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G:\งานๆ\งานก่อสร้าง\เอกสาร\แบบก่อสร้าง (ปรับแล้ว)\แบบก่อสร้าง-ลงระบบ\"/>
    </mc:Choice>
  </mc:AlternateContent>
  <xr:revisionPtr revIDLastSave="0" documentId="13_ncr:1_{F1DF8125-1EC2-4744-8D43-D3300644AEC6}" xr6:coauthVersionLast="47" xr6:coauthVersionMax="47" xr10:uidLastSave="{00000000-0000-0000-0000-000000000000}"/>
  <bookViews>
    <workbookView xWindow="-120" yWindow="-120" windowWidth="21840" windowHeight="13020" firstSheet="10" activeTab="12" xr2:uid="{F2F3696F-4FA5-4736-B782-65203FDBFAD9}"/>
  </bookViews>
  <sheets>
    <sheet name="F อาคาร(0-0-7-7) (2)" sheetId="18" state="hidden" r:id="rId1"/>
    <sheet name="ปร.6 (2)" sheetId="12" state="hidden" r:id="rId2"/>
    <sheet name="ปร.5 (2)" sheetId="13" state="hidden" r:id="rId3"/>
    <sheet name="ปร.1" sheetId="1" state="hidden" r:id="rId4"/>
    <sheet name="แบ่งงวด (%)" sheetId="5" state="hidden" r:id="rId5"/>
    <sheet name="ปร.6" sheetId="6" r:id="rId6"/>
    <sheet name="ปร.5 อ.ศูนย์เรียนรู้-LAB" sheetId="7" r:id="rId7"/>
    <sheet name="ปร.4 อ.ศูนย์เรียนรู้-LAB" sheetId="2" r:id="rId8"/>
    <sheet name="ปร.4 อ.ชุด 28 หน่วย" sheetId="16" state="hidden" r:id="rId9"/>
    <sheet name="ปร.5 อ.ชุด 28 หน่วย" sheetId="17" state="hidden" r:id="rId10"/>
    <sheet name="ปร.5 ผัง" sheetId="10" r:id="rId11"/>
    <sheet name="ปร.4 ผัง" sheetId="11" r:id="rId12"/>
    <sheet name="ปร.4 (พ.) เหตุผล (2)" sheetId="14" r:id="rId13"/>
    <sheet name="ค่าใช้จ่ายพิเศษ (3)" sheetId="15" r:id="rId14"/>
    <sheet name="F อาคาร(0-0-7-7)" sheetId="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0">#REF!</definedName>
    <definedName name="\10">#N/A</definedName>
    <definedName name="\a" localSheetId="4">#REF!</definedName>
    <definedName name="\a" localSheetId="8">#REF!</definedName>
    <definedName name="\a" localSheetId="7">#REF!</definedName>
    <definedName name="\a">#REF!</definedName>
    <definedName name="\A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#REF!</definedName>
    <definedName name="\m">#N/A</definedName>
    <definedName name="\n">#N/A</definedName>
    <definedName name="\o">#N/A</definedName>
    <definedName name="\p">#N/A</definedName>
    <definedName name="\q">#N/A</definedName>
    <definedName name="\r">#REF!</definedName>
    <definedName name="\s">#REF!</definedName>
    <definedName name="\t">#N/A</definedName>
    <definedName name="\u">#N/A</definedName>
    <definedName name="\w">#N/A</definedName>
    <definedName name="\x">#REF!</definedName>
    <definedName name="\z" localSheetId="4">#REF!</definedName>
    <definedName name="\z" localSheetId="8">#REF!</definedName>
    <definedName name="\z">#REF!</definedName>
    <definedName name="_">#REF!</definedName>
    <definedName name="_______________________________________________________day1">#REF!</definedName>
    <definedName name="_______________________________________________________day10">#REF!</definedName>
    <definedName name="_______________________________________________________day11">#REF!</definedName>
    <definedName name="_______________________________________________________day12">#REF!</definedName>
    <definedName name="_______________________________________________________day13">#REF!</definedName>
    <definedName name="_______________________________________________________day19">#REF!</definedName>
    <definedName name="_______________________________________________________day2">#REF!</definedName>
    <definedName name="_______________________________________________________day3">#REF!</definedName>
    <definedName name="_______________________________________________________day4">#REF!</definedName>
    <definedName name="_______________________________________________________day5">#REF!</definedName>
    <definedName name="_______________________________________________________day6">#REF!</definedName>
    <definedName name="_______________________________________________________day7">#REF!</definedName>
    <definedName name="_______________________________________________________day8">#REF!</definedName>
    <definedName name="_______________________________________________________day9">#REF!</definedName>
    <definedName name="______________________________________________________day1">#REF!</definedName>
    <definedName name="______________________________________________________day10">#REF!</definedName>
    <definedName name="______________________________________________________day11">#REF!</definedName>
    <definedName name="______________________________________________________day12">#REF!</definedName>
    <definedName name="______________________________________________________day13">#REF!</definedName>
    <definedName name="______________________________________________________day19">#REF!</definedName>
    <definedName name="______________________________________________________day2">#REF!</definedName>
    <definedName name="______________________________________________________day3">#REF!</definedName>
    <definedName name="______________________________________________________day4">#REF!</definedName>
    <definedName name="______________________________________________________day5">#REF!</definedName>
    <definedName name="______________________________________________________day6">#REF!</definedName>
    <definedName name="______________________________________________________day7">#REF!</definedName>
    <definedName name="______________________________________________________day8">#REF!</definedName>
    <definedName name="______________________________________________________day9">#REF!</definedName>
    <definedName name="_____________________________________________________day1">#REF!</definedName>
    <definedName name="_____________________________________________________day10">#REF!</definedName>
    <definedName name="_____________________________________________________day11">#REF!</definedName>
    <definedName name="_____________________________________________________day12">#REF!</definedName>
    <definedName name="_____________________________________________________day13">#REF!</definedName>
    <definedName name="_____________________________________________________day19">#REF!</definedName>
    <definedName name="_____________________________________________________day2">#REF!</definedName>
    <definedName name="_____________________________________________________day3">#REF!</definedName>
    <definedName name="_____________________________________________________day4">#REF!</definedName>
    <definedName name="_____________________________________________________day5">#REF!</definedName>
    <definedName name="_____________________________________________________day6">#REF!</definedName>
    <definedName name="_____________________________________________________day7">#REF!</definedName>
    <definedName name="_____________________________________________________day8">#REF!</definedName>
    <definedName name="_____________________________________________________day9">#REF!</definedName>
    <definedName name="____________________________________________________day1">#REF!</definedName>
    <definedName name="____________________________________________________day10">#REF!</definedName>
    <definedName name="____________________________________________________day11">#REF!</definedName>
    <definedName name="____________________________________________________day12">#REF!</definedName>
    <definedName name="____________________________________________________day13">#REF!</definedName>
    <definedName name="____________________________________________________day19">#REF!</definedName>
    <definedName name="____________________________________________________day2">#REF!</definedName>
    <definedName name="____________________________________________________day3">#REF!</definedName>
    <definedName name="____________________________________________________day4">#REF!</definedName>
    <definedName name="____________________________________________________day5">#REF!</definedName>
    <definedName name="____________________________________________________day6">#REF!</definedName>
    <definedName name="____________________________________________________day7">#REF!</definedName>
    <definedName name="____________________________________________________day8">#REF!</definedName>
    <definedName name="____________________________________________________day9">#REF!</definedName>
    <definedName name="___________________________________________________day1">#REF!</definedName>
    <definedName name="___________________________________________________day10">#REF!</definedName>
    <definedName name="___________________________________________________day11">#REF!</definedName>
    <definedName name="___________________________________________________day12">#REF!</definedName>
    <definedName name="___________________________________________________day13">#REF!</definedName>
    <definedName name="___________________________________________________day19">#REF!</definedName>
    <definedName name="___________________________________________________day2">#REF!</definedName>
    <definedName name="___________________________________________________day3">#REF!</definedName>
    <definedName name="___________________________________________________day4">#REF!</definedName>
    <definedName name="___________________________________________________day5">#REF!</definedName>
    <definedName name="___________________________________________________day6">#REF!</definedName>
    <definedName name="___________________________________________________day7">#REF!</definedName>
    <definedName name="___________________________________________________day8">#REF!</definedName>
    <definedName name="___________________________________________________day9">#REF!</definedName>
    <definedName name="__________________________________________________day1" localSheetId="4">#REF!</definedName>
    <definedName name="__________________________________________________day1">#REF!</definedName>
    <definedName name="__________________________________________________day10" localSheetId="4">#REF!</definedName>
    <definedName name="__________________________________________________day10">#REF!</definedName>
    <definedName name="__________________________________________________day11" localSheetId="4">#REF!</definedName>
    <definedName name="__________________________________________________day11">#REF!</definedName>
    <definedName name="__________________________________________________day12" localSheetId="4">#REF!</definedName>
    <definedName name="__________________________________________________day12">#REF!</definedName>
    <definedName name="__________________________________________________day13" localSheetId="4">#REF!</definedName>
    <definedName name="__________________________________________________day13">#REF!</definedName>
    <definedName name="__________________________________________________day19" localSheetId="4">#REF!</definedName>
    <definedName name="__________________________________________________day19">#REF!</definedName>
    <definedName name="__________________________________________________day2" localSheetId="4">#REF!</definedName>
    <definedName name="__________________________________________________day2">#REF!</definedName>
    <definedName name="__________________________________________________day3" localSheetId="4">#REF!</definedName>
    <definedName name="__________________________________________________day3">#REF!</definedName>
    <definedName name="__________________________________________________day4" localSheetId="4">#REF!</definedName>
    <definedName name="__________________________________________________day4">#REF!</definedName>
    <definedName name="__________________________________________________day5" localSheetId="4">#REF!</definedName>
    <definedName name="__________________________________________________day5">#REF!</definedName>
    <definedName name="__________________________________________________day6" localSheetId="4">#REF!</definedName>
    <definedName name="__________________________________________________day6">#REF!</definedName>
    <definedName name="__________________________________________________day7" localSheetId="4">#REF!</definedName>
    <definedName name="__________________________________________________day7">#REF!</definedName>
    <definedName name="__________________________________________________day8" localSheetId="4">#REF!</definedName>
    <definedName name="__________________________________________________day8">#REF!</definedName>
    <definedName name="__________________________________________________day9" localSheetId="4">#REF!</definedName>
    <definedName name="__________________________________________________day9">#REF!</definedName>
    <definedName name="_________________________________________________day1" localSheetId="4">#REF!</definedName>
    <definedName name="_________________________________________________day1">#REF!</definedName>
    <definedName name="_________________________________________________day10" localSheetId="4">#REF!</definedName>
    <definedName name="_________________________________________________day10">#REF!</definedName>
    <definedName name="_________________________________________________day11" localSheetId="4">#REF!</definedName>
    <definedName name="_________________________________________________day11">#REF!</definedName>
    <definedName name="_________________________________________________day12" localSheetId="4">#REF!</definedName>
    <definedName name="_________________________________________________day12">#REF!</definedName>
    <definedName name="_________________________________________________day13" localSheetId="4">#REF!</definedName>
    <definedName name="_________________________________________________day13">#REF!</definedName>
    <definedName name="_________________________________________________day19" localSheetId="4">#REF!</definedName>
    <definedName name="_________________________________________________day19">#REF!</definedName>
    <definedName name="_________________________________________________day2" localSheetId="4">#REF!</definedName>
    <definedName name="_________________________________________________day2">#REF!</definedName>
    <definedName name="_________________________________________________day3" localSheetId="4">#REF!</definedName>
    <definedName name="_________________________________________________day3">#REF!</definedName>
    <definedName name="_________________________________________________day4" localSheetId="4">#REF!</definedName>
    <definedName name="_________________________________________________day4">#REF!</definedName>
    <definedName name="_________________________________________________day5" localSheetId="4">#REF!</definedName>
    <definedName name="_________________________________________________day5">#REF!</definedName>
    <definedName name="_________________________________________________day6" localSheetId="4">#REF!</definedName>
    <definedName name="_________________________________________________day6">#REF!</definedName>
    <definedName name="_________________________________________________day7" localSheetId="4">#REF!</definedName>
    <definedName name="_________________________________________________day7">#REF!</definedName>
    <definedName name="_________________________________________________day8" localSheetId="4">#REF!</definedName>
    <definedName name="_________________________________________________day8">#REF!</definedName>
    <definedName name="_________________________________________________day9" localSheetId="4">#REF!</definedName>
    <definedName name="_________________________________________________day9">#REF!</definedName>
    <definedName name="________________________________________________day1" localSheetId="4">#REF!</definedName>
    <definedName name="________________________________________________day1">#REF!</definedName>
    <definedName name="________________________________________________day10" localSheetId="4">#REF!</definedName>
    <definedName name="________________________________________________day10">#REF!</definedName>
    <definedName name="________________________________________________day11" localSheetId="4">#REF!</definedName>
    <definedName name="________________________________________________day11">#REF!</definedName>
    <definedName name="________________________________________________day12" localSheetId="4">#REF!</definedName>
    <definedName name="________________________________________________day12">#REF!</definedName>
    <definedName name="________________________________________________day13" localSheetId="4">#REF!</definedName>
    <definedName name="________________________________________________day13">#REF!</definedName>
    <definedName name="________________________________________________day19" localSheetId="4">#REF!</definedName>
    <definedName name="________________________________________________day19">#REF!</definedName>
    <definedName name="________________________________________________day2" localSheetId="4">#REF!</definedName>
    <definedName name="________________________________________________day2">#REF!</definedName>
    <definedName name="________________________________________________day3" localSheetId="4">#REF!</definedName>
    <definedName name="________________________________________________day3">#REF!</definedName>
    <definedName name="________________________________________________day4" localSheetId="4">#REF!</definedName>
    <definedName name="________________________________________________day4">#REF!</definedName>
    <definedName name="________________________________________________day5" localSheetId="4">#REF!</definedName>
    <definedName name="________________________________________________day5">#REF!</definedName>
    <definedName name="________________________________________________day6" localSheetId="4">#REF!</definedName>
    <definedName name="________________________________________________day6">#REF!</definedName>
    <definedName name="________________________________________________day7" localSheetId="4">#REF!</definedName>
    <definedName name="________________________________________________day7">#REF!</definedName>
    <definedName name="________________________________________________day8" localSheetId="4">#REF!</definedName>
    <definedName name="________________________________________________day8">#REF!</definedName>
    <definedName name="________________________________________________day9" localSheetId="4">#REF!</definedName>
    <definedName name="________________________________________________day9">#REF!</definedName>
    <definedName name="_______________________________________________day1" localSheetId="4">#REF!</definedName>
    <definedName name="_______________________________________________day1">#REF!</definedName>
    <definedName name="_______________________________________________day10" localSheetId="4">#REF!</definedName>
    <definedName name="_______________________________________________day10">#REF!</definedName>
    <definedName name="_______________________________________________day11" localSheetId="4">#REF!</definedName>
    <definedName name="_______________________________________________day11">#REF!</definedName>
    <definedName name="_______________________________________________day12" localSheetId="4">#REF!</definedName>
    <definedName name="_______________________________________________day12">#REF!</definedName>
    <definedName name="_______________________________________________day13" localSheetId="4">#REF!</definedName>
    <definedName name="_______________________________________________day13">#REF!</definedName>
    <definedName name="_______________________________________________day19" localSheetId="4">#REF!</definedName>
    <definedName name="_______________________________________________day19">#REF!</definedName>
    <definedName name="_______________________________________________day2" localSheetId="4">#REF!</definedName>
    <definedName name="_______________________________________________day2">#REF!</definedName>
    <definedName name="_______________________________________________day3" localSheetId="4">#REF!</definedName>
    <definedName name="_______________________________________________day3">#REF!</definedName>
    <definedName name="_______________________________________________day4" localSheetId="4">#REF!</definedName>
    <definedName name="_______________________________________________day4">#REF!</definedName>
    <definedName name="_______________________________________________day5" localSheetId="4">#REF!</definedName>
    <definedName name="_______________________________________________day5">#REF!</definedName>
    <definedName name="_______________________________________________day6" localSheetId="4">#REF!</definedName>
    <definedName name="_______________________________________________day6">#REF!</definedName>
    <definedName name="_______________________________________________day7" localSheetId="4">#REF!</definedName>
    <definedName name="_______________________________________________day7">#REF!</definedName>
    <definedName name="_______________________________________________day8" localSheetId="4">#REF!</definedName>
    <definedName name="_______________________________________________day8">#REF!</definedName>
    <definedName name="_______________________________________________day9" localSheetId="4">#REF!</definedName>
    <definedName name="_______________________________________________day9">#REF!</definedName>
    <definedName name="______________________________________________day1" localSheetId="4">#REF!</definedName>
    <definedName name="______________________________________________day1">#REF!</definedName>
    <definedName name="______________________________________________day10" localSheetId="4">#REF!</definedName>
    <definedName name="______________________________________________day10">#REF!</definedName>
    <definedName name="______________________________________________day11" localSheetId="4">#REF!</definedName>
    <definedName name="______________________________________________day11">#REF!</definedName>
    <definedName name="______________________________________________day12" localSheetId="4">#REF!</definedName>
    <definedName name="______________________________________________day12">#REF!</definedName>
    <definedName name="______________________________________________day13" localSheetId="4">#REF!</definedName>
    <definedName name="______________________________________________day13">#REF!</definedName>
    <definedName name="______________________________________________day19" localSheetId="4">#REF!</definedName>
    <definedName name="______________________________________________day19">#REF!</definedName>
    <definedName name="______________________________________________day2" localSheetId="4">#REF!</definedName>
    <definedName name="______________________________________________day2">#REF!</definedName>
    <definedName name="______________________________________________day3" localSheetId="4">#REF!</definedName>
    <definedName name="______________________________________________day3">#REF!</definedName>
    <definedName name="______________________________________________day4" localSheetId="4">#REF!</definedName>
    <definedName name="______________________________________________day4">#REF!</definedName>
    <definedName name="______________________________________________day5" localSheetId="4">#REF!</definedName>
    <definedName name="______________________________________________day5">#REF!</definedName>
    <definedName name="______________________________________________day6" localSheetId="4">#REF!</definedName>
    <definedName name="______________________________________________day6">#REF!</definedName>
    <definedName name="______________________________________________day7" localSheetId="4">#REF!</definedName>
    <definedName name="______________________________________________day7">#REF!</definedName>
    <definedName name="______________________________________________day8" localSheetId="4">#REF!</definedName>
    <definedName name="______________________________________________day8">#REF!</definedName>
    <definedName name="______________________________________________day9" localSheetId="4">#REF!</definedName>
    <definedName name="______________________________________________day9">#REF!</definedName>
    <definedName name="_____________________________________________day1" localSheetId="4">#REF!</definedName>
    <definedName name="_____________________________________________day1">#REF!</definedName>
    <definedName name="_____________________________________________day10" localSheetId="4">#REF!</definedName>
    <definedName name="_____________________________________________day10">#REF!</definedName>
    <definedName name="_____________________________________________day11" localSheetId="4">#REF!</definedName>
    <definedName name="_____________________________________________day11">#REF!</definedName>
    <definedName name="_____________________________________________day12" localSheetId="4">#REF!</definedName>
    <definedName name="_____________________________________________day12">#REF!</definedName>
    <definedName name="_____________________________________________day13" localSheetId="4">#REF!</definedName>
    <definedName name="_____________________________________________day13">#REF!</definedName>
    <definedName name="_____________________________________________day19" localSheetId="4">#REF!</definedName>
    <definedName name="_____________________________________________day19">#REF!</definedName>
    <definedName name="_____________________________________________day2" localSheetId="4">#REF!</definedName>
    <definedName name="_____________________________________________day2">#REF!</definedName>
    <definedName name="_____________________________________________day3" localSheetId="4">#REF!</definedName>
    <definedName name="_____________________________________________day3">#REF!</definedName>
    <definedName name="_____________________________________________day4" localSheetId="4">#REF!</definedName>
    <definedName name="_____________________________________________day4">#REF!</definedName>
    <definedName name="_____________________________________________day5" localSheetId="4">#REF!</definedName>
    <definedName name="_____________________________________________day5">#REF!</definedName>
    <definedName name="_____________________________________________day6" localSheetId="4">#REF!</definedName>
    <definedName name="_____________________________________________day6">#REF!</definedName>
    <definedName name="_____________________________________________day7" localSheetId="4">#REF!</definedName>
    <definedName name="_____________________________________________day7">#REF!</definedName>
    <definedName name="_____________________________________________day8" localSheetId="4">#REF!</definedName>
    <definedName name="_____________________________________________day8">#REF!</definedName>
    <definedName name="_____________________________________________day9" localSheetId="4">#REF!</definedName>
    <definedName name="_____________________________________________day9">#REF!</definedName>
    <definedName name="____________________________________________day1" localSheetId="4">#REF!</definedName>
    <definedName name="____________________________________________day1">#REF!</definedName>
    <definedName name="____________________________________________day10" localSheetId="4">#REF!</definedName>
    <definedName name="____________________________________________day10">#REF!</definedName>
    <definedName name="____________________________________________day11" localSheetId="4">#REF!</definedName>
    <definedName name="____________________________________________day11">#REF!</definedName>
    <definedName name="____________________________________________day12" localSheetId="4">#REF!</definedName>
    <definedName name="____________________________________________day12">#REF!</definedName>
    <definedName name="____________________________________________day13" localSheetId="4">#REF!</definedName>
    <definedName name="____________________________________________day13">#REF!</definedName>
    <definedName name="____________________________________________day19" localSheetId="4">#REF!</definedName>
    <definedName name="____________________________________________day19">#REF!</definedName>
    <definedName name="____________________________________________day2" localSheetId="4">#REF!</definedName>
    <definedName name="____________________________________________day2">#REF!</definedName>
    <definedName name="____________________________________________day3" localSheetId="4">#REF!</definedName>
    <definedName name="____________________________________________day3">#REF!</definedName>
    <definedName name="____________________________________________day4" localSheetId="4">#REF!</definedName>
    <definedName name="____________________________________________day4">#REF!</definedName>
    <definedName name="____________________________________________day5" localSheetId="4">#REF!</definedName>
    <definedName name="____________________________________________day5">#REF!</definedName>
    <definedName name="____________________________________________day6" localSheetId="4">#REF!</definedName>
    <definedName name="____________________________________________day6">#REF!</definedName>
    <definedName name="____________________________________________day7" localSheetId="4">#REF!</definedName>
    <definedName name="____________________________________________day7">#REF!</definedName>
    <definedName name="____________________________________________day8" localSheetId="4">#REF!</definedName>
    <definedName name="____________________________________________day8">#REF!</definedName>
    <definedName name="____________________________________________day9" localSheetId="4">#REF!</definedName>
    <definedName name="____________________________________________day9">#REF!</definedName>
    <definedName name="___________________________________________day1" localSheetId="4">#REF!</definedName>
    <definedName name="___________________________________________day1">#REF!</definedName>
    <definedName name="___________________________________________day10" localSheetId="4">#REF!</definedName>
    <definedName name="___________________________________________day10">#REF!</definedName>
    <definedName name="___________________________________________day11" localSheetId="4">#REF!</definedName>
    <definedName name="___________________________________________day11">#REF!</definedName>
    <definedName name="___________________________________________day12" localSheetId="4">#REF!</definedName>
    <definedName name="___________________________________________day12">#REF!</definedName>
    <definedName name="___________________________________________day13" localSheetId="4">#REF!</definedName>
    <definedName name="___________________________________________day13">#REF!</definedName>
    <definedName name="___________________________________________day19" localSheetId="4">#REF!</definedName>
    <definedName name="___________________________________________day19">#REF!</definedName>
    <definedName name="___________________________________________day2" localSheetId="4">#REF!</definedName>
    <definedName name="___________________________________________day2">#REF!</definedName>
    <definedName name="___________________________________________day3" localSheetId="4">#REF!</definedName>
    <definedName name="___________________________________________day3">#REF!</definedName>
    <definedName name="___________________________________________day4" localSheetId="4">#REF!</definedName>
    <definedName name="___________________________________________day4">#REF!</definedName>
    <definedName name="___________________________________________day5" localSheetId="4">#REF!</definedName>
    <definedName name="___________________________________________day5">#REF!</definedName>
    <definedName name="___________________________________________day6" localSheetId="4">#REF!</definedName>
    <definedName name="___________________________________________day6">#REF!</definedName>
    <definedName name="___________________________________________day7" localSheetId="4">#REF!</definedName>
    <definedName name="___________________________________________day7">#REF!</definedName>
    <definedName name="___________________________________________day8" localSheetId="4">#REF!</definedName>
    <definedName name="___________________________________________day8">#REF!</definedName>
    <definedName name="___________________________________________day9" localSheetId="4">#REF!</definedName>
    <definedName name="___________________________________________day9">#REF!</definedName>
    <definedName name="__________________________________________day1" localSheetId="4">#REF!</definedName>
    <definedName name="__________________________________________day1">#REF!</definedName>
    <definedName name="__________________________________________day10" localSheetId="4">#REF!</definedName>
    <definedName name="__________________________________________day10">#REF!</definedName>
    <definedName name="__________________________________________day11" localSheetId="4">#REF!</definedName>
    <definedName name="__________________________________________day11">#REF!</definedName>
    <definedName name="__________________________________________day12" localSheetId="4">#REF!</definedName>
    <definedName name="__________________________________________day12">#REF!</definedName>
    <definedName name="__________________________________________day13" localSheetId="4">#REF!</definedName>
    <definedName name="__________________________________________day13">#REF!</definedName>
    <definedName name="__________________________________________day19" localSheetId="4">#REF!</definedName>
    <definedName name="__________________________________________day19">#REF!</definedName>
    <definedName name="__________________________________________day2" localSheetId="4">#REF!</definedName>
    <definedName name="__________________________________________day2">#REF!</definedName>
    <definedName name="__________________________________________day3" localSheetId="4">#REF!</definedName>
    <definedName name="__________________________________________day3">#REF!</definedName>
    <definedName name="__________________________________________day4" localSheetId="4">#REF!</definedName>
    <definedName name="__________________________________________day4">#REF!</definedName>
    <definedName name="__________________________________________day5" localSheetId="4">#REF!</definedName>
    <definedName name="__________________________________________day5">#REF!</definedName>
    <definedName name="__________________________________________day6" localSheetId="4">#REF!</definedName>
    <definedName name="__________________________________________day6">#REF!</definedName>
    <definedName name="__________________________________________day7" localSheetId="4">#REF!</definedName>
    <definedName name="__________________________________________day7">#REF!</definedName>
    <definedName name="__________________________________________day8" localSheetId="4">#REF!</definedName>
    <definedName name="__________________________________________day8">#REF!</definedName>
    <definedName name="__________________________________________day9" localSheetId="4">#REF!</definedName>
    <definedName name="__________________________________________day9">#REF!</definedName>
    <definedName name="_________________________________________day1" localSheetId="4">#REF!</definedName>
    <definedName name="_________________________________________day1">#REF!</definedName>
    <definedName name="_________________________________________day10" localSheetId="4">#REF!</definedName>
    <definedName name="_________________________________________day10">#REF!</definedName>
    <definedName name="_________________________________________day11" localSheetId="4">#REF!</definedName>
    <definedName name="_________________________________________day11">#REF!</definedName>
    <definedName name="_________________________________________day12" localSheetId="4">#REF!</definedName>
    <definedName name="_________________________________________day12">#REF!</definedName>
    <definedName name="_________________________________________day13" localSheetId="4">#REF!</definedName>
    <definedName name="_________________________________________day13">#REF!</definedName>
    <definedName name="_________________________________________day19" localSheetId="4">#REF!</definedName>
    <definedName name="_________________________________________day19">#REF!</definedName>
    <definedName name="_________________________________________day2" localSheetId="4">#REF!</definedName>
    <definedName name="_________________________________________day2">#REF!</definedName>
    <definedName name="_________________________________________day3" localSheetId="4">#REF!</definedName>
    <definedName name="_________________________________________day3">#REF!</definedName>
    <definedName name="_________________________________________day4" localSheetId="4">#REF!</definedName>
    <definedName name="_________________________________________day4">#REF!</definedName>
    <definedName name="_________________________________________day5" localSheetId="4">#REF!</definedName>
    <definedName name="_________________________________________day5">#REF!</definedName>
    <definedName name="_________________________________________day6" localSheetId="4">#REF!</definedName>
    <definedName name="_________________________________________day6">#REF!</definedName>
    <definedName name="_________________________________________day7" localSheetId="4">#REF!</definedName>
    <definedName name="_________________________________________day7">#REF!</definedName>
    <definedName name="_________________________________________day8" localSheetId="4">#REF!</definedName>
    <definedName name="_________________________________________day8">#REF!</definedName>
    <definedName name="_________________________________________day9" localSheetId="4">#REF!</definedName>
    <definedName name="_________________________________________day9">#REF!</definedName>
    <definedName name="________________________________________day1" localSheetId="4">#REF!</definedName>
    <definedName name="________________________________________day1">#REF!</definedName>
    <definedName name="________________________________________day10" localSheetId="4">#REF!</definedName>
    <definedName name="________________________________________day10">#REF!</definedName>
    <definedName name="________________________________________day11" localSheetId="4">#REF!</definedName>
    <definedName name="________________________________________day11">#REF!</definedName>
    <definedName name="________________________________________day12" localSheetId="4">#REF!</definedName>
    <definedName name="________________________________________day12">#REF!</definedName>
    <definedName name="________________________________________day13" localSheetId="4">#REF!</definedName>
    <definedName name="________________________________________day13">#REF!</definedName>
    <definedName name="________________________________________day19" localSheetId="4">#REF!</definedName>
    <definedName name="________________________________________day19">#REF!</definedName>
    <definedName name="________________________________________day2" localSheetId="4">#REF!</definedName>
    <definedName name="________________________________________day2">#REF!</definedName>
    <definedName name="________________________________________day3" localSheetId="4">#REF!</definedName>
    <definedName name="________________________________________day3">#REF!</definedName>
    <definedName name="________________________________________day4" localSheetId="4">#REF!</definedName>
    <definedName name="________________________________________day4">#REF!</definedName>
    <definedName name="________________________________________day5" localSheetId="4">#REF!</definedName>
    <definedName name="________________________________________day5">#REF!</definedName>
    <definedName name="________________________________________day6" localSheetId="4">#REF!</definedName>
    <definedName name="________________________________________day6">#REF!</definedName>
    <definedName name="________________________________________day7" localSheetId="4">#REF!</definedName>
    <definedName name="________________________________________day7">#REF!</definedName>
    <definedName name="________________________________________day8" localSheetId="4">#REF!</definedName>
    <definedName name="________________________________________day8">#REF!</definedName>
    <definedName name="________________________________________day9" localSheetId="4">#REF!</definedName>
    <definedName name="________________________________________day9">#REF!</definedName>
    <definedName name="_______________________________________day1" localSheetId="4">#REF!</definedName>
    <definedName name="_______________________________________day1">#REF!</definedName>
    <definedName name="_______________________________________day10" localSheetId="4">#REF!</definedName>
    <definedName name="_______________________________________day10">#REF!</definedName>
    <definedName name="_______________________________________day11" localSheetId="4">#REF!</definedName>
    <definedName name="_______________________________________day11">#REF!</definedName>
    <definedName name="_______________________________________day12" localSheetId="4">#REF!</definedName>
    <definedName name="_______________________________________day12">#REF!</definedName>
    <definedName name="_______________________________________day13" localSheetId="4">#REF!</definedName>
    <definedName name="_______________________________________day13">#REF!</definedName>
    <definedName name="_______________________________________day19" localSheetId="4">#REF!</definedName>
    <definedName name="_______________________________________day19">#REF!</definedName>
    <definedName name="_______________________________________day2" localSheetId="4">#REF!</definedName>
    <definedName name="_______________________________________day2">#REF!</definedName>
    <definedName name="_______________________________________day3" localSheetId="4">#REF!</definedName>
    <definedName name="_______________________________________day3">#REF!</definedName>
    <definedName name="_______________________________________day4" localSheetId="4">#REF!</definedName>
    <definedName name="_______________________________________day4">#REF!</definedName>
    <definedName name="_______________________________________day5" localSheetId="4">#REF!</definedName>
    <definedName name="_______________________________________day5">#REF!</definedName>
    <definedName name="_______________________________________day6" localSheetId="4">#REF!</definedName>
    <definedName name="_______________________________________day6">#REF!</definedName>
    <definedName name="_______________________________________day7" localSheetId="4">#REF!</definedName>
    <definedName name="_______________________________________day7">#REF!</definedName>
    <definedName name="_______________________________________day8" localSheetId="4">#REF!</definedName>
    <definedName name="_______________________________________day8">#REF!</definedName>
    <definedName name="_______________________________________day9" localSheetId="4">#REF!</definedName>
    <definedName name="_______________________________________day9">#REF!</definedName>
    <definedName name="______________________________________day1" localSheetId="4">#REF!</definedName>
    <definedName name="______________________________________day1">#REF!</definedName>
    <definedName name="______________________________________day10" localSheetId="4">#REF!</definedName>
    <definedName name="______________________________________day10">#REF!</definedName>
    <definedName name="______________________________________day11" localSheetId="4">#REF!</definedName>
    <definedName name="______________________________________day11">#REF!</definedName>
    <definedName name="______________________________________day12" localSheetId="4">#REF!</definedName>
    <definedName name="______________________________________day12">#REF!</definedName>
    <definedName name="______________________________________day13" localSheetId="4">#REF!</definedName>
    <definedName name="______________________________________day13">#REF!</definedName>
    <definedName name="______________________________________day19" localSheetId="4">#REF!</definedName>
    <definedName name="______________________________________day19">#REF!</definedName>
    <definedName name="______________________________________day2" localSheetId="4">#REF!</definedName>
    <definedName name="______________________________________day2">#REF!</definedName>
    <definedName name="______________________________________day3" localSheetId="4">#REF!</definedName>
    <definedName name="______________________________________day3">#REF!</definedName>
    <definedName name="______________________________________day4" localSheetId="4">#REF!</definedName>
    <definedName name="______________________________________day4">#REF!</definedName>
    <definedName name="______________________________________day5" localSheetId="4">#REF!</definedName>
    <definedName name="______________________________________day5">#REF!</definedName>
    <definedName name="______________________________________day6" localSheetId="4">#REF!</definedName>
    <definedName name="______________________________________day6">#REF!</definedName>
    <definedName name="______________________________________day7" localSheetId="4">#REF!</definedName>
    <definedName name="______________________________________day7">#REF!</definedName>
    <definedName name="______________________________________day8" localSheetId="4">#REF!</definedName>
    <definedName name="______________________________________day8">#REF!</definedName>
    <definedName name="______________________________________day9" localSheetId="4">#REF!</definedName>
    <definedName name="______________________________________day9">#REF!</definedName>
    <definedName name="_____________________________________day1" localSheetId="4">#REF!</definedName>
    <definedName name="_____________________________________day1">#REF!</definedName>
    <definedName name="_____________________________________day10" localSheetId="4">#REF!</definedName>
    <definedName name="_____________________________________day10">#REF!</definedName>
    <definedName name="_____________________________________day11" localSheetId="4">#REF!</definedName>
    <definedName name="_____________________________________day11">#REF!</definedName>
    <definedName name="_____________________________________day12" localSheetId="4">#REF!</definedName>
    <definedName name="_____________________________________day12">#REF!</definedName>
    <definedName name="_____________________________________day13" localSheetId="4">#REF!</definedName>
    <definedName name="_____________________________________day13">#REF!</definedName>
    <definedName name="_____________________________________day19" localSheetId="4">#REF!</definedName>
    <definedName name="_____________________________________day19">#REF!</definedName>
    <definedName name="_____________________________________day2" localSheetId="4">#REF!</definedName>
    <definedName name="_____________________________________day2">#REF!</definedName>
    <definedName name="_____________________________________day3" localSheetId="4">#REF!</definedName>
    <definedName name="_____________________________________day3">#REF!</definedName>
    <definedName name="_____________________________________day4" localSheetId="4">#REF!</definedName>
    <definedName name="_____________________________________day4">#REF!</definedName>
    <definedName name="_____________________________________day5" localSheetId="4">#REF!</definedName>
    <definedName name="_____________________________________day5">#REF!</definedName>
    <definedName name="_____________________________________day6" localSheetId="4">#REF!</definedName>
    <definedName name="_____________________________________day6">#REF!</definedName>
    <definedName name="_____________________________________day7" localSheetId="4">#REF!</definedName>
    <definedName name="_____________________________________day7">#REF!</definedName>
    <definedName name="_____________________________________day8" localSheetId="4">#REF!</definedName>
    <definedName name="_____________________________________day8">#REF!</definedName>
    <definedName name="_____________________________________day9" localSheetId="4">#REF!</definedName>
    <definedName name="_____________________________________day9">#REF!</definedName>
    <definedName name="____________________________________day1" localSheetId="4">#REF!</definedName>
    <definedName name="____________________________________day1">#REF!</definedName>
    <definedName name="____________________________________day10" localSheetId="4">#REF!</definedName>
    <definedName name="____________________________________day10">#REF!</definedName>
    <definedName name="____________________________________day11" localSheetId="4">#REF!</definedName>
    <definedName name="____________________________________day11">#REF!</definedName>
    <definedName name="____________________________________day12" localSheetId="4">#REF!</definedName>
    <definedName name="____________________________________day12">#REF!</definedName>
    <definedName name="____________________________________day13" localSheetId="4">#REF!</definedName>
    <definedName name="____________________________________day13">#REF!</definedName>
    <definedName name="____________________________________day19" localSheetId="4">#REF!</definedName>
    <definedName name="____________________________________day19">#REF!</definedName>
    <definedName name="____________________________________day2" localSheetId="4">#REF!</definedName>
    <definedName name="____________________________________day2">#REF!</definedName>
    <definedName name="____________________________________day3" localSheetId="4">#REF!</definedName>
    <definedName name="____________________________________day3">#REF!</definedName>
    <definedName name="____________________________________day4" localSheetId="4">#REF!</definedName>
    <definedName name="____________________________________day4">#REF!</definedName>
    <definedName name="____________________________________day5" localSheetId="4">#REF!</definedName>
    <definedName name="____________________________________day5">#REF!</definedName>
    <definedName name="____________________________________day6" localSheetId="4">#REF!</definedName>
    <definedName name="____________________________________day6">#REF!</definedName>
    <definedName name="____________________________________day7" localSheetId="4">#REF!</definedName>
    <definedName name="____________________________________day7">#REF!</definedName>
    <definedName name="____________________________________day8" localSheetId="4">#REF!</definedName>
    <definedName name="____________________________________day8">#REF!</definedName>
    <definedName name="____________________________________day9" localSheetId="4">#REF!</definedName>
    <definedName name="____________________________________day9">#REF!</definedName>
    <definedName name="___________________________________day1" localSheetId="4">#REF!</definedName>
    <definedName name="___________________________________day1">#REF!</definedName>
    <definedName name="___________________________________day10" localSheetId="4">#REF!</definedName>
    <definedName name="___________________________________day10">#REF!</definedName>
    <definedName name="___________________________________day11" localSheetId="4">#REF!</definedName>
    <definedName name="___________________________________day11">#REF!</definedName>
    <definedName name="___________________________________day12" localSheetId="4">#REF!</definedName>
    <definedName name="___________________________________day12">#REF!</definedName>
    <definedName name="___________________________________day13" localSheetId="4">#REF!</definedName>
    <definedName name="___________________________________day13">#REF!</definedName>
    <definedName name="___________________________________day19" localSheetId="4">#REF!</definedName>
    <definedName name="___________________________________day19">#REF!</definedName>
    <definedName name="___________________________________day2" localSheetId="4">#REF!</definedName>
    <definedName name="___________________________________day2">#REF!</definedName>
    <definedName name="___________________________________day3" localSheetId="4">#REF!</definedName>
    <definedName name="___________________________________day3">#REF!</definedName>
    <definedName name="___________________________________day4" localSheetId="4">#REF!</definedName>
    <definedName name="___________________________________day4">#REF!</definedName>
    <definedName name="___________________________________day5" localSheetId="4">#REF!</definedName>
    <definedName name="___________________________________day5">#REF!</definedName>
    <definedName name="___________________________________day6" localSheetId="4">#REF!</definedName>
    <definedName name="___________________________________day6">#REF!</definedName>
    <definedName name="___________________________________day7" localSheetId="4">#REF!</definedName>
    <definedName name="___________________________________day7">#REF!</definedName>
    <definedName name="___________________________________day8" localSheetId="4">#REF!</definedName>
    <definedName name="___________________________________day8">#REF!</definedName>
    <definedName name="___________________________________day9" localSheetId="4">#REF!</definedName>
    <definedName name="___________________________________day9">#REF!</definedName>
    <definedName name="__________________________________day1" localSheetId="4">#REF!</definedName>
    <definedName name="__________________________________day1">#REF!</definedName>
    <definedName name="__________________________________day10" localSheetId="4">#REF!</definedName>
    <definedName name="__________________________________day10">#REF!</definedName>
    <definedName name="__________________________________day11" localSheetId="4">#REF!</definedName>
    <definedName name="__________________________________day11">#REF!</definedName>
    <definedName name="__________________________________day12" localSheetId="4">#REF!</definedName>
    <definedName name="__________________________________day12">#REF!</definedName>
    <definedName name="__________________________________day13" localSheetId="4">#REF!</definedName>
    <definedName name="__________________________________day13">#REF!</definedName>
    <definedName name="__________________________________day19" localSheetId="4">#REF!</definedName>
    <definedName name="__________________________________day19">#REF!</definedName>
    <definedName name="__________________________________day2" localSheetId="4">#REF!</definedName>
    <definedName name="__________________________________day2">#REF!</definedName>
    <definedName name="__________________________________day3" localSheetId="4">#REF!</definedName>
    <definedName name="__________________________________day3">#REF!</definedName>
    <definedName name="__________________________________day4" localSheetId="4">#REF!</definedName>
    <definedName name="__________________________________day4">#REF!</definedName>
    <definedName name="__________________________________day5" localSheetId="4">#REF!</definedName>
    <definedName name="__________________________________day5">#REF!</definedName>
    <definedName name="__________________________________day6" localSheetId="4">#REF!</definedName>
    <definedName name="__________________________________day6">#REF!</definedName>
    <definedName name="__________________________________day7" localSheetId="4">#REF!</definedName>
    <definedName name="__________________________________day7">#REF!</definedName>
    <definedName name="__________________________________day8" localSheetId="4">#REF!</definedName>
    <definedName name="__________________________________day8">#REF!</definedName>
    <definedName name="__________________________________day9" localSheetId="4">#REF!</definedName>
    <definedName name="__________________________________day9">#REF!</definedName>
    <definedName name="_________________________________day1" localSheetId="4">#REF!</definedName>
    <definedName name="_________________________________day1">#REF!</definedName>
    <definedName name="_________________________________day10" localSheetId="4">#REF!</definedName>
    <definedName name="_________________________________day10">#REF!</definedName>
    <definedName name="_________________________________day11" localSheetId="4">#REF!</definedName>
    <definedName name="_________________________________day11">#REF!</definedName>
    <definedName name="_________________________________day12" localSheetId="4">#REF!</definedName>
    <definedName name="_________________________________day12">#REF!</definedName>
    <definedName name="_________________________________day13" localSheetId="4">#REF!</definedName>
    <definedName name="_________________________________day13">#REF!</definedName>
    <definedName name="_________________________________day19" localSheetId="4">#REF!</definedName>
    <definedName name="_________________________________day19">#REF!</definedName>
    <definedName name="_________________________________day2" localSheetId="4">#REF!</definedName>
    <definedName name="_________________________________day2">#REF!</definedName>
    <definedName name="_________________________________day3" localSheetId="4">#REF!</definedName>
    <definedName name="_________________________________day3">#REF!</definedName>
    <definedName name="_________________________________day4" localSheetId="4">#REF!</definedName>
    <definedName name="_________________________________day4">#REF!</definedName>
    <definedName name="_________________________________day5" localSheetId="4">#REF!</definedName>
    <definedName name="_________________________________day5">#REF!</definedName>
    <definedName name="_________________________________day6" localSheetId="4">#REF!</definedName>
    <definedName name="_________________________________day6">#REF!</definedName>
    <definedName name="_________________________________day7" localSheetId="4">#REF!</definedName>
    <definedName name="_________________________________day7">#REF!</definedName>
    <definedName name="_________________________________day8" localSheetId="4">#REF!</definedName>
    <definedName name="_________________________________day8">#REF!</definedName>
    <definedName name="_________________________________day9" localSheetId="4">#REF!</definedName>
    <definedName name="_________________________________day9">#REF!</definedName>
    <definedName name="________________________________day1" localSheetId="4">#REF!</definedName>
    <definedName name="________________________________day1">#REF!</definedName>
    <definedName name="________________________________day10" localSheetId="4">#REF!</definedName>
    <definedName name="________________________________day10">#REF!</definedName>
    <definedName name="________________________________day11" localSheetId="4">#REF!</definedName>
    <definedName name="________________________________day11">#REF!</definedName>
    <definedName name="________________________________day12" localSheetId="4">#REF!</definedName>
    <definedName name="________________________________day12">#REF!</definedName>
    <definedName name="________________________________day13" localSheetId="4">#REF!</definedName>
    <definedName name="________________________________day13">#REF!</definedName>
    <definedName name="________________________________day19" localSheetId="4">#REF!</definedName>
    <definedName name="________________________________day19">#REF!</definedName>
    <definedName name="________________________________day2" localSheetId="4">#REF!</definedName>
    <definedName name="________________________________day2">#REF!</definedName>
    <definedName name="________________________________day3" localSheetId="4">#REF!</definedName>
    <definedName name="________________________________day3">#REF!</definedName>
    <definedName name="________________________________day4" localSheetId="4">#REF!</definedName>
    <definedName name="________________________________day4">#REF!</definedName>
    <definedName name="________________________________day5" localSheetId="4">#REF!</definedName>
    <definedName name="________________________________day5">#REF!</definedName>
    <definedName name="________________________________day6" localSheetId="4">#REF!</definedName>
    <definedName name="________________________________day6">#REF!</definedName>
    <definedName name="________________________________day7" localSheetId="4">#REF!</definedName>
    <definedName name="________________________________day7">#REF!</definedName>
    <definedName name="________________________________day8" localSheetId="4">#REF!</definedName>
    <definedName name="________________________________day8">#REF!</definedName>
    <definedName name="________________________________day9" localSheetId="4">#REF!</definedName>
    <definedName name="________________________________day9">#REF!</definedName>
    <definedName name="_______________________________day1" localSheetId="4">#REF!</definedName>
    <definedName name="_______________________________day1">#REF!</definedName>
    <definedName name="_______________________________day10" localSheetId="4">#REF!</definedName>
    <definedName name="_______________________________day10">#REF!</definedName>
    <definedName name="_______________________________day11" localSheetId="4">#REF!</definedName>
    <definedName name="_______________________________day11">#REF!</definedName>
    <definedName name="_______________________________day12" localSheetId="4">#REF!</definedName>
    <definedName name="_______________________________day12">#REF!</definedName>
    <definedName name="_______________________________day13" localSheetId="4">#REF!</definedName>
    <definedName name="_______________________________day13">#REF!</definedName>
    <definedName name="_______________________________day19" localSheetId="4">#REF!</definedName>
    <definedName name="_______________________________day19">#REF!</definedName>
    <definedName name="_______________________________day2" localSheetId="4">#REF!</definedName>
    <definedName name="_______________________________day2">#REF!</definedName>
    <definedName name="_______________________________day3" localSheetId="4">#REF!</definedName>
    <definedName name="_______________________________day3">#REF!</definedName>
    <definedName name="_______________________________day4" localSheetId="4">#REF!</definedName>
    <definedName name="_______________________________day4">#REF!</definedName>
    <definedName name="_______________________________day5" localSheetId="4">#REF!</definedName>
    <definedName name="_______________________________day5">#REF!</definedName>
    <definedName name="_______________________________day6" localSheetId="4">#REF!</definedName>
    <definedName name="_______________________________day6">#REF!</definedName>
    <definedName name="_______________________________day7" localSheetId="4">#REF!</definedName>
    <definedName name="_______________________________day7">#REF!</definedName>
    <definedName name="_______________________________day8" localSheetId="4">#REF!</definedName>
    <definedName name="_______________________________day8">#REF!</definedName>
    <definedName name="_______________________________day9" localSheetId="4">#REF!</definedName>
    <definedName name="_______________________________day9">#REF!</definedName>
    <definedName name="______________________________day1" localSheetId="4">#REF!</definedName>
    <definedName name="______________________________day1" localSheetId="8">#REF!</definedName>
    <definedName name="______________________________day1">#REF!</definedName>
    <definedName name="______________________________day10" localSheetId="4">#REF!</definedName>
    <definedName name="______________________________day10" localSheetId="8">#REF!</definedName>
    <definedName name="______________________________day10">#REF!</definedName>
    <definedName name="______________________________day11" localSheetId="4">#REF!</definedName>
    <definedName name="______________________________day11" localSheetId="8">#REF!</definedName>
    <definedName name="______________________________day11">#REF!</definedName>
    <definedName name="______________________________day12" localSheetId="4">#REF!</definedName>
    <definedName name="______________________________day12" localSheetId="8">#REF!</definedName>
    <definedName name="______________________________day12">#REF!</definedName>
    <definedName name="______________________________day13" localSheetId="4">#REF!</definedName>
    <definedName name="______________________________day13" localSheetId="8">#REF!</definedName>
    <definedName name="______________________________day13">#REF!</definedName>
    <definedName name="______________________________day19" localSheetId="4">#REF!</definedName>
    <definedName name="______________________________day19" localSheetId="8">#REF!</definedName>
    <definedName name="______________________________day19">#REF!</definedName>
    <definedName name="______________________________day2" localSheetId="4">#REF!</definedName>
    <definedName name="______________________________day2" localSheetId="8">#REF!</definedName>
    <definedName name="______________________________day2">#REF!</definedName>
    <definedName name="______________________________day3" localSheetId="4">#REF!</definedName>
    <definedName name="______________________________day3" localSheetId="8">#REF!</definedName>
    <definedName name="______________________________day3">#REF!</definedName>
    <definedName name="______________________________day4" localSheetId="4">#REF!</definedName>
    <definedName name="______________________________day4" localSheetId="8">#REF!</definedName>
    <definedName name="______________________________day4">#REF!</definedName>
    <definedName name="______________________________day5" localSheetId="4">#REF!</definedName>
    <definedName name="______________________________day5" localSheetId="8">#REF!</definedName>
    <definedName name="______________________________day5">#REF!</definedName>
    <definedName name="______________________________day6" localSheetId="4">#REF!</definedName>
    <definedName name="______________________________day6" localSheetId="8">#REF!</definedName>
    <definedName name="______________________________day6">#REF!</definedName>
    <definedName name="______________________________day7" localSheetId="4">#REF!</definedName>
    <definedName name="______________________________day7" localSheetId="8">#REF!</definedName>
    <definedName name="______________________________day7">#REF!</definedName>
    <definedName name="______________________________day8" localSheetId="4">#REF!</definedName>
    <definedName name="______________________________day8" localSheetId="8">#REF!</definedName>
    <definedName name="______________________________day8">#REF!</definedName>
    <definedName name="______________________________day9" localSheetId="4">#REF!</definedName>
    <definedName name="______________________________day9" localSheetId="8">#REF!</definedName>
    <definedName name="______________________________day9">#REF!</definedName>
    <definedName name="_____________________________day1" localSheetId="4">#REF!</definedName>
    <definedName name="_____________________________day1" localSheetId="8">#REF!</definedName>
    <definedName name="_____________________________day1">#REF!</definedName>
    <definedName name="_____________________________day10" localSheetId="4">#REF!</definedName>
    <definedName name="_____________________________day10" localSheetId="8">#REF!</definedName>
    <definedName name="_____________________________day10">#REF!</definedName>
    <definedName name="_____________________________day11" localSheetId="4">#REF!</definedName>
    <definedName name="_____________________________day11" localSheetId="8">#REF!</definedName>
    <definedName name="_____________________________day11">#REF!</definedName>
    <definedName name="_____________________________day12" localSheetId="4">#REF!</definedName>
    <definedName name="_____________________________day12" localSheetId="8">#REF!</definedName>
    <definedName name="_____________________________day12">#REF!</definedName>
    <definedName name="_____________________________day13" localSheetId="4">#REF!</definedName>
    <definedName name="_____________________________day13" localSheetId="8">#REF!</definedName>
    <definedName name="_____________________________day13">#REF!</definedName>
    <definedName name="_____________________________day19" localSheetId="4">#REF!</definedName>
    <definedName name="_____________________________day19" localSheetId="8">#REF!</definedName>
    <definedName name="_____________________________day19">#REF!</definedName>
    <definedName name="_____________________________day2" localSheetId="4">#REF!</definedName>
    <definedName name="_____________________________day2" localSheetId="8">#REF!</definedName>
    <definedName name="_____________________________day2">#REF!</definedName>
    <definedName name="_____________________________day3" localSheetId="4">#REF!</definedName>
    <definedName name="_____________________________day3" localSheetId="8">#REF!</definedName>
    <definedName name="_____________________________day3">#REF!</definedName>
    <definedName name="_____________________________day4" localSheetId="4">#REF!</definedName>
    <definedName name="_____________________________day4" localSheetId="8">#REF!</definedName>
    <definedName name="_____________________________day4">#REF!</definedName>
    <definedName name="_____________________________day5" localSheetId="4">#REF!</definedName>
    <definedName name="_____________________________day5" localSheetId="8">#REF!</definedName>
    <definedName name="_____________________________day5">#REF!</definedName>
    <definedName name="_____________________________day6" localSheetId="4">#REF!</definedName>
    <definedName name="_____________________________day6" localSheetId="8">#REF!</definedName>
    <definedName name="_____________________________day6">#REF!</definedName>
    <definedName name="_____________________________day7" localSheetId="4">#REF!</definedName>
    <definedName name="_____________________________day7" localSheetId="8">#REF!</definedName>
    <definedName name="_____________________________day7">#REF!</definedName>
    <definedName name="_____________________________day8" localSheetId="4">#REF!</definedName>
    <definedName name="_____________________________day8" localSheetId="8">#REF!</definedName>
    <definedName name="_____________________________day8">#REF!</definedName>
    <definedName name="_____________________________day9" localSheetId="4">#REF!</definedName>
    <definedName name="_____________________________day9" localSheetId="8">#REF!</definedName>
    <definedName name="_____________________________day9">#REF!</definedName>
    <definedName name="____________________________day1" localSheetId="4">#REF!</definedName>
    <definedName name="____________________________day1" localSheetId="8">#REF!</definedName>
    <definedName name="____________________________day1">#REF!</definedName>
    <definedName name="____________________________day10" localSheetId="4">#REF!</definedName>
    <definedName name="____________________________day10" localSheetId="8">#REF!</definedName>
    <definedName name="____________________________day10">#REF!</definedName>
    <definedName name="____________________________day11" localSheetId="4">#REF!</definedName>
    <definedName name="____________________________day11" localSheetId="8">#REF!</definedName>
    <definedName name="____________________________day11">#REF!</definedName>
    <definedName name="____________________________day12" localSheetId="4">#REF!</definedName>
    <definedName name="____________________________day12" localSheetId="8">#REF!</definedName>
    <definedName name="____________________________day12">#REF!</definedName>
    <definedName name="____________________________day13" localSheetId="4">#REF!</definedName>
    <definedName name="____________________________day13" localSheetId="8">#REF!</definedName>
    <definedName name="____________________________day13">#REF!</definedName>
    <definedName name="____________________________day19" localSheetId="4">#REF!</definedName>
    <definedName name="____________________________day19" localSheetId="8">#REF!</definedName>
    <definedName name="____________________________day19">#REF!</definedName>
    <definedName name="____________________________day2" localSheetId="4">#REF!</definedName>
    <definedName name="____________________________day2" localSheetId="8">#REF!</definedName>
    <definedName name="____________________________day2">#REF!</definedName>
    <definedName name="____________________________day3" localSheetId="4">#REF!</definedName>
    <definedName name="____________________________day3" localSheetId="8">#REF!</definedName>
    <definedName name="____________________________day3">#REF!</definedName>
    <definedName name="____________________________day4" localSheetId="4">#REF!</definedName>
    <definedName name="____________________________day4" localSheetId="8">#REF!</definedName>
    <definedName name="____________________________day4">#REF!</definedName>
    <definedName name="____________________________day5" localSheetId="4">#REF!</definedName>
    <definedName name="____________________________day5" localSheetId="8">#REF!</definedName>
    <definedName name="____________________________day5">#REF!</definedName>
    <definedName name="____________________________day6" localSheetId="4">#REF!</definedName>
    <definedName name="____________________________day6" localSheetId="8">#REF!</definedName>
    <definedName name="____________________________day6">#REF!</definedName>
    <definedName name="____________________________day7" localSheetId="4">#REF!</definedName>
    <definedName name="____________________________day7" localSheetId="8">#REF!</definedName>
    <definedName name="____________________________day7">#REF!</definedName>
    <definedName name="____________________________day8" localSheetId="4">#REF!</definedName>
    <definedName name="____________________________day8" localSheetId="8">#REF!</definedName>
    <definedName name="____________________________day8">#REF!</definedName>
    <definedName name="____________________________day9" localSheetId="4">#REF!</definedName>
    <definedName name="____________________________day9" localSheetId="8">#REF!</definedName>
    <definedName name="____________________________day9">#REF!</definedName>
    <definedName name="___________________________day1" localSheetId="4">#REF!</definedName>
    <definedName name="___________________________day1" localSheetId="8">#REF!</definedName>
    <definedName name="___________________________day1">#REF!</definedName>
    <definedName name="___________________________day10" localSheetId="4">#REF!</definedName>
    <definedName name="___________________________day10" localSheetId="8">#REF!</definedName>
    <definedName name="___________________________day10">#REF!</definedName>
    <definedName name="___________________________day11" localSheetId="4">#REF!</definedName>
    <definedName name="___________________________day11" localSheetId="8">#REF!</definedName>
    <definedName name="___________________________day11">#REF!</definedName>
    <definedName name="___________________________day12" localSheetId="4">#REF!</definedName>
    <definedName name="___________________________day12" localSheetId="8">#REF!</definedName>
    <definedName name="___________________________day12">#REF!</definedName>
    <definedName name="___________________________day13" localSheetId="4">#REF!</definedName>
    <definedName name="___________________________day13" localSheetId="8">#REF!</definedName>
    <definedName name="___________________________day13">#REF!</definedName>
    <definedName name="___________________________day19" localSheetId="4">#REF!</definedName>
    <definedName name="___________________________day19" localSheetId="8">#REF!</definedName>
    <definedName name="___________________________day19">#REF!</definedName>
    <definedName name="___________________________day2" localSheetId="4">#REF!</definedName>
    <definedName name="___________________________day2" localSheetId="8">#REF!</definedName>
    <definedName name="___________________________day2">#REF!</definedName>
    <definedName name="___________________________day3" localSheetId="4">#REF!</definedName>
    <definedName name="___________________________day3" localSheetId="8">#REF!</definedName>
    <definedName name="___________________________day3">#REF!</definedName>
    <definedName name="___________________________day4" localSheetId="4">#REF!</definedName>
    <definedName name="___________________________day4" localSheetId="8">#REF!</definedName>
    <definedName name="___________________________day4">#REF!</definedName>
    <definedName name="___________________________day5" localSheetId="4">#REF!</definedName>
    <definedName name="___________________________day5" localSheetId="8">#REF!</definedName>
    <definedName name="___________________________day5">#REF!</definedName>
    <definedName name="___________________________day6" localSheetId="4">#REF!</definedName>
    <definedName name="___________________________day6" localSheetId="8">#REF!</definedName>
    <definedName name="___________________________day6">#REF!</definedName>
    <definedName name="___________________________day7" localSheetId="4">#REF!</definedName>
    <definedName name="___________________________day7" localSheetId="8">#REF!</definedName>
    <definedName name="___________________________day7">#REF!</definedName>
    <definedName name="___________________________day8" localSheetId="4">#REF!</definedName>
    <definedName name="___________________________day8" localSheetId="8">#REF!</definedName>
    <definedName name="___________________________day8">#REF!</definedName>
    <definedName name="___________________________day9" localSheetId="4">#REF!</definedName>
    <definedName name="___________________________day9" localSheetId="8">#REF!</definedName>
    <definedName name="___________________________day9">#REF!</definedName>
    <definedName name="___________________________FAC1">#REF!</definedName>
    <definedName name="__________________________day1" localSheetId="4">#REF!</definedName>
    <definedName name="__________________________day1" localSheetId="8">#REF!</definedName>
    <definedName name="__________________________day1">#REF!</definedName>
    <definedName name="__________________________day10" localSheetId="4">#REF!</definedName>
    <definedName name="__________________________day10" localSheetId="8">#REF!</definedName>
    <definedName name="__________________________day10">#REF!</definedName>
    <definedName name="__________________________day11" localSheetId="4">#REF!</definedName>
    <definedName name="__________________________day11" localSheetId="8">#REF!</definedName>
    <definedName name="__________________________day11">#REF!</definedName>
    <definedName name="__________________________day12" localSheetId="4">#REF!</definedName>
    <definedName name="__________________________day12" localSheetId="8">#REF!</definedName>
    <definedName name="__________________________day12">#REF!</definedName>
    <definedName name="__________________________day13" localSheetId="4">#REF!</definedName>
    <definedName name="__________________________day13" localSheetId="8">#REF!</definedName>
    <definedName name="__________________________day13">#REF!</definedName>
    <definedName name="__________________________day19" localSheetId="4">#REF!</definedName>
    <definedName name="__________________________day19" localSheetId="8">#REF!</definedName>
    <definedName name="__________________________day19">#REF!</definedName>
    <definedName name="__________________________day2" localSheetId="4">#REF!</definedName>
    <definedName name="__________________________day2" localSheetId="8">#REF!</definedName>
    <definedName name="__________________________day2">#REF!</definedName>
    <definedName name="__________________________day3" localSheetId="4">#REF!</definedName>
    <definedName name="__________________________day3" localSheetId="8">#REF!</definedName>
    <definedName name="__________________________day3">#REF!</definedName>
    <definedName name="__________________________day4" localSheetId="4">#REF!</definedName>
    <definedName name="__________________________day4" localSheetId="8">#REF!</definedName>
    <definedName name="__________________________day4">#REF!</definedName>
    <definedName name="__________________________day5" localSheetId="4">#REF!</definedName>
    <definedName name="__________________________day5" localSheetId="8">#REF!</definedName>
    <definedName name="__________________________day5">#REF!</definedName>
    <definedName name="__________________________day6" localSheetId="4">#REF!</definedName>
    <definedName name="__________________________day6" localSheetId="8">#REF!</definedName>
    <definedName name="__________________________day6">#REF!</definedName>
    <definedName name="__________________________day7" localSheetId="4">#REF!</definedName>
    <definedName name="__________________________day7" localSheetId="8">#REF!</definedName>
    <definedName name="__________________________day7">#REF!</definedName>
    <definedName name="__________________________day8" localSheetId="4">#REF!</definedName>
    <definedName name="__________________________day8" localSheetId="8">#REF!</definedName>
    <definedName name="__________________________day8">#REF!</definedName>
    <definedName name="__________________________day9" localSheetId="4">#REF!</definedName>
    <definedName name="__________________________day9" localSheetId="8">#REF!</definedName>
    <definedName name="__________________________day9">#REF!</definedName>
    <definedName name="__________________________FAC1">#REF!</definedName>
    <definedName name="_________________________day1" localSheetId="4">#REF!</definedName>
    <definedName name="_________________________day1" localSheetId="8">#REF!</definedName>
    <definedName name="_________________________day1">#REF!</definedName>
    <definedName name="_________________________day10" localSheetId="4">#REF!</definedName>
    <definedName name="_________________________day10" localSheetId="8">#REF!</definedName>
    <definedName name="_________________________day10">#REF!</definedName>
    <definedName name="_________________________day11" localSheetId="4">#REF!</definedName>
    <definedName name="_________________________day11" localSheetId="8">#REF!</definedName>
    <definedName name="_________________________day11">#REF!</definedName>
    <definedName name="_________________________day12" localSheetId="4">#REF!</definedName>
    <definedName name="_________________________day12" localSheetId="8">#REF!</definedName>
    <definedName name="_________________________day12">#REF!</definedName>
    <definedName name="_________________________day13" localSheetId="4">#REF!</definedName>
    <definedName name="_________________________day13" localSheetId="8">#REF!</definedName>
    <definedName name="_________________________day13">#REF!</definedName>
    <definedName name="_________________________day19" localSheetId="4">#REF!</definedName>
    <definedName name="_________________________day19" localSheetId="8">#REF!</definedName>
    <definedName name="_________________________day19">#REF!</definedName>
    <definedName name="_________________________day2" localSheetId="4">#REF!</definedName>
    <definedName name="_________________________day2" localSheetId="8">#REF!</definedName>
    <definedName name="_________________________day2">#REF!</definedName>
    <definedName name="_________________________day3" localSheetId="4">#REF!</definedName>
    <definedName name="_________________________day3" localSheetId="8">#REF!</definedName>
    <definedName name="_________________________day3">#REF!</definedName>
    <definedName name="_________________________day4" localSheetId="4">#REF!</definedName>
    <definedName name="_________________________day4" localSheetId="8">#REF!</definedName>
    <definedName name="_________________________day4">#REF!</definedName>
    <definedName name="_________________________day5" localSheetId="4">#REF!</definedName>
    <definedName name="_________________________day5" localSheetId="8">#REF!</definedName>
    <definedName name="_________________________day5">#REF!</definedName>
    <definedName name="_________________________day6" localSheetId="4">#REF!</definedName>
    <definedName name="_________________________day6" localSheetId="8">#REF!</definedName>
    <definedName name="_________________________day6">#REF!</definedName>
    <definedName name="_________________________day7" localSheetId="4">#REF!</definedName>
    <definedName name="_________________________day7" localSheetId="8">#REF!</definedName>
    <definedName name="_________________________day7">#REF!</definedName>
    <definedName name="_________________________day8" localSheetId="4">#REF!</definedName>
    <definedName name="_________________________day8" localSheetId="8">#REF!</definedName>
    <definedName name="_________________________day8">#REF!</definedName>
    <definedName name="_________________________day9" localSheetId="4">#REF!</definedName>
    <definedName name="_________________________day9" localSheetId="8">#REF!</definedName>
    <definedName name="_________________________day9">#REF!</definedName>
    <definedName name="_________________________FAC1">#REF!</definedName>
    <definedName name="_________________________sp1">#REF!</definedName>
    <definedName name="________________________aa1">#REF!</definedName>
    <definedName name="________________________d1">#REF!</definedName>
    <definedName name="________________________day1" localSheetId="4">#REF!</definedName>
    <definedName name="________________________day1" localSheetId="8">#REF!</definedName>
    <definedName name="________________________day1">#REF!</definedName>
    <definedName name="________________________day10" localSheetId="4">#REF!</definedName>
    <definedName name="________________________day10" localSheetId="8">#REF!</definedName>
    <definedName name="________________________day10">#REF!</definedName>
    <definedName name="________________________day11" localSheetId="4">#REF!</definedName>
    <definedName name="________________________day11" localSheetId="8">#REF!</definedName>
    <definedName name="________________________day11">#REF!</definedName>
    <definedName name="________________________day12" localSheetId="4">#REF!</definedName>
    <definedName name="________________________day12" localSheetId="8">#REF!</definedName>
    <definedName name="________________________day12">#REF!</definedName>
    <definedName name="________________________day13" localSheetId="4">#REF!</definedName>
    <definedName name="________________________day13" localSheetId="8">#REF!</definedName>
    <definedName name="________________________day13">#REF!</definedName>
    <definedName name="________________________day19" localSheetId="4">#REF!</definedName>
    <definedName name="________________________day19" localSheetId="8">#REF!</definedName>
    <definedName name="________________________day19">#REF!</definedName>
    <definedName name="________________________day2" localSheetId="4">#REF!</definedName>
    <definedName name="________________________day2" localSheetId="8">#REF!</definedName>
    <definedName name="________________________day2">#REF!</definedName>
    <definedName name="________________________day3" localSheetId="4">#REF!</definedName>
    <definedName name="________________________day3" localSheetId="8">#REF!</definedName>
    <definedName name="________________________day3">#REF!</definedName>
    <definedName name="________________________day4" localSheetId="4">#REF!</definedName>
    <definedName name="________________________day4" localSheetId="8">#REF!</definedName>
    <definedName name="________________________day4">#REF!</definedName>
    <definedName name="________________________day5" localSheetId="4">#REF!</definedName>
    <definedName name="________________________day5" localSheetId="8">#REF!</definedName>
    <definedName name="________________________day5">#REF!</definedName>
    <definedName name="________________________day6" localSheetId="4">#REF!</definedName>
    <definedName name="________________________day6" localSheetId="8">#REF!</definedName>
    <definedName name="________________________day6">#REF!</definedName>
    <definedName name="________________________day7" localSheetId="4">#REF!</definedName>
    <definedName name="________________________day7" localSheetId="8">#REF!</definedName>
    <definedName name="________________________day7">#REF!</definedName>
    <definedName name="________________________day8" localSheetId="4">#REF!</definedName>
    <definedName name="________________________day8" localSheetId="8">#REF!</definedName>
    <definedName name="________________________day8">#REF!</definedName>
    <definedName name="________________________day9" localSheetId="4">#REF!</definedName>
    <definedName name="________________________day9" localSheetId="8">#REF!</definedName>
    <definedName name="________________________day9">#REF!</definedName>
    <definedName name="________________________ddd1">#REF!</definedName>
    <definedName name="________________________f1">#REF!</definedName>
    <definedName name="________________________f2">#REF!</definedName>
    <definedName name="________________________FAC1">#REF!</definedName>
    <definedName name="________________________oba1">#REF!</definedName>
    <definedName name="________________________oba2">#REF!</definedName>
    <definedName name="________________________we1">#REF!</definedName>
    <definedName name="________________________we2">#REF!</definedName>
    <definedName name="_______________________aa1">#REF!</definedName>
    <definedName name="_______________________aaa1">#REF!</definedName>
    <definedName name="_______________________d1">#REF!</definedName>
    <definedName name="_______________________day1" localSheetId="4">#REF!</definedName>
    <definedName name="_______________________day1" localSheetId="8">#REF!</definedName>
    <definedName name="_______________________day1">#REF!</definedName>
    <definedName name="_______________________day10" localSheetId="4">#REF!</definedName>
    <definedName name="_______________________day10" localSheetId="8">#REF!</definedName>
    <definedName name="_______________________day10">#REF!</definedName>
    <definedName name="_______________________day11" localSheetId="4">#REF!</definedName>
    <definedName name="_______________________day11" localSheetId="8">#REF!</definedName>
    <definedName name="_______________________day11">#REF!</definedName>
    <definedName name="_______________________day12" localSheetId="4">#REF!</definedName>
    <definedName name="_______________________day12" localSheetId="8">#REF!</definedName>
    <definedName name="_______________________day12">#REF!</definedName>
    <definedName name="_______________________day13" localSheetId="4">#REF!</definedName>
    <definedName name="_______________________day13" localSheetId="8">#REF!</definedName>
    <definedName name="_______________________day13">#REF!</definedName>
    <definedName name="_______________________day19" localSheetId="4">#REF!</definedName>
    <definedName name="_______________________day19" localSheetId="8">#REF!</definedName>
    <definedName name="_______________________day19">#REF!</definedName>
    <definedName name="_______________________day2" localSheetId="4">#REF!</definedName>
    <definedName name="_______________________day2" localSheetId="8">#REF!</definedName>
    <definedName name="_______________________day2">#REF!</definedName>
    <definedName name="_______________________day3" localSheetId="4">#REF!</definedName>
    <definedName name="_______________________day3" localSheetId="8">#REF!</definedName>
    <definedName name="_______________________day3">#REF!</definedName>
    <definedName name="_______________________day4" localSheetId="4">#REF!</definedName>
    <definedName name="_______________________day4" localSheetId="8">#REF!</definedName>
    <definedName name="_______________________day4">#REF!</definedName>
    <definedName name="_______________________day5" localSheetId="4">#REF!</definedName>
    <definedName name="_______________________day5" localSheetId="8">#REF!</definedName>
    <definedName name="_______________________day5">#REF!</definedName>
    <definedName name="_______________________day6" localSheetId="4">#REF!</definedName>
    <definedName name="_______________________day6" localSheetId="8">#REF!</definedName>
    <definedName name="_______________________day6">#REF!</definedName>
    <definedName name="_______________________day7" localSheetId="4">#REF!</definedName>
    <definedName name="_______________________day7" localSheetId="8">#REF!</definedName>
    <definedName name="_______________________day7">#REF!</definedName>
    <definedName name="_______________________day8" localSheetId="4">#REF!</definedName>
    <definedName name="_______________________day8" localSheetId="8">#REF!</definedName>
    <definedName name="_______________________day8">#REF!</definedName>
    <definedName name="_______________________day9" localSheetId="4">#REF!</definedName>
    <definedName name="_______________________day9" localSheetId="8">#REF!</definedName>
    <definedName name="_______________________day9">#REF!</definedName>
    <definedName name="_______________________dd1">#REF!</definedName>
    <definedName name="_______________________ddd1">#REF!</definedName>
    <definedName name="_______________________DOO1">#REF!</definedName>
    <definedName name="_______________________f1">#REF!</definedName>
    <definedName name="_______________________f2">#REF!</definedName>
    <definedName name="_______________________FAC1">#REF!</definedName>
    <definedName name="_______________________ff1">#REF!</definedName>
    <definedName name="_______________________oba1">#REF!</definedName>
    <definedName name="_______________________oba2">#REF!</definedName>
    <definedName name="_______________________sp1">#REF!</definedName>
    <definedName name="_______________________we1">#REF!</definedName>
    <definedName name="_______________________we2">#REF!</definedName>
    <definedName name="_______________________wee1">#REF!</definedName>
    <definedName name="_______________________WIN1">#REF!</definedName>
    <definedName name="______________________aa1">#REF!</definedName>
    <definedName name="______________________aaa1">#REF!</definedName>
    <definedName name="______________________d1">#REF!</definedName>
    <definedName name="______________________day1" localSheetId="4">#REF!</definedName>
    <definedName name="______________________day1" localSheetId="8">#REF!</definedName>
    <definedName name="______________________day1">#REF!</definedName>
    <definedName name="______________________day10" localSheetId="4">#REF!</definedName>
    <definedName name="______________________day10" localSheetId="8">#REF!</definedName>
    <definedName name="______________________day10">#REF!</definedName>
    <definedName name="______________________day11" localSheetId="4">#REF!</definedName>
    <definedName name="______________________day11" localSheetId="8">#REF!</definedName>
    <definedName name="______________________day11">#REF!</definedName>
    <definedName name="______________________day12" localSheetId="4">#REF!</definedName>
    <definedName name="______________________day12" localSheetId="8">#REF!</definedName>
    <definedName name="______________________day12">#REF!</definedName>
    <definedName name="______________________day13" localSheetId="4">#REF!</definedName>
    <definedName name="______________________day13" localSheetId="8">#REF!</definedName>
    <definedName name="______________________day13">#REF!</definedName>
    <definedName name="______________________day19" localSheetId="4">#REF!</definedName>
    <definedName name="______________________day19" localSheetId="8">#REF!</definedName>
    <definedName name="______________________day19">#REF!</definedName>
    <definedName name="______________________day2" localSheetId="4">#REF!</definedName>
    <definedName name="______________________day2" localSheetId="8">#REF!</definedName>
    <definedName name="______________________day2">#REF!</definedName>
    <definedName name="______________________day3" localSheetId="4">#REF!</definedName>
    <definedName name="______________________day3" localSheetId="8">#REF!</definedName>
    <definedName name="______________________day3">#REF!</definedName>
    <definedName name="______________________day4" localSheetId="4">#REF!</definedName>
    <definedName name="______________________day4" localSheetId="8">#REF!</definedName>
    <definedName name="______________________day4">#REF!</definedName>
    <definedName name="______________________day5" localSheetId="4">#REF!</definedName>
    <definedName name="______________________day5" localSheetId="8">#REF!</definedName>
    <definedName name="______________________day5">#REF!</definedName>
    <definedName name="______________________day6" localSheetId="4">#REF!</definedName>
    <definedName name="______________________day6" localSheetId="8">#REF!</definedName>
    <definedName name="______________________day6">#REF!</definedName>
    <definedName name="______________________day7" localSheetId="4">#REF!</definedName>
    <definedName name="______________________day7" localSheetId="8">#REF!</definedName>
    <definedName name="______________________day7">#REF!</definedName>
    <definedName name="______________________day8" localSheetId="4">#REF!</definedName>
    <definedName name="______________________day8" localSheetId="8">#REF!</definedName>
    <definedName name="______________________day8">#REF!</definedName>
    <definedName name="______________________day9" localSheetId="4">#REF!</definedName>
    <definedName name="______________________day9" localSheetId="8">#REF!</definedName>
    <definedName name="______________________day9">#REF!</definedName>
    <definedName name="______________________dd1">#REF!</definedName>
    <definedName name="______________________ddd1">#REF!</definedName>
    <definedName name="______________________DOO1">#REF!</definedName>
    <definedName name="______________________f1">#REF!</definedName>
    <definedName name="______________________f2">#REF!</definedName>
    <definedName name="______________________FAC1">#REF!</definedName>
    <definedName name="______________________ff1">#REF!</definedName>
    <definedName name="______________________oba1">#REF!</definedName>
    <definedName name="______________________oba2">#REF!</definedName>
    <definedName name="______________________sp1">#REF!</definedName>
    <definedName name="______________________tc1">#REF!</definedName>
    <definedName name="______________________we1">#REF!</definedName>
    <definedName name="______________________we2">#REF!</definedName>
    <definedName name="______________________wee1">#REF!</definedName>
    <definedName name="______________________WIN1">#REF!</definedName>
    <definedName name="_____________________aa1">#REF!</definedName>
    <definedName name="_____________________aaa1">#REF!</definedName>
    <definedName name="_____________________d1">#REF!</definedName>
    <definedName name="_____________________day1" localSheetId="4">#REF!</definedName>
    <definedName name="_____________________day1" localSheetId="8">#REF!</definedName>
    <definedName name="_____________________day1">#REF!</definedName>
    <definedName name="_____________________day10" localSheetId="4">#REF!</definedName>
    <definedName name="_____________________day10" localSheetId="8">#REF!</definedName>
    <definedName name="_____________________day10">#REF!</definedName>
    <definedName name="_____________________day11" localSheetId="4">#REF!</definedName>
    <definedName name="_____________________day11" localSheetId="8">#REF!</definedName>
    <definedName name="_____________________day11">#REF!</definedName>
    <definedName name="_____________________day12" localSheetId="4">#REF!</definedName>
    <definedName name="_____________________day12" localSheetId="8">#REF!</definedName>
    <definedName name="_____________________day12">#REF!</definedName>
    <definedName name="_____________________day13" localSheetId="4">#REF!</definedName>
    <definedName name="_____________________day13" localSheetId="8">#REF!</definedName>
    <definedName name="_____________________day13">#REF!</definedName>
    <definedName name="_____________________day19" localSheetId="4">#REF!</definedName>
    <definedName name="_____________________day19" localSheetId="8">#REF!</definedName>
    <definedName name="_____________________day19">#REF!</definedName>
    <definedName name="_____________________day2" localSheetId="4">#REF!</definedName>
    <definedName name="_____________________day2" localSheetId="8">#REF!</definedName>
    <definedName name="_____________________day2">#REF!</definedName>
    <definedName name="_____________________day3" localSheetId="4">#REF!</definedName>
    <definedName name="_____________________day3" localSheetId="8">#REF!</definedName>
    <definedName name="_____________________day3">#REF!</definedName>
    <definedName name="_____________________day4" localSheetId="4">#REF!</definedName>
    <definedName name="_____________________day4" localSheetId="8">#REF!</definedName>
    <definedName name="_____________________day4">#REF!</definedName>
    <definedName name="_____________________day5" localSheetId="4">#REF!</definedName>
    <definedName name="_____________________day5" localSheetId="8">#REF!</definedName>
    <definedName name="_____________________day5">#REF!</definedName>
    <definedName name="_____________________day6" localSheetId="4">#REF!</definedName>
    <definedName name="_____________________day6" localSheetId="8">#REF!</definedName>
    <definedName name="_____________________day6">#REF!</definedName>
    <definedName name="_____________________day7" localSheetId="4">#REF!</definedName>
    <definedName name="_____________________day7" localSheetId="8">#REF!</definedName>
    <definedName name="_____________________day7">#REF!</definedName>
    <definedName name="_____________________day8" localSheetId="4">#REF!</definedName>
    <definedName name="_____________________day8" localSheetId="8">#REF!</definedName>
    <definedName name="_____________________day8">#REF!</definedName>
    <definedName name="_____________________day9" localSheetId="4">#REF!</definedName>
    <definedName name="_____________________day9" localSheetId="8">#REF!</definedName>
    <definedName name="_____________________day9">#REF!</definedName>
    <definedName name="_____________________dd1">#REF!</definedName>
    <definedName name="_____________________ddd1">#REF!</definedName>
    <definedName name="_____________________DOO1">#REF!</definedName>
    <definedName name="_____________________f1">#REF!</definedName>
    <definedName name="_____________________f2">#REF!</definedName>
    <definedName name="_____________________FAC1">#REF!</definedName>
    <definedName name="_____________________ff1">#REF!</definedName>
    <definedName name="_____________________ml1">#REF!</definedName>
    <definedName name="_____________________oba1">#REF!</definedName>
    <definedName name="_____________________oba2">#REF!</definedName>
    <definedName name="_____________________sp1">#REF!</definedName>
    <definedName name="_____________________tc1">#REF!</definedName>
    <definedName name="_____________________we1">#REF!</definedName>
    <definedName name="_____________________we2">#REF!</definedName>
    <definedName name="_____________________wee1">#REF!</definedName>
    <definedName name="_____________________WIN1">#REF!</definedName>
    <definedName name="____________________aa1">#REF!</definedName>
    <definedName name="____________________aa2">#REF!</definedName>
    <definedName name="____________________aaa1">#REF!</definedName>
    <definedName name="____________________ARE2">#N/A</definedName>
    <definedName name="____________________ARE3">#N/A</definedName>
    <definedName name="____________________ARE4">#N/A</definedName>
    <definedName name="____________________ARE5">#N/A</definedName>
    <definedName name="____________________ARE6">#N/A</definedName>
    <definedName name="____________________ARE7">#N/A</definedName>
    <definedName name="____________________ARE8">#N/A</definedName>
    <definedName name="____________________d1">#REF!</definedName>
    <definedName name="____________________day1" localSheetId="4">#REF!</definedName>
    <definedName name="____________________day1" localSheetId="8">#REF!</definedName>
    <definedName name="____________________day1">#REF!</definedName>
    <definedName name="____________________day10" localSheetId="4">#REF!</definedName>
    <definedName name="____________________day10" localSheetId="8">#REF!</definedName>
    <definedName name="____________________day10">#REF!</definedName>
    <definedName name="____________________day11" localSheetId="4">#REF!</definedName>
    <definedName name="____________________day11" localSheetId="8">#REF!</definedName>
    <definedName name="____________________day11">#REF!</definedName>
    <definedName name="____________________day12" localSheetId="4">#REF!</definedName>
    <definedName name="____________________day12" localSheetId="8">#REF!</definedName>
    <definedName name="____________________day12">#REF!</definedName>
    <definedName name="____________________day13" localSheetId="4">#REF!</definedName>
    <definedName name="____________________day13" localSheetId="8">#REF!</definedName>
    <definedName name="____________________day13">#REF!</definedName>
    <definedName name="____________________day19" localSheetId="4">#REF!</definedName>
    <definedName name="____________________day19" localSheetId="8">#REF!</definedName>
    <definedName name="____________________day19">#REF!</definedName>
    <definedName name="____________________day2" localSheetId="4">#REF!</definedName>
    <definedName name="____________________day2" localSheetId="8">#REF!</definedName>
    <definedName name="____________________day2">#REF!</definedName>
    <definedName name="____________________day3" localSheetId="4">#REF!</definedName>
    <definedName name="____________________day3" localSheetId="8">#REF!</definedName>
    <definedName name="____________________day3">#REF!</definedName>
    <definedName name="____________________day4" localSheetId="4">#REF!</definedName>
    <definedName name="____________________day4" localSheetId="8">#REF!</definedName>
    <definedName name="____________________day4">#REF!</definedName>
    <definedName name="____________________day5" localSheetId="4">#REF!</definedName>
    <definedName name="____________________day5" localSheetId="8">#REF!</definedName>
    <definedName name="____________________day5">#REF!</definedName>
    <definedName name="____________________day6" localSheetId="4">#REF!</definedName>
    <definedName name="____________________day6" localSheetId="8">#REF!</definedName>
    <definedName name="____________________day6">#REF!</definedName>
    <definedName name="____________________day7" localSheetId="4">#REF!</definedName>
    <definedName name="____________________day7" localSheetId="8">#REF!</definedName>
    <definedName name="____________________day7">#REF!</definedName>
    <definedName name="____________________day8" localSheetId="4">#REF!</definedName>
    <definedName name="____________________day8" localSheetId="8">#REF!</definedName>
    <definedName name="____________________day8">#REF!</definedName>
    <definedName name="____________________day9" localSheetId="4">#REF!</definedName>
    <definedName name="____________________day9" localSheetId="8">#REF!</definedName>
    <definedName name="____________________day9">#REF!</definedName>
    <definedName name="____________________dd1">#REF!</definedName>
    <definedName name="____________________ddd1">#REF!</definedName>
    <definedName name="____________________DOO1">#REF!</definedName>
    <definedName name="____________________f1">#REF!</definedName>
    <definedName name="____________________f2">#REF!</definedName>
    <definedName name="____________________FAC1">#REF!</definedName>
    <definedName name="____________________ff1">#REF!</definedName>
    <definedName name="____________________ml1">#REF!</definedName>
    <definedName name="____________________NG14">#N/A</definedName>
    <definedName name="____________________NG15">#N/A</definedName>
    <definedName name="____________________NG16">#N/A</definedName>
    <definedName name="____________________NG17">#N/A</definedName>
    <definedName name="____________________NG18">#N/A</definedName>
    <definedName name="____________________NG19">#N/A</definedName>
    <definedName name="____________________oba1">#REF!</definedName>
    <definedName name="____________________oba2">#REF!</definedName>
    <definedName name="____________________sp1">#REF!</definedName>
    <definedName name="____________________tc1">#REF!</definedName>
    <definedName name="____________________we1">#REF!</definedName>
    <definedName name="____________________we2">#REF!</definedName>
    <definedName name="____________________wee1">#REF!</definedName>
    <definedName name="____________________WIN1">#REF!</definedName>
    <definedName name="___________________aa1">#REF!</definedName>
    <definedName name="___________________aaa1">#REF!</definedName>
    <definedName name="___________________ARE1">#N/A</definedName>
    <definedName name="___________________ARE2">#N/A</definedName>
    <definedName name="___________________ARE3">#N/A</definedName>
    <definedName name="___________________ARE4">#N/A</definedName>
    <definedName name="___________________ARE5">#N/A</definedName>
    <definedName name="___________________ARE6">#N/A</definedName>
    <definedName name="___________________ARE7">#N/A</definedName>
    <definedName name="___________________ARE8">#N/A</definedName>
    <definedName name="___________________d1">#REF!</definedName>
    <definedName name="___________________day1" localSheetId="4">#REF!</definedName>
    <definedName name="___________________day1" localSheetId="8">#REF!</definedName>
    <definedName name="___________________day1">#REF!</definedName>
    <definedName name="___________________day10" localSheetId="4">#REF!</definedName>
    <definedName name="___________________day10" localSheetId="8">#REF!</definedName>
    <definedName name="___________________day10">#REF!</definedName>
    <definedName name="___________________day11" localSheetId="4">#REF!</definedName>
    <definedName name="___________________day11" localSheetId="8">#REF!</definedName>
    <definedName name="___________________day11">#REF!</definedName>
    <definedName name="___________________day12" localSheetId="4">#REF!</definedName>
    <definedName name="___________________day12" localSheetId="8">#REF!</definedName>
    <definedName name="___________________day12">#REF!</definedName>
    <definedName name="___________________day13" localSheetId="4">#REF!</definedName>
    <definedName name="___________________day13" localSheetId="8">#REF!</definedName>
    <definedName name="___________________day13">#REF!</definedName>
    <definedName name="___________________day19" localSheetId="4">#REF!</definedName>
    <definedName name="___________________day19" localSheetId="8">#REF!</definedName>
    <definedName name="___________________day19">#REF!</definedName>
    <definedName name="___________________day2" localSheetId="4">#REF!</definedName>
    <definedName name="___________________day2" localSheetId="8">#REF!</definedName>
    <definedName name="___________________day2">#REF!</definedName>
    <definedName name="___________________day3" localSheetId="4">#REF!</definedName>
    <definedName name="___________________day3" localSheetId="8">#REF!</definedName>
    <definedName name="___________________day3">#REF!</definedName>
    <definedName name="___________________day4" localSheetId="4">#REF!</definedName>
    <definedName name="___________________day4" localSheetId="8">#REF!</definedName>
    <definedName name="___________________day4">#REF!</definedName>
    <definedName name="___________________day5" localSheetId="4">#REF!</definedName>
    <definedName name="___________________day5" localSheetId="8">#REF!</definedName>
    <definedName name="___________________day5">#REF!</definedName>
    <definedName name="___________________day6" localSheetId="4">#REF!</definedName>
    <definedName name="___________________day6" localSheetId="8">#REF!</definedName>
    <definedName name="___________________day6">#REF!</definedName>
    <definedName name="___________________day7" localSheetId="4">#REF!</definedName>
    <definedName name="___________________day7" localSheetId="8">#REF!</definedName>
    <definedName name="___________________day7">#REF!</definedName>
    <definedName name="___________________day8" localSheetId="4">#REF!</definedName>
    <definedName name="___________________day8" localSheetId="8">#REF!</definedName>
    <definedName name="___________________day8">#REF!</definedName>
    <definedName name="___________________day9" localSheetId="4">#REF!</definedName>
    <definedName name="___________________day9" localSheetId="8">#REF!</definedName>
    <definedName name="___________________day9">#REF!</definedName>
    <definedName name="___________________dd1">#REF!</definedName>
    <definedName name="___________________ddd1">#REF!</definedName>
    <definedName name="___________________DOO1">#REF!</definedName>
    <definedName name="___________________f1">#REF!</definedName>
    <definedName name="___________________f2">#REF!</definedName>
    <definedName name="___________________FAC1">#REF!</definedName>
    <definedName name="___________________ff1">#REF!</definedName>
    <definedName name="___________________ml1">#REF!</definedName>
    <definedName name="___________________NG13">#N/A</definedName>
    <definedName name="___________________NG14">#N/A</definedName>
    <definedName name="___________________NG15">#N/A</definedName>
    <definedName name="___________________NG16">#N/A</definedName>
    <definedName name="___________________NG17">#N/A</definedName>
    <definedName name="___________________NG18">#N/A</definedName>
    <definedName name="___________________NG19">#N/A</definedName>
    <definedName name="___________________oba1">#REF!</definedName>
    <definedName name="___________________oba2">#REF!</definedName>
    <definedName name="___________________sp1">#REF!</definedName>
    <definedName name="___________________tc1">#REF!</definedName>
    <definedName name="___________________we1">#REF!</definedName>
    <definedName name="___________________we2">#REF!</definedName>
    <definedName name="___________________wee1">#REF!</definedName>
    <definedName name="___________________WIN1">#REF!</definedName>
    <definedName name="__________________aa1">#REF!</definedName>
    <definedName name="__________________aaa1">#REF!</definedName>
    <definedName name="__________________ARE1">#N/A</definedName>
    <definedName name="__________________ARE2">#N/A</definedName>
    <definedName name="__________________ARE3">#N/A</definedName>
    <definedName name="__________________ARE4">#N/A</definedName>
    <definedName name="__________________ARE5">#N/A</definedName>
    <definedName name="__________________ARE6">#N/A</definedName>
    <definedName name="__________________ARE7">#N/A</definedName>
    <definedName name="__________________ARE8">#N/A</definedName>
    <definedName name="__________________d1">#REF!</definedName>
    <definedName name="__________________day1" localSheetId="4">#REF!</definedName>
    <definedName name="__________________day1" localSheetId="8">#REF!</definedName>
    <definedName name="__________________day1">#REF!</definedName>
    <definedName name="__________________day10" localSheetId="4">#REF!</definedName>
    <definedName name="__________________day10" localSheetId="8">#REF!</definedName>
    <definedName name="__________________day10">#REF!</definedName>
    <definedName name="__________________day11" localSheetId="4">#REF!</definedName>
    <definedName name="__________________day11" localSheetId="8">#REF!</definedName>
    <definedName name="__________________day11">#REF!</definedName>
    <definedName name="__________________day12" localSheetId="4">#REF!</definedName>
    <definedName name="__________________day12" localSheetId="8">#REF!</definedName>
    <definedName name="__________________day12">#REF!</definedName>
    <definedName name="__________________day13" localSheetId="4">#REF!</definedName>
    <definedName name="__________________day13" localSheetId="8">#REF!</definedName>
    <definedName name="__________________day13">#REF!</definedName>
    <definedName name="__________________day19" localSheetId="4">#REF!</definedName>
    <definedName name="__________________day19" localSheetId="8">#REF!</definedName>
    <definedName name="__________________day19">#REF!</definedName>
    <definedName name="__________________day2" localSheetId="4">#REF!</definedName>
    <definedName name="__________________day2" localSheetId="8">#REF!</definedName>
    <definedName name="__________________day2">#REF!</definedName>
    <definedName name="__________________day3" localSheetId="4">#REF!</definedName>
    <definedName name="__________________day3" localSheetId="8">#REF!</definedName>
    <definedName name="__________________day3">#REF!</definedName>
    <definedName name="__________________day4" localSheetId="4">#REF!</definedName>
    <definedName name="__________________day4" localSheetId="8">#REF!</definedName>
    <definedName name="__________________day4">#REF!</definedName>
    <definedName name="__________________day5" localSheetId="4">#REF!</definedName>
    <definedName name="__________________day5" localSheetId="8">#REF!</definedName>
    <definedName name="__________________day5">#REF!</definedName>
    <definedName name="__________________day6" localSheetId="4">#REF!</definedName>
    <definedName name="__________________day6" localSheetId="8">#REF!</definedName>
    <definedName name="__________________day6">#REF!</definedName>
    <definedName name="__________________day7" localSheetId="4">#REF!</definedName>
    <definedName name="__________________day7" localSheetId="8">#REF!</definedName>
    <definedName name="__________________day7">#REF!</definedName>
    <definedName name="__________________day8" localSheetId="4">#REF!</definedName>
    <definedName name="__________________day8" localSheetId="8">#REF!</definedName>
    <definedName name="__________________day8">#REF!</definedName>
    <definedName name="__________________day9" localSheetId="4">#REF!</definedName>
    <definedName name="__________________day9" localSheetId="8">#REF!</definedName>
    <definedName name="__________________day9">#REF!</definedName>
    <definedName name="__________________dd1">#REF!</definedName>
    <definedName name="__________________ddd1">#REF!</definedName>
    <definedName name="__________________DOO1">#REF!</definedName>
    <definedName name="__________________f1">#REF!</definedName>
    <definedName name="__________________f2">#REF!</definedName>
    <definedName name="__________________FAC1">#REF!</definedName>
    <definedName name="__________________ff1">#REF!</definedName>
    <definedName name="__________________ml1">#REF!</definedName>
    <definedName name="__________________NG13">#N/A</definedName>
    <definedName name="__________________NG14">#N/A</definedName>
    <definedName name="__________________NG15">#N/A</definedName>
    <definedName name="__________________NG16">#N/A</definedName>
    <definedName name="__________________NG17">#N/A</definedName>
    <definedName name="__________________NG18">#N/A</definedName>
    <definedName name="__________________NG19">#N/A</definedName>
    <definedName name="__________________oba1">#REF!</definedName>
    <definedName name="__________________oba2">#REF!</definedName>
    <definedName name="__________________sp1">[1]รถพ่วงขนส่ง!$AA$31</definedName>
    <definedName name="__________________tc1">[1]รถพ่วงขนส่ง!$AA$78</definedName>
    <definedName name="__________________we1">#REF!</definedName>
    <definedName name="__________________we2">#REF!</definedName>
    <definedName name="__________________wee1">#REF!</definedName>
    <definedName name="__________________WIN1">#REF!</definedName>
    <definedName name="_________________aa1">#REF!</definedName>
    <definedName name="_________________aaa1">#REF!</definedName>
    <definedName name="_________________ARE1">#N/A</definedName>
    <definedName name="_________________ARE2">#N/A</definedName>
    <definedName name="_________________ARE3">#N/A</definedName>
    <definedName name="_________________ARE4">#N/A</definedName>
    <definedName name="_________________ARE5">#N/A</definedName>
    <definedName name="_________________ARE6">#N/A</definedName>
    <definedName name="_________________ARE7">#N/A</definedName>
    <definedName name="_________________ARE8">#N/A</definedName>
    <definedName name="_________________d1">#REF!</definedName>
    <definedName name="_________________day1" localSheetId="4">#REF!</definedName>
    <definedName name="_________________day1" localSheetId="8">#REF!</definedName>
    <definedName name="_________________day1">#REF!</definedName>
    <definedName name="_________________day10" localSheetId="4">#REF!</definedName>
    <definedName name="_________________day10" localSheetId="8">#REF!</definedName>
    <definedName name="_________________day10">#REF!</definedName>
    <definedName name="_________________day11" localSheetId="4">#REF!</definedName>
    <definedName name="_________________day11" localSheetId="8">#REF!</definedName>
    <definedName name="_________________day11">#REF!</definedName>
    <definedName name="_________________day12" localSheetId="4">#REF!</definedName>
    <definedName name="_________________day12" localSheetId="8">#REF!</definedName>
    <definedName name="_________________day12">#REF!</definedName>
    <definedName name="_________________day13" localSheetId="4">#REF!</definedName>
    <definedName name="_________________day13" localSheetId="8">#REF!</definedName>
    <definedName name="_________________day13">#REF!</definedName>
    <definedName name="_________________day19" localSheetId="4">#REF!</definedName>
    <definedName name="_________________day19" localSheetId="8">#REF!</definedName>
    <definedName name="_________________day19">#REF!</definedName>
    <definedName name="_________________day2" localSheetId="4">#REF!</definedName>
    <definedName name="_________________day2" localSheetId="8">#REF!</definedName>
    <definedName name="_________________day2">#REF!</definedName>
    <definedName name="_________________day3" localSheetId="4">#REF!</definedName>
    <definedName name="_________________day3" localSheetId="8">#REF!</definedName>
    <definedName name="_________________day3">#REF!</definedName>
    <definedName name="_________________day4" localSheetId="4">#REF!</definedName>
    <definedName name="_________________day4" localSheetId="8">#REF!</definedName>
    <definedName name="_________________day4">#REF!</definedName>
    <definedName name="_________________day5" localSheetId="4">#REF!</definedName>
    <definedName name="_________________day5" localSheetId="8">#REF!</definedName>
    <definedName name="_________________day5">#REF!</definedName>
    <definedName name="_________________day6" localSheetId="4">#REF!</definedName>
    <definedName name="_________________day6" localSheetId="8">#REF!</definedName>
    <definedName name="_________________day6">#REF!</definedName>
    <definedName name="_________________day7" localSheetId="4">#REF!</definedName>
    <definedName name="_________________day7" localSheetId="8">#REF!</definedName>
    <definedName name="_________________day7">#REF!</definedName>
    <definedName name="_________________day8" localSheetId="4">#REF!</definedName>
    <definedName name="_________________day8" localSheetId="8">#REF!</definedName>
    <definedName name="_________________day8">#REF!</definedName>
    <definedName name="_________________day9" localSheetId="4">#REF!</definedName>
    <definedName name="_________________day9" localSheetId="8">#REF!</definedName>
    <definedName name="_________________day9">#REF!</definedName>
    <definedName name="_________________dd1">#REF!</definedName>
    <definedName name="_________________ddd1">#REF!</definedName>
    <definedName name="_________________DOO1">#REF!</definedName>
    <definedName name="_________________f1">#REF!</definedName>
    <definedName name="_________________f2">#REF!</definedName>
    <definedName name="_________________FAC1">#REF!</definedName>
    <definedName name="_________________ff1">#REF!</definedName>
    <definedName name="_________________ml1">[1]รถพ่วงขนส่ง!$AA$27</definedName>
    <definedName name="_________________NG13">#N/A</definedName>
    <definedName name="_________________NG14">#N/A</definedName>
    <definedName name="_________________NG15">#N/A</definedName>
    <definedName name="_________________NG16">#N/A</definedName>
    <definedName name="_________________NG17">#N/A</definedName>
    <definedName name="_________________NG18">#N/A</definedName>
    <definedName name="_________________NG19">#N/A</definedName>
    <definedName name="_________________oba1">#REF!</definedName>
    <definedName name="_________________oba2">#REF!</definedName>
    <definedName name="_________________sp1">[1]รถพ่วงขนส่ง!$AA$31</definedName>
    <definedName name="_________________tc1">[1]รถพ่วงขนส่ง!$AA$78</definedName>
    <definedName name="_________________we1">#REF!</definedName>
    <definedName name="_________________we2">#REF!</definedName>
    <definedName name="_________________wee1">#REF!</definedName>
    <definedName name="_________________WIN1">#REF!</definedName>
    <definedName name="________________aa1">#REF!</definedName>
    <definedName name="________________aaa1">#REF!</definedName>
    <definedName name="________________ARE1">#N/A</definedName>
    <definedName name="________________ARE2">#N/A</definedName>
    <definedName name="________________ARE3">#N/A</definedName>
    <definedName name="________________ARE4">#N/A</definedName>
    <definedName name="________________ARE5">#N/A</definedName>
    <definedName name="________________ARE6">#N/A</definedName>
    <definedName name="________________ARE7">#N/A</definedName>
    <definedName name="________________ARE8">#N/A</definedName>
    <definedName name="________________d1">#REF!</definedName>
    <definedName name="________________day1" localSheetId="4">#REF!</definedName>
    <definedName name="________________day1" localSheetId="8">#REF!</definedName>
    <definedName name="________________day1">#REF!</definedName>
    <definedName name="________________day10" localSheetId="4">#REF!</definedName>
    <definedName name="________________day10" localSheetId="8">#REF!</definedName>
    <definedName name="________________day10">#REF!</definedName>
    <definedName name="________________day11" localSheetId="4">#REF!</definedName>
    <definedName name="________________day11" localSheetId="8">#REF!</definedName>
    <definedName name="________________day11">#REF!</definedName>
    <definedName name="________________day12" localSheetId="4">#REF!</definedName>
    <definedName name="________________day12" localSheetId="8">#REF!</definedName>
    <definedName name="________________day12">#REF!</definedName>
    <definedName name="________________day13" localSheetId="4">#REF!</definedName>
    <definedName name="________________day13" localSheetId="8">#REF!</definedName>
    <definedName name="________________day13">#REF!</definedName>
    <definedName name="________________day19" localSheetId="4">#REF!</definedName>
    <definedName name="________________day19" localSheetId="8">#REF!</definedName>
    <definedName name="________________day19">#REF!</definedName>
    <definedName name="________________day2" localSheetId="4">#REF!</definedName>
    <definedName name="________________day2" localSheetId="8">#REF!</definedName>
    <definedName name="________________day2">#REF!</definedName>
    <definedName name="________________day3" localSheetId="4">#REF!</definedName>
    <definedName name="________________day3" localSheetId="8">#REF!</definedName>
    <definedName name="________________day3">#REF!</definedName>
    <definedName name="________________day4" localSheetId="4">#REF!</definedName>
    <definedName name="________________day4" localSheetId="8">#REF!</definedName>
    <definedName name="________________day4">#REF!</definedName>
    <definedName name="________________day5" localSheetId="4">#REF!</definedName>
    <definedName name="________________day5" localSheetId="8">#REF!</definedName>
    <definedName name="________________day5">#REF!</definedName>
    <definedName name="________________day6" localSheetId="4">#REF!</definedName>
    <definedName name="________________day6" localSheetId="8">#REF!</definedName>
    <definedName name="________________day6">#REF!</definedName>
    <definedName name="________________day7" localSheetId="4">#REF!</definedName>
    <definedName name="________________day7" localSheetId="8">#REF!</definedName>
    <definedName name="________________day7">#REF!</definedName>
    <definedName name="________________day8" localSheetId="4">#REF!</definedName>
    <definedName name="________________day8" localSheetId="8">#REF!</definedName>
    <definedName name="________________day8">#REF!</definedName>
    <definedName name="________________day9" localSheetId="4">#REF!</definedName>
    <definedName name="________________day9" localSheetId="8">#REF!</definedName>
    <definedName name="________________day9">#REF!</definedName>
    <definedName name="________________dd1">#REF!</definedName>
    <definedName name="________________ddd1">#REF!</definedName>
    <definedName name="________________DOO1">#REF!</definedName>
    <definedName name="________________f1">#REF!</definedName>
    <definedName name="________________f2">#REF!</definedName>
    <definedName name="________________FAC1">#REF!</definedName>
    <definedName name="________________ff1">#REF!</definedName>
    <definedName name="________________ml1">[1]รถพ่วงขนส่ง!$AA$27</definedName>
    <definedName name="________________NG13">#N/A</definedName>
    <definedName name="________________NG14">#N/A</definedName>
    <definedName name="________________NG15">#N/A</definedName>
    <definedName name="________________NG16">#N/A</definedName>
    <definedName name="________________NG17">#N/A</definedName>
    <definedName name="________________NG18">#N/A</definedName>
    <definedName name="________________NG19">#N/A</definedName>
    <definedName name="________________oba1">#REF!</definedName>
    <definedName name="________________oba2">#REF!</definedName>
    <definedName name="________________sp1">[1]รถพ่วงขนส่ง!$AA$31</definedName>
    <definedName name="________________tc1">[1]รถพ่วงขนส่ง!$AA$78</definedName>
    <definedName name="________________we1">#REF!</definedName>
    <definedName name="________________we2">#REF!</definedName>
    <definedName name="________________wee1">#REF!</definedName>
    <definedName name="________________WIN1">#REF!</definedName>
    <definedName name="_______________aa1">#REF!</definedName>
    <definedName name="_______________aaa1">#REF!</definedName>
    <definedName name="_______________ARE1">#N/A</definedName>
    <definedName name="_______________ARE2">#N/A</definedName>
    <definedName name="_______________ARE3">#N/A</definedName>
    <definedName name="_______________ARE4">#N/A</definedName>
    <definedName name="_______________ARE5">#N/A</definedName>
    <definedName name="_______________ARE6">#N/A</definedName>
    <definedName name="_______________ARE7">#N/A</definedName>
    <definedName name="_______________ARE8">#N/A</definedName>
    <definedName name="_______________d1">#REF!</definedName>
    <definedName name="_______________day1" localSheetId="4">#REF!</definedName>
    <definedName name="_______________day1" localSheetId="8">#REF!</definedName>
    <definedName name="_______________day1">#REF!</definedName>
    <definedName name="_______________day10" localSheetId="4">#REF!</definedName>
    <definedName name="_______________day10" localSheetId="8">#REF!</definedName>
    <definedName name="_______________day10">#REF!</definedName>
    <definedName name="_______________day11" localSheetId="4">#REF!</definedName>
    <definedName name="_______________day11" localSheetId="8">#REF!</definedName>
    <definedName name="_______________day11">#REF!</definedName>
    <definedName name="_______________day12" localSheetId="4">#REF!</definedName>
    <definedName name="_______________day12" localSheetId="8">#REF!</definedName>
    <definedName name="_______________day12">#REF!</definedName>
    <definedName name="_______________day13" localSheetId="4">#REF!</definedName>
    <definedName name="_______________day13" localSheetId="8">#REF!</definedName>
    <definedName name="_______________day13">#REF!</definedName>
    <definedName name="_______________day19" localSheetId="4">#REF!</definedName>
    <definedName name="_______________day19" localSheetId="8">#REF!</definedName>
    <definedName name="_______________day19">#REF!</definedName>
    <definedName name="_______________day2" localSheetId="4">#REF!</definedName>
    <definedName name="_______________day2" localSheetId="8">#REF!</definedName>
    <definedName name="_______________day2">#REF!</definedName>
    <definedName name="_______________day3" localSheetId="4">#REF!</definedName>
    <definedName name="_______________day3" localSheetId="8">#REF!</definedName>
    <definedName name="_______________day3">#REF!</definedName>
    <definedName name="_______________day4" localSheetId="4">#REF!</definedName>
    <definedName name="_______________day4" localSheetId="8">#REF!</definedName>
    <definedName name="_______________day4">#REF!</definedName>
    <definedName name="_______________day5" localSheetId="4">#REF!</definedName>
    <definedName name="_______________day5" localSheetId="8">#REF!</definedName>
    <definedName name="_______________day5">#REF!</definedName>
    <definedName name="_______________day6" localSheetId="4">#REF!</definedName>
    <definedName name="_______________day6" localSheetId="8">#REF!</definedName>
    <definedName name="_______________day6">#REF!</definedName>
    <definedName name="_______________day7" localSheetId="4">#REF!</definedName>
    <definedName name="_______________day7" localSheetId="8">#REF!</definedName>
    <definedName name="_______________day7">#REF!</definedName>
    <definedName name="_______________day8" localSheetId="4">#REF!</definedName>
    <definedName name="_______________day8" localSheetId="8">#REF!</definedName>
    <definedName name="_______________day8">#REF!</definedName>
    <definedName name="_______________day9" localSheetId="4">#REF!</definedName>
    <definedName name="_______________day9" localSheetId="8">#REF!</definedName>
    <definedName name="_______________day9">#REF!</definedName>
    <definedName name="_______________dd1">#REF!</definedName>
    <definedName name="_______________ddd1">#REF!</definedName>
    <definedName name="_______________DOO1">#REF!</definedName>
    <definedName name="_______________f1">#REF!</definedName>
    <definedName name="_______________f2">#REF!</definedName>
    <definedName name="_______________FAC1">#REF!</definedName>
    <definedName name="_______________ff1">#REF!</definedName>
    <definedName name="_______________ml1">[1]รถพ่วงขนส่ง!$AA$27</definedName>
    <definedName name="_______________NG13">#N/A</definedName>
    <definedName name="_______________NG14">#N/A</definedName>
    <definedName name="_______________NG15">#N/A</definedName>
    <definedName name="_______________NG16">#N/A</definedName>
    <definedName name="_______________NG17">#N/A</definedName>
    <definedName name="_______________NG18">#N/A</definedName>
    <definedName name="_______________NG19">#N/A</definedName>
    <definedName name="_______________oba1">#REF!</definedName>
    <definedName name="_______________oba2">#REF!</definedName>
    <definedName name="_______________sp1">[1]รถพ่วงขนส่ง!$AA$31</definedName>
    <definedName name="_______________tc1">[1]รถพ่วงขนส่ง!$AA$78</definedName>
    <definedName name="_______________we1">#REF!</definedName>
    <definedName name="_______________we2">#REF!</definedName>
    <definedName name="_______________wee1">#REF!</definedName>
    <definedName name="_______________WIN1">#REF!</definedName>
    <definedName name="______________aa1">#REF!</definedName>
    <definedName name="______________aaa1">#REF!</definedName>
    <definedName name="______________ARE1">#N/A</definedName>
    <definedName name="______________ARE2">#N/A</definedName>
    <definedName name="______________ARE3">#N/A</definedName>
    <definedName name="______________ARE4">#N/A</definedName>
    <definedName name="______________ARE5">#N/A</definedName>
    <definedName name="______________ARE6">#N/A</definedName>
    <definedName name="______________ARE7">#N/A</definedName>
    <definedName name="______________ARE8">#N/A</definedName>
    <definedName name="______________d1">#REF!</definedName>
    <definedName name="______________day1" localSheetId="4">#REF!</definedName>
    <definedName name="______________day1" localSheetId="8">#REF!</definedName>
    <definedName name="______________day1">#REF!</definedName>
    <definedName name="______________day10" localSheetId="4">#REF!</definedName>
    <definedName name="______________day10" localSheetId="8">#REF!</definedName>
    <definedName name="______________day10">#REF!</definedName>
    <definedName name="______________day11" localSheetId="4">#REF!</definedName>
    <definedName name="______________day11" localSheetId="8">#REF!</definedName>
    <definedName name="______________day11">#REF!</definedName>
    <definedName name="______________day12" localSheetId="4">#REF!</definedName>
    <definedName name="______________day12" localSheetId="8">#REF!</definedName>
    <definedName name="______________day12">#REF!</definedName>
    <definedName name="______________day13" localSheetId="4">#REF!</definedName>
    <definedName name="______________day13" localSheetId="8">#REF!</definedName>
    <definedName name="______________day13">#REF!</definedName>
    <definedName name="______________day19" localSheetId="4">#REF!</definedName>
    <definedName name="______________day19" localSheetId="8">#REF!</definedName>
    <definedName name="______________day19">#REF!</definedName>
    <definedName name="______________day2" localSheetId="4">#REF!</definedName>
    <definedName name="______________day2" localSheetId="8">#REF!</definedName>
    <definedName name="______________day2">#REF!</definedName>
    <definedName name="______________day3" localSheetId="4">#REF!</definedName>
    <definedName name="______________day3" localSheetId="8">#REF!</definedName>
    <definedName name="______________day3">#REF!</definedName>
    <definedName name="______________day4" localSheetId="4">#REF!</definedName>
    <definedName name="______________day4" localSheetId="8">#REF!</definedName>
    <definedName name="______________day4">#REF!</definedName>
    <definedName name="______________day5" localSheetId="4">#REF!</definedName>
    <definedName name="______________day5" localSheetId="8">#REF!</definedName>
    <definedName name="______________day5">#REF!</definedName>
    <definedName name="______________day6" localSheetId="4">#REF!</definedName>
    <definedName name="______________day6" localSheetId="8">#REF!</definedName>
    <definedName name="______________day6">#REF!</definedName>
    <definedName name="______________day7" localSheetId="4">#REF!</definedName>
    <definedName name="______________day7" localSheetId="8">#REF!</definedName>
    <definedName name="______________day7">#REF!</definedName>
    <definedName name="______________day8" localSheetId="4">#REF!</definedName>
    <definedName name="______________day8" localSheetId="8">#REF!</definedName>
    <definedName name="______________day8">#REF!</definedName>
    <definedName name="______________day9" localSheetId="4">#REF!</definedName>
    <definedName name="______________day9" localSheetId="8">#REF!</definedName>
    <definedName name="______________day9">#REF!</definedName>
    <definedName name="______________dd1">#REF!</definedName>
    <definedName name="______________ddd1">#REF!</definedName>
    <definedName name="______________DOO1">#REF!</definedName>
    <definedName name="______________f1">#REF!</definedName>
    <definedName name="______________f2">#REF!</definedName>
    <definedName name="______________FAC1">#REF!</definedName>
    <definedName name="______________ff1">#REF!</definedName>
    <definedName name="______________ml1">[1]รถพ่วงขนส่ง!$AA$27</definedName>
    <definedName name="______________NG13">#N/A</definedName>
    <definedName name="______________NG14">#N/A</definedName>
    <definedName name="______________NG15">#N/A</definedName>
    <definedName name="______________NG16">#N/A</definedName>
    <definedName name="______________NG17">#N/A</definedName>
    <definedName name="______________NG18">#N/A</definedName>
    <definedName name="______________NG19">#N/A</definedName>
    <definedName name="______________oba1">#REF!</definedName>
    <definedName name="______________oba2">#REF!</definedName>
    <definedName name="______________sp1">[1]รถพ่วงขนส่ง!$AA$31</definedName>
    <definedName name="______________tc1">[1]รถพ่วงขนส่ง!$AA$78</definedName>
    <definedName name="______________we1">#REF!</definedName>
    <definedName name="______________we2">#REF!</definedName>
    <definedName name="______________wee1">#REF!</definedName>
    <definedName name="______________WIN1">#REF!</definedName>
    <definedName name="_____________aa1">#REF!</definedName>
    <definedName name="_____________aaa1">#REF!</definedName>
    <definedName name="_____________ARE1">#N/A</definedName>
    <definedName name="_____________ARE2">#N/A</definedName>
    <definedName name="_____________ARE3">#N/A</definedName>
    <definedName name="_____________ARE4">#N/A</definedName>
    <definedName name="_____________ARE5">#N/A</definedName>
    <definedName name="_____________ARE6">#N/A</definedName>
    <definedName name="_____________ARE7">#N/A</definedName>
    <definedName name="_____________ARE8">#N/A</definedName>
    <definedName name="_____________d1">#REF!</definedName>
    <definedName name="_____________day1" localSheetId="4">#REF!</definedName>
    <definedName name="_____________day1" localSheetId="8">#REF!</definedName>
    <definedName name="_____________day1">#REF!</definedName>
    <definedName name="_____________day10" localSheetId="4">#REF!</definedName>
    <definedName name="_____________day10" localSheetId="8">#REF!</definedName>
    <definedName name="_____________day10">#REF!</definedName>
    <definedName name="_____________day11" localSheetId="4">#REF!</definedName>
    <definedName name="_____________day11" localSheetId="8">#REF!</definedName>
    <definedName name="_____________day11">#REF!</definedName>
    <definedName name="_____________day12" localSheetId="4">#REF!</definedName>
    <definedName name="_____________day12" localSheetId="8">#REF!</definedName>
    <definedName name="_____________day12">#REF!</definedName>
    <definedName name="_____________day13" localSheetId="4">#REF!</definedName>
    <definedName name="_____________day13" localSheetId="8">#REF!</definedName>
    <definedName name="_____________day13">#REF!</definedName>
    <definedName name="_____________day19" localSheetId="4">#REF!</definedName>
    <definedName name="_____________day19" localSheetId="8">#REF!</definedName>
    <definedName name="_____________day19">#REF!</definedName>
    <definedName name="_____________day2" localSheetId="4">#REF!</definedName>
    <definedName name="_____________day2" localSheetId="8">#REF!</definedName>
    <definedName name="_____________day2">#REF!</definedName>
    <definedName name="_____________day3" localSheetId="4">#REF!</definedName>
    <definedName name="_____________day3" localSheetId="8">#REF!</definedName>
    <definedName name="_____________day3">#REF!</definedName>
    <definedName name="_____________day4" localSheetId="4">#REF!</definedName>
    <definedName name="_____________day4" localSheetId="8">#REF!</definedName>
    <definedName name="_____________day4">#REF!</definedName>
    <definedName name="_____________day5" localSheetId="4">#REF!</definedName>
    <definedName name="_____________day5" localSheetId="8">#REF!</definedName>
    <definedName name="_____________day5">#REF!</definedName>
    <definedName name="_____________day6" localSheetId="4">#REF!</definedName>
    <definedName name="_____________day6" localSheetId="8">#REF!</definedName>
    <definedName name="_____________day6">#REF!</definedName>
    <definedName name="_____________day7" localSheetId="4">#REF!</definedName>
    <definedName name="_____________day7" localSheetId="8">#REF!</definedName>
    <definedName name="_____________day7">#REF!</definedName>
    <definedName name="_____________day8" localSheetId="4">#REF!</definedName>
    <definedName name="_____________day8" localSheetId="8">#REF!</definedName>
    <definedName name="_____________day8">#REF!</definedName>
    <definedName name="_____________day9" localSheetId="4">#REF!</definedName>
    <definedName name="_____________day9" localSheetId="8">#REF!</definedName>
    <definedName name="_____________day9">#REF!</definedName>
    <definedName name="_____________dd1">#REF!</definedName>
    <definedName name="_____________ddd1">#REF!</definedName>
    <definedName name="_____________DOO1">#REF!</definedName>
    <definedName name="_____________f1">#REF!</definedName>
    <definedName name="_____________f2">#REF!</definedName>
    <definedName name="_____________FAC1">#REF!</definedName>
    <definedName name="_____________ff1">#REF!</definedName>
    <definedName name="_____________frm3">#REF!</definedName>
    <definedName name="_____________frm4">#REF!</definedName>
    <definedName name="_____________frm5">#REF!</definedName>
    <definedName name="_____________ftt1">#REF!</definedName>
    <definedName name="_____________ftt2">#REF!</definedName>
    <definedName name="_____________ml1">[1]รถพ่วงขนส่ง!$AA$27</definedName>
    <definedName name="_____________NG13">#N/A</definedName>
    <definedName name="_____________NG14">#N/A</definedName>
    <definedName name="_____________NG15">#N/A</definedName>
    <definedName name="_____________NG16">#N/A</definedName>
    <definedName name="_____________NG17">#N/A</definedName>
    <definedName name="_____________NG18">#N/A</definedName>
    <definedName name="_____________NG19">#N/A</definedName>
    <definedName name="_____________oba1">#REF!</definedName>
    <definedName name="_____________oba2">#REF!</definedName>
    <definedName name="_____________pvc150">#REF!</definedName>
    <definedName name="_____________sp1">[1]รถพ่วงขนส่ง!$AA$31</definedName>
    <definedName name="_____________sp4">#REF!</definedName>
    <definedName name="_____________sp5">#REF!</definedName>
    <definedName name="_____________tc1">[1]รถพ่วงขนส่ง!$AA$78</definedName>
    <definedName name="_____________we1">#REF!</definedName>
    <definedName name="_____________we2">#REF!</definedName>
    <definedName name="_____________wee1">#REF!</definedName>
    <definedName name="_____________WIN1">#REF!</definedName>
    <definedName name="____________aa1">#REF!</definedName>
    <definedName name="____________aaa1">#REF!</definedName>
    <definedName name="____________ARE1">#N/A</definedName>
    <definedName name="____________ARE2">#N/A</definedName>
    <definedName name="____________ARE3">#N/A</definedName>
    <definedName name="____________ARE4">#N/A</definedName>
    <definedName name="____________ARE5">#N/A</definedName>
    <definedName name="____________ARE6">#N/A</definedName>
    <definedName name="____________ARE7">#N/A</definedName>
    <definedName name="____________ARE8">#N/A</definedName>
    <definedName name="____________d1">#REF!</definedName>
    <definedName name="____________day1" localSheetId="4">#REF!</definedName>
    <definedName name="____________day1" localSheetId="8">#REF!</definedName>
    <definedName name="____________day1">#REF!</definedName>
    <definedName name="____________day10" localSheetId="4">#REF!</definedName>
    <definedName name="____________day10" localSheetId="8">#REF!</definedName>
    <definedName name="____________day10">#REF!</definedName>
    <definedName name="____________day11" localSheetId="4">#REF!</definedName>
    <definedName name="____________day11" localSheetId="8">#REF!</definedName>
    <definedName name="____________day11">#REF!</definedName>
    <definedName name="____________day12" localSheetId="4">#REF!</definedName>
    <definedName name="____________day12" localSheetId="8">#REF!</definedName>
    <definedName name="____________day12">#REF!</definedName>
    <definedName name="____________day13" localSheetId="4">#REF!</definedName>
    <definedName name="____________day13" localSheetId="8">#REF!</definedName>
    <definedName name="____________day13">#REF!</definedName>
    <definedName name="____________day19" localSheetId="4">#REF!</definedName>
    <definedName name="____________day19" localSheetId="8">#REF!</definedName>
    <definedName name="____________day19">#REF!</definedName>
    <definedName name="____________day2" localSheetId="4">#REF!</definedName>
    <definedName name="____________day2" localSheetId="8">#REF!</definedName>
    <definedName name="____________day2">#REF!</definedName>
    <definedName name="____________day3" localSheetId="4">#REF!</definedName>
    <definedName name="____________day3" localSheetId="8">#REF!</definedName>
    <definedName name="____________day3">#REF!</definedName>
    <definedName name="____________day4" localSheetId="4">#REF!</definedName>
    <definedName name="____________day4" localSheetId="8">#REF!</definedName>
    <definedName name="____________day4">#REF!</definedName>
    <definedName name="____________day5" localSheetId="4">#REF!</definedName>
    <definedName name="____________day5" localSheetId="8">#REF!</definedName>
    <definedName name="____________day5">#REF!</definedName>
    <definedName name="____________day6" localSheetId="4">#REF!</definedName>
    <definedName name="____________day6" localSheetId="8">#REF!</definedName>
    <definedName name="____________day6">#REF!</definedName>
    <definedName name="____________day7" localSheetId="4">#REF!</definedName>
    <definedName name="____________day7" localSheetId="8">#REF!</definedName>
    <definedName name="____________day7">#REF!</definedName>
    <definedName name="____________day8" localSheetId="4">#REF!</definedName>
    <definedName name="____________day8" localSheetId="8">#REF!</definedName>
    <definedName name="____________day8">#REF!</definedName>
    <definedName name="____________day9" localSheetId="4">#REF!</definedName>
    <definedName name="____________day9" localSheetId="8">#REF!</definedName>
    <definedName name="____________day9">#REF!</definedName>
    <definedName name="____________dd1">#REF!</definedName>
    <definedName name="____________ddd1">#REF!</definedName>
    <definedName name="____________DOO1">#REF!</definedName>
    <definedName name="____________f1">#REF!</definedName>
    <definedName name="____________f2">#REF!</definedName>
    <definedName name="____________FAC1">#REF!</definedName>
    <definedName name="____________ff1">#REF!</definedName>
    <definedName name="____________frm2">#REF!</definedName>
    <definedName name="____________ml1">[1]รถพ่วงขนส่ง!$AA$27</definedName>
    <definedName name="____________NG13">#N/A</definedName>
    <definedName name="____________NG14">#N/A</definedName>
    <definedName name="____________NG15">#N/A</definedName>
    <definedName name="____________NG16">#N/A</definedName>
    <definedName name="____________NG17">#N/A</definedName>
    <definedName name="____________NG18">#N/A</definedName>
    <definedName name="____________NG19">#N/A</definedName>
    <definedName name="____________oba1">#REF!</definedName>
    <definedName name="____________oba2">#REF!</definedName>
    <definedName name="____________pvc100">#REF!</definedName>
    <definedName name="____________pvc150">#REF!</definedName>
    <definedName name="____________pvc50">#REF!</definedName>
    <definedName name="____________SD30">#REF!</definedName>
    <definedName name="____________SD40">#REF!</definedName>
    <definedName name="____________sp1">[1]รถพ่วงขนส่ง!$AA$31</definedName>
    <definedName name="____________sp2">#REF!</definedName>
    <definedName name="____________sp3">#REF!</definedName>
    <definedName name="____________sp4">#REF!</definedName>
    <definedName name="____________sp5">#REF!</definedName>
    <definedName name="____________tc1">[1]รถพ่วงขนส่ง!$AA$78</definedName>
    <definedName name="____________TP2">#REF!</definedName>
    <definedName name="____________we1">#REF!</definedName>
    <definedName name="____________we2">#REF!</definedName>
    <definedName name="____________wee1">#REF!</definedName>
    <definedName name="____________WIN1">#REF!</definedName>
    <definedName name="___________aa1">#REF!</definedName>
    <definedName name="___________aaa1">#REF!</definedName>
    <definedName name="___________ARE1">#N/A</definedName>
    <definedName name="___________ARE2">#N/A</definedName>
    <definedName name="___________ARE3">#N/A</definedName>
    <definedName name="___________ARE4">#N/A</definedName>
    <definedName name="___________ARE5">#N/A</definedName>
    <definedName name="___________ARE6">#N/A</definedName>
    <definedName name="___________ARE7">#N/A</definedName>
    <definedName name="___________ARE8">#N/A</definedName>
    <definedName name="___________d1">#REF!</definedName>
    <definedName name="___________day1" localSheetId="4">#REF!</definedName>
    <definedName name="___________day1" localSheetId="8">#REF!</definedName>
    <definedName name="___________day1">#REF!</definedName>
    <definedName name="___________day10" localSheetId="4">#REF!</definedName>
    <definedName name="___________day10" localSheetId="8">#REF!</definedName>
    <definedName name="___________day10">#REF!</definedName>
    <definedName name="___________day11" localSheetId="4">#REF!</definedName>
    <definedName name="___________day11" localSheetId="8">#REF!</definedName>
    <definedName name="___________day11">#REF!</definedName>
    <definedName name="___________day12" localSheetId="4">#REF!</definedName>
    <definedName name="___________day12" localSheetId="8">#REF!</definedName>
    <definedName name="___________day12">#REF!</definedName>
    <definedName name="___________day13" localSheetId="4">#REF!</definedName>
    <definedName name="___________day13" localSheetId="8">#REF!</definedName>
    <definedName name="___________day13">#REF!</definedName>
    <definedName name="___________day19" localSheetId="4">#REF!</definedName>
    <definedName name="___________day19" localSheetId="8">#REF!</definedName>
    <definedName name="___________day19">#REF!</definedName>
    <definedName name="___________day2" localSheetId="4">#REF!</definedName>
    <definedName name="___________day2" localSheetId="8">#REF!</definedName>
    <definedName name="___________day2">#REF!</definedName>
    <definedName name="___________day3" localSheetId="4">#REF!</definedName>
    <definedName name="___________day3" localSheetId="8">#REF!</definedName>
    <definedName name="___________day3">#REF!</definedName>
    <definedName name="___________day4" localSheetId="4">#REF!</definedName>
    <definedName name="___________day4" localSheetId="8">#REF!</definedName>
    <definedName name="___________day4">#REF!</definedName>
    <definedName name="___________day5" localSheetId="4">#REF!</definedName>
    <definedName name="___________day5" localSheetId="8">#REF!</definedName>
    <definedName name="___________day5">#REF!</definedName>
    <definedName name="___________day6" localSheetId="4">#REF!</definedName>
    <definedName name="___________day6" localSheetId="8">#REF!</definedName>
    <definedName name="___________day6">#REF!</definedName>
    <definedName name="___________day7" localSheetId="4">#REF!</definedName>
    <definedName name="___________day7" localSheetId="8">#REF!</definedName>
    <definedName name="___________day7">#REF!</definedName>
    <definedName name="___________day8" localSheetId="4">#REF!</definedName>
    <definedName name="___________day8" localSheetId="8">#REF!</definedName>
    <definedName name="___________day8">#REF!</definedName>
    <definedName name="___________day9" localSheetId="4">#REF!</definedName>
    <definedName name="___________day9" localSheetId="8">#REF!</definedName>
    <definedName name="___________day9">#REF!</definedName>
    <definedName name="___________dd1">#REF!</definedName>
    <definedName name="___________ddd1">#REF!</definedName>
    <definedName name="___________DOO1">#REF!</definedName>
    <definedName name="___________f1">#REF!</definedName>
    <definedName name="___________f2">#REF!</definedName>
    <definedName name="___________FAC1">#REF!</definedName>
    <definedName name="___________ff1">#REF!</definedName>
    <definedName name="___________ml1">[1]รถพ่วงขนส่ง!$AA$27</definedName>
    <definedName name="___________NG13">#N/A</definedName>
    <definedName name="___________NG14">#N/A</definedName>
    <definedName name="___________NG15">#N/A</definedName>
    <definedName name="___________NG16">#N/A</definedName>
    <definedName name="___________NG17">#N/A</definedName>
    <definedName name="___________NG18">#N/A</definedName>
    <definedName name="___________NG19">#N/A</definedName>
    <definedName name="___________oba1">#REF!</definedName>
    <definedName name="___________oba2">#REF!</definedName>
    <definedName name="___________pvc100">#REF!</definedName>
    <definedName name="___________pvc150">#REF!</definedName>
    <definedName name="___________pvc50">#REF!</definedName>
    <definedName name="___________SD30">#REF!</definedName>
    <definedName name="___________SD40">#REF!</definedName>
    <definedName name="___________sp1">[1]รถพ่วงขนส่ง!$AA$31</definedName>
    <definedName name="___________sp2">#REF!</definedName>
    <definedName name="___________sp3">#REF!</definedName>
    <definedName name="___________sp4">#REF!</definedName>
    <definedName name="___________sp5">#REF!</definedName>
    <definedName name="___________tc1">[1]รถพ่วงขนส่ง!$AA$78</definedName>
    <definedName name="___________TP2">#REF!</definedName>
    <definedName name="___________we1">#REF!</definedName>
    <definedName name="___________we2">#REF!</definedName>
    <definedName name="___________wee1">#REF!</definedName>
    <definedName name="___________WIN1">#REF!</definedName>
    <definedName name="__________aa1">#REF!</definedName>
    <definedName name="__________aaa1">#REF!</definedName>
    <definedName name="__________ARE1">#N/A</definedName>
    <definedName name="__________ARE2">#N/A</definedName>
    <definedName name="__________ARE3">#N/A</definedName>
    <definedName name="__________ARE4">#N/A</definedName>
    <definedName name="__________ARE5">#N/A</definedName>
    <definedName name="__________ARE6">#N/A</definedName>
    <definedName name="__________ARE7">#N/A</definedName>
    <definedName name="__________ARE8">#N/A</definedName>
    <definedName name="__________con11" localSheetId="7">#REF!</definedName>
    <definedName name="__________con11">#REF!</definedName>
    <definedName name="__________con2">#REF!</definedName>
    <definedName name="__________con3">#REF!</definedName>
    <definedName name="__________con4">#REF!</definedName>
    <definedName name="__________d1">#REF!</definedName>
    <definedName name="__________day1" localSheetId="4">#REF!</definedName>
    <definedName name="__________day1" localSheetId="8">#REF!</definedName>
    <definedName name="__________day1">#REF!</definedName>
    <definedName name="__________day10" localSheetId="4">#REF!</definedName>
    <definedName name="__________day10" localSheetId="8">#REF!</definedName>
    <definedName name="__________day10">#REF!</definedName>
    <definedName name="__________day11" localSheetId="4">#REF!</definedName>
    <definedName name="__________day11" localSheetId="8">#REF!</definedName>
    <definedName name="__________day11">#REF!</definedName>
    <definedName name="__________day12" localSheetId="4">#REF!</definedName>
    <definedName name="__________day12" localSheetId="8">#REF!</definedName>
    <definedName name="__________day12">#REF!</definedName>
    <definedName name="__________day13" localSheetId="4">#REF!</definedName>
    <definedName name="__________day13" localSheetId="8">#REF!</definedName>
    <definedName name="__________day13">#REF!</definedName>
    <definedName name="__________day19" localSheetId="4">#REF!</definedName>
    <definedName name="__________day19" localSheetId="8">#REF!</definedName>
    <definedName name="__________day19">#REF!</definedName>
    <definedName name="__________day2" localSheetId="4">#REF!</definedName>
    <definedName name="__________day2" localSheetId="8">#REF!</definedName>
    <definedName name="__________day2">#REF!</definedName>
    <definedName name="__________day3" localSheetId="4">#REF!</definedName>
    <definedName name="__________day3" localSheetId="8">#REF!</definedName>
    <definedName name="__________day3">#REF!</definedName>
    <definedName name="__________day4" localSheetId="4">#REF!</definedName>
    <definedName name="__________day4" localSheetId="8">#REF!</definedName>
    <definedName name="__________day4">#REF!</definedName>
    <definedName name="__________day5" localSheetId="4">#REF!</definedName>
    <definedName name="__________day5" localSheetId="8">#REF!</definedName>
    <definedName name="__________day5">#REF!</definedName>
    <definedName name="__________day6" localSheetId="4">#REF!</definedName>
    <definedName name="__________day6" localSheetId="8">#REF!</definedName>
    <definedName name="__________day6">#REF!</definedName>
    <definedName name="__________day7" localSheetId="4">#REF!</definedName>
    <definedName name="__________day7" localSheetId="8">#REF!</definedName>
    <definedName name="__________day7">#REF!</definedName>
    <definedName name="__________day8" localSheetId="4">#REF!</definedName>
    <definedName name="__________day8" localSheetId="8">#REF!</definedName>
    <definedName name="__________day8">#REF!</definedName>
    <definedName name="__________day9" localSheetId="4">#REF!</definedName>
    <definedName name="__________day9" localSheetId="8">#REF!</definedName>
    <definedName name="__________day9">#REF!</definedName>
    <definedName name="__________dd1">#REF!</definedName>
    <definedName name="__________ddd1">#REF!</definedName>
    <definedName name="__________DOO1">#REF!</definedName>
    <definedName name="__________f1">#REF!</definedName>
    <definedName name="__________f2">#REF!</definedName>
    <definedName name="__________FAC1">#REF!</definedName>
    <definedName name="__________ff1">#REF!</definedName>
    <definedName name="__________fws1">'[2]11 ข้อมูลงานCon'!$AB$30</definedName>
    <definedName name="__________ml1">[1]รถพ่วงขนส่ง!$AA$27</definedName>
    <definedName name="__________NG13">#N/A</definedName>
    <definedName name="__________NG14">#N/A</definedName>
    <definedName name="__________NG15">#N/A</definedName>
    <definedName name="__________NG16">#N/A</definedName>
    <definedName name="__________NG17">#N/A</definedName>
    <definedName name="__________NG18">#N/A</definedName>
    <definedName name="__________NG19">#N/A</definedName>
    <definedName name="__________oba1">#REF!</definedName>
    <definedName name="__________oba2">#REF!</definedName>
    <definedName name="__________Pm2544">#REF!</definedName>
    <definedName name="__________pvc100">#REF!</definedName>
    <definedName name="__________pvc150">#REF!</definedName>
    <definedName name="__________pvc50">#REF!</definedName>
    <definedName name="__________sb1">'[2]12 ข้อมูลงานไม้แบบ'!$W$29</definedName>
    <definedName name="__________sd30" localSheetId="7">#REF!</definedName>
    <definedName name="__________sd30">#REF!</definedName>
    <definedName name="__________sd40" localSheetId="7">#REF!</definedName>
    <definedName name="__________sd40">#REF!</definedName>
    <definedName name="__________sp1">#REF!</definedName>
    <definedName name="__________sp2">#REF!</definedName>
    <definedName name="__________sp3">#REF!</definedName>
    <definedName name="__________sp4">#REF!</definedName>
    <definedName name="__________sp5">#REF!</definedName>
    <definedName name="__________SR24">#REF!</definedName>
    <definedName name="__________st1" localSheetId="7">#REF!</definedName>
    <definedName name="__________st1">#REF!</definedName>
    <definedName name="__________st2">#REF!</definedName>
    <definedName name="__________st3">#REF!</definedName>
    <definedName name="__________TAB23">#REF!</definedName>
    <definedName name="__________TAB24">#REF!</definedName>
    <definedName name="__________tc1">#REF!</definedName>
    <definedName name="__________TP2">#REF!</definedName>
    <definedName name="__________we1">#REF!</definedName>
    <definedName name="__________we2">#REF!</definedName>
    <definedName name="__________wee1">#REF!</definedName>
    <definedName name="__________WIN1">#REF!</definedName>
    <definedName name="_________aa1">#REF!</definedName>
    <definedName name="_________aaa1">#REF!</definedName>
    <definedName name="_________ARE1">#N/A</definedName>
    <definedName name="_________ARE2">#N/A</definedName>
    <definedName name="_________ARE3">#N/A</definedName>
    <definedName name="_________ARE4">#N/A</definedName>
    <definedName name="_________ARE5">#N/A</definedName>
    <definedName name="_________ARE6">#N/A</definedName>
    <definedName name="_________ARE7">#N/A</definedName>
    <definedName name="_________ARE8">#N/A</definedName>
    <definedName name="_________con1" localSheetId="7">#REF!</definedName>
    <definedName name="_________con1">#REF!</definedName>
    <definedName name="_________con11">#REF!</definedName>
    <definedName name="_________con2">#REF!</definedName>
    <definedName name="_________con3">#REF!</definedName>
    <definedName name="_________con4">#REF!</definedName>
    <definedName name="_________d1">#REF!</definedName>
    <definedName name="_________day1" localSheetId="4">#REF!</definedName>
    <definedName name="_________day1" localSheetId="8">#REF!</definedName>
    <definedName name="_________day1">#REF!</definedName>
    <definedName name="_________day10" localSheetId="4">#REF!</definedName>
    <definedName name="_________day10" localSheetId="8">#REF!</definedName>
    <definedName name="_________day10">#REF!</definedName>
    <definedName name="_________day11" localSheetId="4">#REF!</definedName>
    <definedName name="_________day11" localSheetId="8">#REF!</definedName>
    <definedName name="_________day11">#REF!</definedName>
    <definedName name="_________day12" localSheetId="4">#REF!</definedName>
    <definedName name="_________day12" localSheetId="8">#REF!</definedName>
    <definedName name="_________day12">#REF!</definedName>
    <definedName name="_________day13" localSheetId="4">#REF!</definedName>
    <definedName name="_________day13" localSheetId="8">#REF!</definedName>
    <definedName name="_________day13">#REF!</definedName>
    <definedName name="_________day19" localSheetId="4">#REF!</definedName>
    <definedName name="_________day19" localSheetId="8">#REF!</definedName>
    <definedName name="_________day19">#REF!</definedName>
    <definedName name="_________day2" localSheetId="4">#REF!</definedName>
    <definedName name="_________day2" localSheetId="8">#REF!</definedName>
    <definedName name="_________day2">#REF!</definedName>
    <definedName name="_________day3" localSheetId="4">#REF!</definedName>
    <definedName name="_________day3" localSheetId="8">#REF!</definedName>
    <definedName name="_________day3">#REF!</definedName>
    <definedName name="_________day4" localSheetId="4">#REF!</definedName>
    <definedName name="_________day4" localSheetId="8">#REF!</definedName>
    <definedName name="_________day4">#REF!</definedName>
    <definedName name="_________day5" localSheetId="4">#REF!</definedName>
    <definedName name="_________day5" localSheetId="8">#REF!</definedName>
    <definedName name="_________day5">#REF!</definedName>
    <definedName name="_________day6" localSheetId="4">#REF!</definedName>
    <definedName name="_________day6" localSheetId="8">#REF!</definedName>
    <definedName name="_________day6">#REF!</definedName>
    <definedName name="_________day7" localSheetId="4">#REF!</definedName>
    <definedName name="_________day7" localSheetId="8">#REF!</definedName>
    <definedName name="_________day7">#REF!</definedName>
    <definedName name="_________day8" localSheetId="4">#REF!</definedName>
    <definedName name="_________day8" localSheetId="8">#REF!</definedName>
    <definedName name="_________day8">#REF!</definedName>
    <definedName name="_________day9" localSheetId="4">#REF!</definedName>
    <definedName name="_________day9" localSheetId="8">#REF!</definedName>
    <definedName name="_________day9">#REF!</definedName>
    <definedName name="_________dd1">#REF!</definedName>
    <definedName name="_________ddd1">#REF!</definedName>
    <definedName name="_________DOO1">#REF!</definedName>
    <definedName name="_________f1">#REF!</definedName>
    <definedName name="_________f2">#REF!</definedName>
    <definedName name="_________FAC1">[3]สรุป!$C$307</definedName>
    <definedName name="_________ff1">#REF!</definedName>
    <definedName name="_________fws1">'[2]11 ข้อมูลงานCon'!$AB$30</definedName>
    <definedName name="_________ml1">[1]รถพ่วงขนส่ง!$AA$27</definedName>
    <definedName name="_________NG13">#N/A</definedName>
    <definedName name="_________NG14">#N/A</definedName>
    <definedName name="_________NG15">#N/A</definedName>
    <definedName name="_________NG16">#N/A</definedName>
    <definedName name="_________NG17">#N/A</definedName>
    <definedName name="_________NG18">#N/A</definedName>
    <definedName name="_________NG19">#N/A</definedName>
    <definedName name="_________oba1">#REF!</definedName>
    <definedName name="_________oba2">#REF!</definedName>
    <definedName name="_________Pm2544">#REF!</definedName>
    <definedName name="_________pvc100">#REF!</definedName>
    <definedName name="_________pvc150">#REF!</definedName>
    <definedName name="_________pvc50">#REF!</definedName>
    <definedName name="_________sb1">'[2]12 ข้อมูลงานไม้แบบ'!$W$29</definedName>
    <definedName name="_________sd30" localSheetId="7">#REF!</definedName>
    <definedName name="_________sd30">#REF!</definedName>
    <definedName name="_________sd40" localSheetId="7">#REF!</definedName>
    <definedName name="_________sd40">#REF!</definedName>
    <definedName name="_________sp1">[1]รถพ่วงขนส่ง!$AA$31</definedName>
    <definedName name="_________sp2">#REF!</definedName>
    <definedName name="_________sp3">#REF!</definedName>
    <definedName name="_________sp4">#REF!</definedName>
    <definedName name="_________sp5">#REF!</definedName>
    <definedName name="_________SR24">#REF!</definedName>
    <definedName name="_________st1" localSheetId="7">#REF!</definedName>
    <definedName name="_________st1">#REF!</definedName>
    <definedName name="_________st2">#REF!</definedName>
    <definedName name="_________st3">#REF!</definedName>
    <definedName name="_________tc1">[1]รถพ่วงขนส่ง!$AA$78</definedName>
    <definedName name="_________TP2">#REF!</definedName>
    <definedName name="_________we1">#REF!</definedName>
    <definedName name="_________we2">#REF!</definedName>
    <definedName name="_________wee1">#REF!</definedName>
    <definedName name="_________WIN1">#REF!</definedName>
    <definedName name="________aa1">#REF!</definedName>
    <definedName name="________aaa1">#REF!</definedName>
    <definedName name="________ARE1">#N/A</definedName>
    <definedName name="________ARE2">#N/A</definedName>
    <definedName name="________ARE3">#N/A</definedName>
    <definedName name="________ARE4">#N/A</definedName>
    <definedName name="________ARE5">#N/A</definedName>
    <definedName name="________ARE6">#N/A</definedName>
    <definedName name="________ARE7">#N/A</definedName>
    <definedName name="________ARE8">#N/A</definedName>
    <definedName name="________con1" localSheetId="7">#REF!</definedName>
    <definedName name="________con1">#REF!</definedName>
    <definedName name="________con11">#REF!</definedName>
    <definedName name="________con2">#REF!</definedName>
    <definedName name="________con3">#REF!</definedName>
    <definedName name="________con4">#REF!</definedName>
    <definedName name="________d1">#REF!</definedName>
    <definedName name="________day1" localSheetId="4">#REF!</definedName>
    <definedName name="________day1" localSheetId="8">#REF!</definedName>
    <definedName name="________day1">#REF!</definedName>
    <definedName name="________day10" localSheetId="4">#REF!</definedName>
    <definedName name="________day10" localSheetId="8">#REF!</definedName>
    <definedName name="________day10">#REF!</definedName>
    <definedName name="________day11" localSheetId="4">#REF!</definedName>
    <definedName name="________day11" localSheetId="8">#REF!</definedName>
    <definedName name="________day11">#REF!</definedName>
    <definedName name="________day12" localSheetId="4">#REF!</definedName>
    <definedName name="________day12" localSheetId="8">#REF!</definedName>
    <definedName name="________day12">#REF!</definedName>
    <definedName name="________day13" localSheetId="4">#REF!</definedName>
    <definedName name="________day13" localSheetId="8">#REF!</definedName>
    <definedName name="________day13">#REF!</definedName>
    <definedName name="________day19" localSheetId="4">#REF!</definedName>
    <definedName name="________day19" localSheetId="8">#REF!</definedName>
    <definedName name="________day19">#REF!</definedName>
    <definedName name="________day2" localSheetId="4">#REF!</definedName>
    <definedName name="________day2" localSheetId="8">#REF!</definedName>
    <definedName name="________day2">#REF!</definedName>
    <definedName name="________day3" localSheetId="4">#REF!</definedName>
    <definedName name="________day3" localSheetId="8">#REF!</definedName>
    <definedName name="________day3">#REF!</definedName>
    <definedName name="________day4" localSheetId="4">#REF!</definedName>
    <definedName name="________day4" localSheetId="8">#REF!</definedName>
    <definedName name="________day4">#REF!</definedName>
    <definedName name="________day5" localSheetId="4">#REF!</definedName>
    <definedName name="________day5" localSheetId="8">#REF!</definedName>
    <definedName name="________day5">#REF!</definedName>
    <definedName name="________day6" localSheetId="4">#REF!</definedName>
    <definedName name="________day6" localSheetId="8">#REF!</definedName>
    <definedName name="________day6">#REF!</definedName>
    <definedName name="________day7" localSheetId="4">#REF!</definedName>
    <definedName name="________day7" localSheetId="8">#REF!</definedName>
    <definedName name="________day7">#REF!</definedName>
    <definedName name="________day8" localSheetId="4">#REF!</definedName>
    <definedName name="________day8" localSheetId="8">#REF!</definedName>
    <definedName name="________day8">#REF!</definedName>
    <definedName name="________day9" localSheetId="4">#REF!</definedName>
    <definedName name="________day9" localSheetId="8">#REF!</definedName>
    <definedName name="________day9">#REF!</definedName>
    <definedName name="________dd1">#REF!</definedName>
    <definedName name="________ddd1">#REF!</definedName>
    <definedName name="________DOO1">#REF!</definedName>
    <definedName name="________f1">#REF!</definedName>
    <definedName name="________f2">#REF!</definedName>
    <definedName name="________FAC1">[3]สรุป!$C$307</definedName>
    <definedName name="________ff1">#REF!</definedName>
    <definedName name="________fws1">'[2]11 ข้อมูลงานCon'!$AB$30</definedName>
    <definedName name="________ml1">[1]รถพ่วงขนส่ง!$AA$27</definedName>
    <definedName name="________NG13">#N/A</definedName>
    <definedName name="________NG14">#N/A</definedName>
    <definedName name="________NG15">#N/A</definedName>
    <definedName name="________NG16">#N/A</definedName>
    <definedName name="________NG17">#N/A</definedName>
    <definedName name="________NG18">#N/A</definedName>
    <definedName name="________NG19">#N/A</definedName>
    <definedName name="________oba1">#REF!</definedName>
    <definedName name="________oba2">#REF!</definedName>
    <definedName name="________Pm2544">#REF!</definedName>
    <definedName name="________pvc100">#REF!</definedName>
    <definedName name="________pvc150">#REF!</definedName>
    <definedName name="________pvc50">#REF!</definedName>
    <definedName name="________sb1">'[2]12 ข้อมูลงานไม้แบบ'!$W$29</definedName>
    <definedName name="________sd30" localSheetId="7">#REF!</definedName>
    <definedName name="________sd30">#REF!</definedName>
    <definedName name="________sd40" localSheetId="7">#REF!</definedName>
    <definedName name="________sd40">#REF!</definedName>
    <definedName name="________sp1">[1]รถพ่วงขนส่ง!$AA$31</definedName>
    <definedName name="________sp2">#REF!</definedName>
    <definedName name="________sp3">#REF!</definedName>
    <definedName name="________sp4">#REF!</definedName>
    <definedName name="________sp5">#REF!</definedName>
    <definedName name="________SR24">#REF!</definedName>
    <definedName name="________st1" localSheetId="7">#REF!</definedName>
    <definedName name="________st1">#REF!</definedName>
    <definedName name="________st2">#REF!</definedName>
    <definedName name="________st3">#REF!</definedName>
    <definedName name="________tc1">[1]รถพ่วงขนส่ง!$AA$78</definedName>
    <definedName name="________TP2">#REF!</definedName>
    <definedName name="________TT104">#REF!</definedName>
    <definedName name="________we1">#REF!</definedName>
    <definedName name="________we2">#REF!</definedName>
    <definedName name="________wee1">#REF!</definedName>
    <definedName name="________WIN1">#REF!</definedName>
    <definedName name="_______aa1">#REF!</definedName>
    <definedName name="_______aaa1">#REF!</definedName>
    <definedName name="_______ARE1">#N/A</definedName>
    <definedName name="_______ARE2">#N/A</definedName>
    <definedName name="_______ARE3">#N/A</definedName>
    <definedName name="_______ARE4">#N/A</definedName>
    <definedName name="_______ARE5">#N/A</definedName>
    <definedName name="_______ARE6">#N/A</definedName>
    <definedName name="_______ARE7">#N/A</definedName>
    <definedName name="_______ARE8">#N/A</definedName>
    <definedName name="_______con1" localSheetId="7">#REF!</definedName>
    <definedName name="_______con1">#REF!</definedName>
    <definedName name="_______con11">#REF!</definedName>
    <definedName name="_______con2">#REF!</definedName>
    <definedName name="_______con3">#REF!</definedName>
    <definedName name="_______con4">#REF!</definedName>
    <definedName name="_______d1">#REF!</definedName>
    <definedName name="_______day1" localSheetId="4">#REF!</definedName>
    <definedName name="_______day1" localSheetId="8">#REF!</definedName>
    <definedName name="_______day1">#REF!</definedName>
    <definedName name="_______day10" localSheetId="4">#REF!</definedName>
    <definedName name="_______day10" localSheetId="8">#REF!</definedName>
    <definedName name="_______day10">#REF!</definedName>
    <definedName name="_______day11" localSheetId="4">#REF!</definedName>
    <definedName name="_______day11" localSheetId="8">#REF!</definedName>
    <definedName name="_______day11">#REF!</definedName>
    <definedName name="_______day12" localSheetId="4">#REF!</definedName>
    <definedName name="_______day12" localSheetId="8">#REF!</definedName>
    <definedName name="_______day12">#REF!</definedName>
    <definedName name="_______day13" localSheetId="4">#REF!</definedName>
    <definedName name="_______day13" localSheetId="8">#REF!</definedName>
    <definedName name="_______day13">#REF!</definedName>
    <definedName name="_______day19" localSheetId="4">#REF!</definedName>
    <definedName name="_______day19" localSheetId="8">#REF!</definedName>
    <definedName name="_______day19">#REF!</definedName>
    <definedName name="_______day2" localSheetId="4">#REF!</definedName>
    <definedName name="_______day2" localSheetId="8">#REF!</definedName>
    <definedName name="_______day2">#REF!</definedName>
    <definedName name="_______day3" localSheetId="4">#REF!</definedName>
    <definedName name="_______day3" localSheetId="8">#REF!</definedName>
    <definedName name="_______day3">#REF!</definedName>
    <definedName name="_______day4" localSheetId="4">#REF!</definedName>
    <definedName name="_______day4" localSheetId="8">#REF!</definedName>
    <definedName name="_______day4">#REF!</definedName>
    <definedName name="_______day5" localSheetId="4">#REF!</definedName>
    <definedName name="_______day5" localSheetId="8">#REF!</definedName>
    <definedName name="_______day5">#REF!</definedName>
    <definedName name="_______day6" localSheetId="4">#REF!</definedName>
    <definedName name="_______day6" localSheetId="8">#REF!</definedName>
    <definedName name="_______day6">#REF!</definedName>
    <definedName name="_______day7" localSheetId="4">#REF!</definedName>
    <definedName name="_______day7" localSheetId="8">#REF!</definedName>
    <definedName name="_______day7">#REF!</definedName>
    <definedName name="_______day8" localSheetId="4">#REF!</definedName>
    <definedName name="_______day8" localSheetId="8">#REF!</definedName>
    <definedName name="_______day8">#REF!</definedName>
    <definedName name="_______day9" localSheetId="4">#REF!</definedName>
    <definedName name="_______day9" localSheetId="8">#REF!</definedName>
    <definedName name="_______day9">#REF!</definedName>
    <definedName name="_______dd1">#REF!</definedName>
    <definedName name="_______ddd1">#REF!</definedName>
    <definedName name="_______DOO1">#REF!</definedName>
    <definedName name="_______doy2">#REF!</definedName>
    <definedName name="_______doy7">#REF!</definedName>
    <definedName name="_______f1">#REF!</definedName>
    <definedName name="_______f2">#REF!</definedName>
    <definedName name="_______FAC1">[3]สรุป!$C$307</definedName>
    <definedName name="_______ff1">#REF!</definedName>
    <definedName name="_______fws1">'[2]11 ข้อมูลงานCon'!$AB$30</definedName>
    <definedName name="_______ml1">[1]รถพ่วงขนส่ง!$AA$27</definedName>
    <definedName name="_______NG13">#N/A</definedName>
    <definedName name="_______NG14">#N/A</definedName>
    <definedName name="_______NG15">#N/A</definedName>
    <definedName name="_______NG16">#N/A</definedName>
    <definedName name="_______NG17">#N/A</definedName>
    <definedName name="_______NG18">#N/A</definedName>
    <definedName name="_______NG19">#N/A</definedName>
    <definedName name="_______oba1">#REF!</definedName>
    <definedName name="_______oba2">#REF!</definedName>
    <definedName name="_______Pm2544">#REF!</definedName>
    <definedName name="_______pvc100">#REF!</definedName>
    <definedName name="_______pvc150">#REF!</definedName>
    <definedName name="_______pvc50">#REF!</definedName>
    <definedName name="_______sb1">'[2]12 ข้อมูลงานไม้แบบ'!$W$29</definedName>
    <definedName name="_______sd30" localSheetId="7">#REF!</definedName>
    <definedName name="_______sd30">#REF!</definedName>
    <definedName name="_______sd40" localSheetId="7">#REF!</definedName>
    <definedName name="_______sd40">#REF!</definedName>
    <definedName name="_______sp1">[1]รถพ่วงขนส่ง!$AA$31</definedName>
    <definedName name="_______sp2">#REF!</definedName>
    <definedName name="_______sp3">#REF!</definedName>
    <definedName name="_______sp4">#REF!</definedName>
    <definedName name="_______sp5">#REF!</definedName>
    <definedName name="_______SR24">#REF!</definedName>
    <definedName name="_______st1" localSheetId="7">#REF!</definedName>
    <definedName name="_______st1">#REF!</definedName>
    <definedName name="_______st2">#REF!</definedName>
    <definedName name="_______st3">#REF!</definedName>
    <definedName name="_______str1">#N/A</definedName>
    <definedName name="_______str2">#N/A</definedName>
    <definedName name="_______str3">#N/A</definedName>
    <definedName name="_______SW2">#REF!</definedName>
    <definedName name="_______tc1">[1]รถพ่วงขนส่ง!$AA$78</definedName>
    <definedName name="_______TP2">#REF!</definedName>
    <definedName name="_______TT104">#REF!</definedName>
    <definedName name="_______we1">#REF!</definedName>
    <definedName name="_______we2">#REF!</definedName>
    <definedName name="_______wee1">#REF!</definedName>
    <definedName name="_______WIN1">#REF!</definedName>
    <definedName name="______aa1">#REF!</definedName>
    <definedName name="______aaa1">#REF!</definedName>
    <definedName name="______ARE1">#N/A</definedName>
    <definedName name="______ARE2">#N/A</definedName>
    <definedName name="______ARE3">#N/A</definedName>
    <definedName name="______ARE4">#N/A</definedName>
    <definedName name="______ARE5">#N/A</definedName>
    <definedName name="______ARE6">#N/A</definedName>
    <definedName name="______ARE7">#N/A</definedName>
    <definedName name="______ARE8">#N/A</definedName>
    <definedName name="______con1" localSheetId="7">#REF!</definedName>
    <definedName name="______con1">#REF!</definedName>
    <definedName name="______con11">#REF!</definedName>
    <definedName name="______con2">#REF!</definedName>
    <definedName name="______con3">#REF!</definedName>
    <definedName name="______con4">#REF!</definedName>
    <definedName name="______d1">#REF!</definedName>
    <definedName name="______day1" localSheetId="4">#REF!</definedName>
    <definedName name="______day1" localSheetId="8">#REF!</definedName>
    <definedName name="______day1">#REF!</definedName>
    <definedName name="______day10" localSheetId="4">#REF!</definedName>
    <definedName name="______day10" localSheetId="8">#REF!</definedName>
    <definedName name="______day10">#REF!</definedName>
    <definedName name="______day11" localSheetId="4">#REF!</definedName>
    <definedName name="______day11" localSheetId="8">#REF!</definedName>
    <definedName name="______day11">#REF!</definedName>
    <definedName name="______day12" localSheetId="4">#REF!</definedName>
    <definedName name="______day12" localSheetId="8">#REF!</definedName>
    <definedName name="______day12">#REF!</definedName>
    <definedName name="______day13" localSheetId="4">#REF!</definedName>
    <definedName name="______day13" localSheetId="8">#REF!</definedName>
    <definedName name="______day13">#REF!</definedName>
    <definedName name="______day19" localSheetId="4">#REF!</definedName>
    <definedName name="______day19" localSheetId="8">#REF!</definedName>
    <definedName name="______day19">#REF!</definedName>
    <definedName name="______day2" localSheetId="4">#REF!</definedName>
    <definedName name="______day2" localSheetId="8">#REF!</definedName>
    <definedName name="______day2">#REF!</definedName>
    <definedName name="______day3" localSheetId="4">#REF!</definedName>
    <definedName name="______day3" localSheetId="8">#REF!</definedName>
    <definedName name="______day3">#REF!</definedName>
    <definedName name="______day4" localSheetId="4">#REF!</definedName>
    <definedName name="______day4" localSheetId="8">#REF!</definedName>
    <definedName name="______day4">#REF!</definedName>
    <definedName name="______day5" localSheetId="4">#REF!</definedName>
    <definedName name="______day5" localSheetId="8">#REF!</definedName>
    <definedName name="______day5">#REF!</definedName>
    <definedName name="______day6" localSheetId="4">#REF!</definedName>
    <definedName name="______day6" localSheetId="8">#REF!</definedName>
    <definedName name="______day6">#REF!</definedName>
    <definedName name="______day7" localSheetId="4">#REF!</definedName>
    <definedName name="______day7" localSheetId="8">#REF!</definedName>
    <definedName name="______day7">#REF!</definedName>
    <definedName name="______day8" localSheetId="4">#REF!</definedName>
    <definedName name="______day8" localSheetId="8">#REF!</definedName>
    <definedName name="______day8">#REF!</definedName>
    <definedName name="______day9" localSheetId="4">#REF!</definedName>
    <definedName name="______day9" localSheetId="8">#REF!</definedName>
    <definedName name="______day9">#REF!</definedName>
    <definedName name="______dd1">#REF!</definedName>
    <definedName name="______ddd1">#REF!</definedName>
    <definedName name="______DOO1">#REF!</definedName>
    <definedName name="______f1">#REF!</definedName>
    <definedName name="______f2">#REF!</definedName>
    <definedName name="______FAC1">[3]สรุป!$C$307</definedName>
    <definedName name="______ff1">#REF!</definedName>
    <definedName name="______fws1">'[2]11 ข้อมูลงานCon'!$AB$30</definedName>
    <definedName name="______ml1">[1]รถพ่วงขนส่ง!$AA$27</definedName>
    <definedName name="______NG13">#N/A</definedName>
    <definedName name="______NG14">#N/A</definedName>
    <definedName name="______NG15">#N/A</definedName>
    <definedName name="______NG16">#N/A</definedName>
    <definedName name="______NG17">#N/A</definedName>
    <definedName name="______NG18">#N/A</definedName>
    <definedName name="______NG19">#N/A</definedName>
    <definedName name="______oba1">#REF!</definedName>
    <definedName name="______oba2">#REF!</definedName>
    <definedName name="______Pm2544">#REF!</definedName>
    <definedName name="______pvc100">#REF!</definedName>
    <definedName name="______pvc150">#REF!</definedName>
    <definedName name="______pvc50">#REF!</definedName>
    <definedName name="______sb1">'[2]12 ข้อมูลงานไม้แบบ'!$W$29</definedName>
    <definedName name="______sd30" localSheetId="7">#REF!</definedName>
    <definedName name="______sd30">#REF!</definedName>
    <definedName name="______sd40" localSheetId="7">#REF!</definedName>
    <definedName name="______sd40">#REF!</definedName>
    <definedName name="______sp1">[1]รถพ่วงขนส่ง!$AA$31</definedName>
    <definedName name="______sp2">#REF!</definedName>
    <definedName name="______sp3">#REF!</definedName>
    <definedName name="______sp4">#REF!</definedName>
    <definedName name="______sp5">#REF!</definedName>
    <definedName name="______SR24">#REF!</definedName>
    <definedName name="______st1" localSheetId="7">#REF!</definedName>
    <definedName name="______st1">#REF!</definedName>
    <definedName name="______st2">#REF!</definedName>
    <definedName name="______st3">#REF!</definedName>
    <definedName name="______str1">#REF!</definedName>
    <definedName name="______str2">#REF!</definedName>
    <definedName name="______str3">#REF!</definedName>
    <definedName name="______SW2">#REF!</definedName>
    <definedName name="______tc1">[1]รถพ่วงขนส่ง!$AA$78</definedName>
    <definedName name="______TP2">#REF!</definedName>
    <definedName name="______TT104">#REF!</definedName>
    <definedName name="______we1">#REF!</definedName>
    <definedName name="______we2">#REF!</definedName>
    <definedName name="______wee1">#REF!</definedName>
    <definedName name="______WIN1">#REF!</definedName>
    <definedName name="_____aa1">#REF!</definedName>
    <definedName name="_____aaa1">#REF!</definedName>
    <definedName name="_____ARE1">#N/A</definedName>
    <definedName name="_____ARE2">#N/A</definedName>
    <definedName name="_____ARE3">#N/A</definedName>
    <definedName name="_____ARE4">#N/A</definedName>
    <definedName name="_____ARE5">#N/A</definedName>
    <definedName name="_____ARE6">#N/A</definedName>
    <definedName name="_____ARE7">#N/A</definedName>
    <definedName name="_____ARE8">#N/A</definedName>
    <definedName name="_____con1" localSheetId="7">#REF!</definedName>
    <definedName name="_____con1">#REF!</definedName>
    <definedName name="_____con11">#REF!</definedName>
    <definedName name="_____con2">#REF!</definedName>
    <definedName name="_____con3">#REF!</definedName>
    <definedName name="_____con4">#REF!</definedName>
    <definedName name="_____d1">#REF!</definedName>
    <definedName name="_____day1" localSheetId="4">#REF!</definedName>
    <definedName name="_____day1" localSheetId="8">#REF!</definedName>
    <definedName name="_____day1">#REF!</definedName>
    <definedName name="_____day10" localSheetId="4">#REF!</definedName>
    <definedName name="_____day10" localSheetId="8">#REF!</definedName>
    <definedName name="_____day10">#REF!</definedName>
    <definedName name="_____day11" localSheetId="4">#REF!</definedName>
    <definedName name="_____day11" localSheetId="8">#REF!</definedName>
    <definedName name="_____day11">#REF!</definedName>
    <definedName name="_____day12" localSheetId="4">#REF!</definedName>
    <definedName name="_____day12" localSheetId="8">#REF!</definedName>
    <definedName name="_____day12">#REF!</definedName>
    <definedName name="_____day13" localSheetId="4">#REF!</definedName>
    <definedName name="_____day13" localSheetId="8">#REF!</definedName>
    <definedName name="_____day13">#REF!</definedName>
    <definedName name="_____day19" localSheetId="4">#REF!</definedName>
    <definedName name="_____day19" localSheetId="8">#REF!</definedName>
    <definedName name="_____day19">#REF!</definedName>
    <definedName name="_____day2" localSheetId="4">#REF!</definedName>
    <definedName name="_____day2" localSheetId="8">#REF!</definedName>
    <definedName name="_____day2">#REF!</definedName>
    <definedName name="_____day3" localSheetId="4">#REF!</definedName>
    <definedName name="_____day3" localSheetId="8">#REF!</definedName>
    <definedName name="_____day3">#REF!</definedName>
    <definedName name="_____day4" localSheetId="4">#REF!</definedName>
    <definedName name="_____day4" localSheetId="8">#REF!</definedName>
    <definedName name="_____day4">#REF!</definedName>
    <definedName name="_____day5" localSheetId="4">#REF!</definedName>
    <definedName name="_____day5" localSheetId="8">#REF!</definedName>
    <definedName name="_____day5">#REF!</definedName>
    <definedName name="_____day6" localSheetId="4">#REF!</definedName>
    <definedName name="_____day6" localSheetId="8">#REF!</definedName>
    <definedName name="_____day6">#REF!</definedName>
    <definedName name="_____day7" localSheetId="4">#REF!</definedName>
    <definedName name="_____day7" localSheetId="8">#REF!</definedName>
    <definedName name="_____day7">#REF!</definedName>
    <definedName name="_____day8" localSheetId="4">#REF!</definedName>
    <definedName name="_____day8" localSheetId="8">#REF!</definedName>
    <definedName name="_____day8">#REF!</definedName>
    <definedName name="_____day9" localSheetId="4">#REF!</definedName>
    <definedName name="_____day9" localSheetId="8">#REF!</definedName>
    <definedName name="_____day9">#REF!</definedName>
    <definedName name="_____dd1">#REF!</definedName>
    <definedName name="_____ddd1">#REF!</definedName>
    <definedName name="_____DOO1">#REF!</definedName>
    <definedName name="_____doy2">#REF!</definedName>
    <definedName name="_____doy7">#REF!</definedName>
    <definedName name="_____f1">#REF!</definedName>
    <definedName name="_____f2">#REF!</definedName>
    <definedName name="_____FAC1">[3]สรุป!$C$307</definedName>
    <definedName name="_____ff1">#REF!</definedName>
    <definedName name="_____fws1">'[2]11 ข้อมูลงานCon'!$AB$30</definedName>
    <definedName name="_____ml1">[1]รถพ่วงขนส่ง!$AA$27</definedName>
    <definedName name="_____NG13">#N/A</definedName>
    <definedName name="_____NG14">#N/A</definedName>
    <definedName name="_____NG15">#N/A</definedName>
    <definedName name="_____NG16">#N/A</definedName>
    <definedName name="_____NG17">#N/A</definedName>
    <definedName name="_____NG18">#N/A</definedName>
    <definedName name="_____NG19">#N/A</definedName>
    <definedName name="_____oba1">#REF!</definedName>
    <definedName name="_____oba2">#REF!</definedName>
    <definedName name="_____Pm2544">#REF!</definedName>
    <definedName name="_____pvc100">#REF!</definedName>
    <definedName name="_____pvc150">#REF!</definedName>
    <definedName name="_____pvc50">#REF!</definedName>
    <definedName name="_____sb1">'[2]12 ข้อมูลงานไม้แบบ'!$W$29</definedName>
    <definedName name="_____sd30" localSheetId="7">#REF!</definedName>
    <definedName name="_____sd30">#REF!</definedName>
    <definedName name="_____sd40" localSheetId="7">#REF!</definedName>
    <definedName name="_____sd40">#REF!</definedName>
    <definedName name="_____sp1" localSheetId="4">[4]รถพ่วงขนส่ง!$AA$31</definedName>
    <definedName name="_____sp1">[5]รถพ่วงขนส่ง!$AA$31</definedName>
    <definedName name="_____sp2">#REF!</definedName>
    <definedName name="_____sp3">#REF!</definedName>
    <definedName name="_____sp4">#REF!</definedName>
    <definedName name="_____sp5">#REF!</definedName>
    <definedName name="_____SR24">#REF!</definedName>
    <definedName name="_____st1" localSheetId="4">#REF!</definedName>
    <definedName name="_____st1" localSheetId="7">#REF!</definedName>
    <definedName name="_____st1">#REF!</definedName>
    <definedName name="_____st2" localSheetId="4">#REF!</definedName>
    <definedName name="_____st2">#REF!</definedName>
    <definedName name="_____st3" localSheetId="4">#REF!</definedName>
    <definedName name="_____st3">#REF!</definedName>
    <definedName name="_____str1">#REF!</definedName>
    <definedName name="_____str2">#REF!</definedName>
    <definedName name="_____str3">#REF!</definedName>
    <definedName name="_____SW2">#REF!</definedName>
    <definedName name="_____tc1">[1]รถพ่วงขนส่ง!$AA$78</definedName>
    <definedName name="_____TP2">#REF!</definedName>
    <definedName name="_____TT104">#REF!</definedName>
    <definedName name="_____we1">#REF!</definedName>
    <definedName name="_____we2">#REF!</definedName>
    <definedName name="_____wee1">#REF!</definedName>
    <definedName name="_____WIN1">#REF!</definedName>
    <definedName name="_____xlnm.Extract">"#ref!"</definedName>
    <definedName name="_____xlnm.Print_Area">#N/A</definedName>
    <definedName name="_____xlnm.Print_Titles">#N/A</definedName>
    <definedName name="____2222">#REF!</definedName>
    <definedName name="____a1" hidden="1">{"cashflow",#N/A,FALSE,"CASHFLOW "}</definedName>
    <definedName name="____a10" hidden="1">{"sales",#N/A,FALSE,"SALES"}</definedName>
    <definedName name="____a2" hidden="1">{"hilight1",#N/A,FALSE,"HILIGHT1"}</definedName>
    <definedName name="____a21" hidden="1">{"hilight1",#N/A,FALSE,"HILIGHT1"}</definedName>
    <definedName name="____a212" hidden="1">{"revable",#N/A,FALSE,"REVABLE"}</definedName>
    <definedName name="____a3" hidden="1">{"hilight2",#N/A,FALSE,"HILIGHT2"}</definedName>
    <definedName name="____a4" hidden="1">{"hilight3",#N/A,FALSE,"HILIGHT3"}</definedName>
    <definedName name="____a5" hidden="1">{"income",#N/A,FALSE,"INCOME"}</definedName>
    <definedName name="____a6" hidden="1">{"index",#N/A,FALSE,"INDEX"}</definedName>
    <definedName name="____a7" hidden="1">{"PRINT_EST",#N/A,FALSE,"ESTMON"}</definedName>
    <definedName name="____a8" hidden="1">{"revsale",#N/A,FALSE,"REV-ยุพดี"}</definedName>
    <definedName name="____a9" hidden="1">{"revable",#N/A,FALSE,"REVABLE"}</definedName>
    <definedName name="____aa1">#REF!</definedName>
    <definedName name="____aaa1">#REF!</definedName>
    <definedName name="____ARE1">#N/A</definedName>
    <definedName name="____ARE2">#N/A</definedName>
    <definedName name="____ARE3">#N/A</definedName>
    <definedName name="____ARE4">#N/A</definedName>
    <definedName name="____ARE5">#N/A</definedName>
    <definedName name="____ARE6">#N/A</definedName>
    <definedName name="____ARE7">#N/A</definedName>
    <definedName name="____ARE8">#N/A</definedName>
    <definedName name="____con1" localSheetId="7">#REF!</definedName>
    <definedName name="____con1">#REF!</definedName>
    <definedName name="____con11">#REF!</definedName>
    <definedName name="____con2">#REF!</definedName>
    <definedName name="____con3">#REF!</definedName>
    <definedName name="____con4">#REF!</definedName>
    <definedName name="____d1">#REF!</definedName>
    <definedName name="____day1" localSheetId="8">#REF!</definedName>
    <definedName name="____day1">#REF!</definedName>
    <definedName name="____day10" localSheetId="8">#REF!</definedName>
    <definedName name="____day10">#REF!</definedName>
    <definedName name="____day11" localSheetId="8">#REF!</definedName>
    <definedName name="____day11">#REF!</definedName>
    <definedName name="____day12" localSheetId="8">#REF!</definedName>
    <definedName name="____day12">#REF!</definedName>
    <definedName name="____day13" localSheetId="8">#REF!</definedName>
    <definedName name="____day13">#REF!</definedName>
    <definedName name="____day19" localSheetId="8">#REF!</definedName>
    <definedName name="____day19">#REF!</definedName>
    <definedName name="____day2" localSheetId="8">#REF!</definedName>
    <definedName name="____day2">#REF!</definedName>
    <definedName name="____day3" localSheetId="8">#REF!</definedName>
    <definedName name="____day3">#REF!</definedName>
    <definedName name="____day4" localSheetId="8">#REF!</definedName>
    <definedName name="____day4">#REF!</definedName>
    <definedName name="____day5" localSheetId="8">#REF!</definedName>
    <definedName name="____day5">#REF!</definedName>
    <definedName name="____day6" localSheetId="8">#REF!</definedName>
    <definedName name="____day6">#REF!</definedName>
    <definedName name="____day7" localSheetId="8">#REF!</definedName>
    <definedName name="____day7">#REF!</definedName>
    <definedName name="____day8" localSheetId="8">#REF!</definedName>
    <definedName name="____day8">#REF!</definedName>
    <definedName name="____day9" localSheetId="8">#REF!</definedName>
    <definedName name="____day9">#REF!</definedName>
    <definedName name="____dd1">#REF!</definedName>
    <definedName name="____ddd1">#REF!</definedName>
    <definedName name="____DOO1">#REF!</definedName>
    <definedName name="____doy2">#REF!</definedName>
    <definedName name="____doy7">#REF!</definedName>
    <definedName name="____eee1" hidden="1">{"revsale",#N/A,FALSE,"REV-ยุพดี"}</definedName>
    <definedName name="____f1">#REF!</definedName>
    <definedName name="____f2">#REF!</definedName>
    <definedName name="____FAC1">[3]สรุป!$C$307</definedName>
    <definedName name="____ff1">#REF!</definedName>
    <definedName name="____fws1">'[2]11 ข้อมูลงานCon'!$AB$30</definedName>
    <definedName name="____lll1" hidden="1">{"sales",#N/A,FALSE,"SALES"}</definedName>
    <definedName name="____ml1">[1]รถพ่วงขนส่ง!$AA$27</definedName>
    <definedName name="____NG13">#N/A</definedName>
    <definedName name="____NG14">#N/A</definedName>
    <definedName name="____NG15">#N/A</definedName>
    <definedName name="____NG16">#N/A</definedName>
    <definedName name="____NG17">#N/A</definedName>
    <definedName name="____NG18">#N/A</definedName>
    <definedName name="____NG19">#N/A</definedName>
    <definedName name="____nnn1" hidden="1">{"RL5CC",#N/A,FALSE,"PM5CC_95";"RL5DB",#N/A,FALSE,"PM5DB_95";"RL5WB",#N/A,FALSE,"PM5WB_95";"RL5WTK",#N/A,FALSE,"PM5WTK_9";"RL6B1",#N/A,FALSE,"PM6B1_95";"RL6OT",#N/A,FALSE,"PM6OT_95";"RL6EM",#N/A,FALSE,"PM6BEM_9";"RL6AC",#N/A,FALSE,"PM6BAC_9";"RLC1AC",#N/A,FALSE,"C1AC_95";"RLC11CA",#N/A,FALSE,"C11CA_95";"RLC1EM",#N/A,FALSE,"C1EM_95";"RLCM1",#N/A,FALSE,"CM1_Q1";"RLDEPART2",#N/A,FALSE,"DEPART2"}</definedName>
    <definedName name="____oba1">#REF!</definedName>
    <definedName name="____oba2">#REF!</definedName>
    <definedName name="____Pm2544">#REF!</definedName>
    <definedName name="____pvc100">#REF!</definedName>
    <definedName name="____pvc150">#REF!</definedName>
    <definedName name="____pvc50">#REF!</definedName>
    <definedName name="____sb1">'[2]12 ข้อมูลงานไม้แบบ'!$W$29</definedName>
    <definedName name="____sd30" localSheetId="7">#REF!</definedName>
    <definedName name="____sd30">#REF!</definedName>
    <definedName name="____sd40" localSheetId="7">#REF!</definedName>
    <definedName name="____sd40">#REF!</definedName>
    <definedName name="____sp1" localSheetId="4">[4]รถพ่วงขนส่ง!$AA$31</definedName>
    <definedName name="____sp1">[5]รถพ่วงขนส่ง!$AA$31</definedName>
    <definedName name="____sp2">#REF!</definedName>
    <definedName name="____sp3">#REF!</definedName>
    <definedName name="____sp4">#REF!</definedName>
    <definedName name="____sp5">#REF!</definedName>
    <definedName name="____SR24">#REF!</definedName>
    <definedName name="____st1" localSheetId="4">#REF!</definedName>
    <definedName name="____st1" localSheetId="7">#REF!</definedName>
    <definedName name="____st1">#REF!</definedName>
    <definedName name="____st2" localSheetId="4">#REF!</definedName>
    <definedName name="____st2">#REF!</definedName>
    <definedName name="____st3" localSheetId="4">#REF!</definedName>
    <definedName name="____st3">#REF!</definedName>
    <definedName name="____str1">#REF!</definedName>
    <definedName name="____str2">#REF!</definedName>
    <definedName name="____str3">#REF!</definedName>
    <definedName name="____sub1">#REF!</definedName>
    <definedName name="____SW2">#REF!</definedName>
    <definedName name="____tc1">[1]รถพ่วงขนส่ง!$AA$78</definedName>
    <definedName name="____TP2">#REF!</definedName>
    <definedName name="____TT104">#REF!</definedName>
    <definedName name="____V1" hidden="1">{"sales",#N/A,FALSE,"SALES"}</definedName>
    <definedName name="____we1">#REF!</definedName>
    <definedName name="____we2">#REF!</definedName>
    <definedName name="____wee1">#REF!</definedName>
    <definedName name="____WIN1">#REF!</definedName>
    <definedName name="____xlnm.Extract">"#ref!"</definedName>
    <definedName name="____xlnm.Print_Area">#N/A</definedName>
    <definedName name="____xlnm.Print_Titles">#N/A</definedName>
    <definedName name="___1_a_1">#REF!</definedName>
    <definedName name="___2222">#REF!</definedName>
    <definedName name="___a1" hidden="1">{"cashflow",#N/A,FALSE,"CASHFLOW "}</definedName>
    <definedName name="___a10" hidden="1">{"sales",#N/A,FALSE,"SALES"}</definedName>
    <definedName name="___a2" hidden="1">{"hilight1",#N/A,FALSE,"HILIGHT1"}</definedName>
    <definedName name="___a21" hidden="1">{"hilight1",#N/A,FALSE,"HILIGHT1"}</definedName>
    <definedName name="___a212" hidden="1">{"revable",#N/A,FALSE,"REVABLE"}</definedName>
    <definedName name="___a3" hidden="1">{"hilight2",#N/A,FALSE,"HILIGHT2"}</definedName>
    <definedName name="___a4" hidden="1">{"hilight3",#N/A,FALSE,"HILIGHT3"}</definedName>
    <definedName name="___a5" hidden="1">{"income",#N/A,FALSE,"INCOME"}</definedName>
    <definedName name="___a6" hidden="1">{"index",#N/A,FALSE,"INDEX"}</definedName>
    <definedName name="___a7" hidden="1">{"PRINT_EST",#N/A,FALSE,"ESTMON"}</definedName>
    <definedName name="___a8" hidden="1">{"revsale",#N/A,FALSE,"REV-ยุพดี"}</definedName>
    <definedName name="___a9" hidden="1">{"revable",#N/A,FALSE,"REVABLE"}</definedName>
    <definedName name="___aa1">#REF!</definedName>
    <definedName name="___aaa1">#REF!</definedName>
    <definedName name="___ADD1">#N/A</definedName>
    <definedName name="___ADD2">#N/A</definedName>
    <definedName name="___ARE1">#N/A</definedName>
    <definedName name="___ARE2">#N/A</definedName>
    <definedName name="___ARE3">#N/A</definedName>
    <definedName name="___ARE4">#N/A</definedName>
    <definedName name="___ARE5">#N/A</definedName>
    <definedName name="___ARE6">#N/A</definedName>
    <definedName name="___ARE7">#N/A</definedName>
    <definedName name="___ARE8">#N/A</definedName>
    <definedName name="___BOX2">#REF!</definedName>
    <definedName name="___CAL1">#REF!</definedName>
    <definedName name="___CAL10">#REF!</definedName>
    <definedName name="___CAL11">#REF!</definedName>
    <definedName name="___CAL12">#REF!</definedName>
    <definedName name="___CAL13">#REF!</definedName>
    <definedName name="___CAL14">#REF!</definedName>
    <definedName name="___CAL15">#REF!</definedName>
    <definedName name="___CAL16">#REF!</definedName>
    <definedName name="___CAL2">#REF!</definedName>
    <definedName name="___CAL3">#REF!</definedName>
    <definedName name="___CAL4">#REF!</definedName>
    <definedName name="___CAL5">#REF!</definedName>
    <definedName name="___CAL6">#REF!</definedName>
    <definedName name="___CAL7">#REF!</definedName>
    <definedName name="___CAL8">#REF!</definedName>
    <definedName name="___CAL9">#REF!</definedName>
    <definedName name="___con1" localSheetId="7">#REF!</definedName>
    <definedName name="___con1">#REF!</definedName>
    <definedName name="___con11">#REF!</definedName>
    <definedName name="___con2">#REF!</definedName>
    <definedName name="___con3">#REF!</definedName>
    <definedName name="___con4">#REF!</definedName>
    <definedName name="___d1">#REF!</definedName>
    <definedName name="___day1" localSheetId="8">#REF!</definedName>
    <definedName name="___day1">#REF!</definedName>
    <definedName name="___day10" localSheetId="8">#REF!</definedName>
    <definedName name="___day10">#REF!</definedName>
    <definedName name="___day11" localSheetId="8">#REF!</definedName>
    <definedName name="___day11">#REF!</definedName>
    <definedName name="___day12" localSheetId="8">#REF!</definedName>
    <definedName name="___day12">#REF!</definedName>
    <definedName name="___day13" localSheetId="8">#REF!</definedName>
    <definedName name="___day13">#REF!</definedName>
    <definedName name="___day19" localSheetId="8">#REF!</definedName>
    <definedName name="___day19">#REF!</definedName>
    <definedName name="___day2" localSheetId="8">#REF!</definedName>
    <definedName name="___day2">#REF!</definedName>
    <definedName name="___day3" localSheetId="8">#REF!</definedName>
    <definedName name="___day3">#REF!</definedName>
    <definedName name="___day4" localSheetId="8">#REF!</definedName>
    <definedName name="___day4">#REF!</definedName>
    <definedName name="___day5" localSheetId="8">#REF!</definedName>
    <definedName name="___day5">#REF!</definedName>
    <definedName name="___day6" localSheetId="8">#REF!</definedName>
    <definedName name="___day6">#REF!</definedName>
    <definedName name="___day7" localSheetId="8">#REF!</definedName>
    <definedName name="___day7">#REF!</definedName>
    <definedName name="___day8" localSheetId="8">#REF!</definedName>
    <definedName name="___day8">#REF!</definedName>
    <definedName name="___day9" localSheetId="8">#REF!</definedName>
    <definedName name="___day9">#REF!</definedName>
    <definedName name="___dd1">#REF!</definedName>
    <definedName name="___ddd1">#REF!</definedName>
    <definedName name="___DOO1">#REF!</definedName>
    <definedName name="___doy2">#REF!</definedName>
    <definedName name="___doy7">#REF!</definedName>
    <definedName name="___eee1" hidden="1">{"revsale",#N/A,FALSE,"REV-ยุพดี"}</definedName>
    <definedName name="___ExD1002" localSheetId="4">[6]Form1!$A$73</definedName>
    <definedName name="___ExD1002">[7]Form1!$A$73</definedName>
    <definedName name="___ExD1003" localSheetId="4">[6]Form1!$A$74</definedName>
    <definedName name="___ExD1003">[7]Form1!$A$74</definedName>
    <definedName name="___ExD1202" localSheetId="4">[6]Form1!$A$75</definedName>
    <definedName name="___ExD1202">[7]Form1!$A$75</definedName>
    <definedName name="___ExD1203" localSheetId="4">[6]Form1!$A$76</definedName>
    <definedName name="___ExD1203">[7]Form1!$A$76</definedName>
    <definedName name="___ExD1502" localSheetId="4">[6]Form1!$A$77</definedName>
    <definedName name="___ExD1502">[7]Form1!$A$77</definedName>
    <definedName name="___ExD1503" localSheetId="4">[6]Form1!$A$78</definedName>
    <definedName name="___ExD1503">[7]Form1!$A$78</definedName>
    <definedName name="___ExD302" localSheetId="4">[6]Form1!$A$63</definedName>
    <definedName name="___ExD302">[7]Form1!$A$63</definedName>
    <definedName name="___ExD303" localSheetId="4">[6]Form1!$A$64</definedName>
    <definedName name="___ExD303">[7]Form1!$A$64</definedName>
    <definedName name="___ExD402" localSheetId="4">[6]Form1!$A$65</definedName>
    <definedName name="___ExD402">[7]Form1!$A$65</definedName>
    <definedName name="___ExD403" localSheetId="4">[6]Form1!$A$66</definedName>
    <definedName name="___ExD403">[7]Form1!$A$66</definedName>
    <definedName name="___ExD502" localSheetId="4">[6]Form1!$A$67</definedName>
    <definedName name="___ExD502">[7]Form1!$A$67</definedName>
    <definedName name="___ExD503" localSheetId="4">[6]Form1!$A$68</definedName>
    <definedName name="___ExD503">[7]Form1!$A$68</definedName>
    <definedName name="___ExD602" localSheetId="4">[6]Form1!$A$69</definedName>
    <definedName name="___ExD602">[7]Form1!$A$69</definedName>
    <definedName name="___ExD603" localSheetId="4">[6]Form1!$A$70</definedName>
    <definedName name="___ExD603">[7]Form1!$A$70</definedName>
    <definedName name="___ExD802" localSheetId="4">[6]Form1!$A$71</definedName>
    <definedName name="___ExD802">[7]Form1!$A$71</definedName>
    <definedName name="___ExD803" localSheetId="4">[6]Form1!$A$72</definedName>
    <definedName name="___ExD803">[7]Form1!$A$72</definedName>
    <definedName name="___f1">#REF!</definedName>
    <definedName name="___f2">#REF!</definedName>
    <definedName name="___FAC1">[3]สรุป!$C$307</definedName>
    <definedName name="___ff1">#REF!</definedName>
    <definedName name="___frm2">[8]Formwork!$S$147</definedName>
    <definedName name="___frm3">[8]Formwork!$M$199</definedName>
    <definedName name="___frm4">[8]Formwork!$M$251</definedName>
    <definedName name="___frm5">[8]Formwork!$O$294</definedName>
    <definedName name="___fws1">'[9]11 ข้อมูลงานCon'!$AB$30</definedName>
    <definedName name="___lll1" hidden="1">{"sales",#N/A,FALSE,"SALES"}</definedName>
    <definedName name="___ML1" localSheetId="4">'[10]ค่าขนส่ง(6ล้อ)'!#REF!</definedName>
    <definedName name="___ML1" localSheetId="8">'[11]ค่าขนส่ง(6ล้อ)'!#REF!</definedName>
    <definedName name="___ML1" localSheetId="7">'[11]ค่าขนส่ง(6ล้อ)'!#REF!</definedName>
    <definedName name="___ML1">'[11]ค่าขนส่ง(6ล้อ)'!#REF!</definedName>
    <definedName name="___NG13">#N/A</definedName>
    <definedName name="___NG14">#N/A</definedName>
    <definedName name="___NG15">#N/A</definedName>
    <definedName name="___NG16">#N/A</definedName>
    <definedName name="___NG17">#N/A</definedName>
    <definedName name="___NG18">#N/A</definedName>
    <definedName name="___NG19">#N/A</definedName>
    <definedName name="___nnn1" hidden="1">{"RL5CC",#N/A,FALSE,"PM5CC_95";"RL5DB",#N/A,FALSE,"PM5DB_95";"RL5WB",#N/A,FALSE,"PM5WB_95";"RL5WTK",#N/A,FALSE,"PM5WTK_9";"RL6B1",#N/A,FALSE,"PM6B1_95";"RL6OT",#N/A,FALSE,"PM6OT_95";"RL6EM",#N/A,FALSE,"PM6BEM_9";"RL6AC",#N/A,FALSE,"PM6BAC_9";"RLC1AC",#N/A,FALSE,"C1AC_95";"RLC11CA",#N/A,FALSE,"C11CA_95";"RLC1EM",#N/A,FALSE,"C1EM_95";"RLCM1",#N/A,FALSE,"CM1_Q1";"RLDEPART2",#N/A,FALSE,"DEPART2"}</definedName>
    <definedName name="___oba1">#REF!</definedName>
    <definedName name="___oba2">#REF!</definedName>
    <definedName name="___Pm2544">#REF!</definedName>
    <definedName name="___pvc100">#REF!</definedName>
    <definedName name="___pvc150">#REF!</definedName>
    <definedName name="___pvc50">#REF!</definedName>
    <definedName name="___rb1">'[9]10 ข้อมูลวัสดุ-ค่าดำเนิน'!$X$15</definedName>
    <definedName name="___rb19" localSheetId="4">'[4]ราคาวัสดุ-ค่าแรง'!$F$48</definedName>
    <definedName name="___rb19">'[5]ราคาวัสดุ-ค่าแรง'!$F$48</definedName>
    <definedName name="___sb1">'[9]12 ข้อมูลงานไม้แบบ'!$W$29</definedName>
    <definedName name="___sd30">#REF!</definedName>
    <definedName name="___sd40">#REF!</definedName>
    <definedName name="___SFL1">#REF!</definedName>
    <definedName name="___SFL2">#REF!</definedName>
    <definedName name="___SFL3">#REF!</definedName>
    <definedName name="___SFM1">#REF!</definedName>
    <definedName name="___SFM2">#REF!</definedName>
    <definedName name="___SFM3">#REF!</definedName>
    <definedName name="___SFM4">#REF!</definedName>
    <definedName name="___SFM5">#REF!</definedName>
    <definedName name="___SFM6">#REF!</definedName>
    <definedName name="___SFM7">#REF!</definedName>
    <definedName name="___SFQ1">#REF!</definedName>
    <definedName name="___SFQ2">#REF!</definedName>
    <definedName name="___SFQ3">#REF!</definedName>
    <definedName name="___SFQ4">#REF!</definedName>
    <definedName name="___sp1" localSheetId="4">'[10]ค่าขนส่ง(พ่วง)'!#REF!</definedName>
    <definedName name="___sp1" localSheetId="8">'[11]ค่าขนส่ง(พ่วง)'!#REF!</definedName>
    <definedName name="___sp1">'[11]ค่าขนส่ง(พ่วง)'!#REF!</definedName>
    <definedName name="___sp2">#REF!</definedName>
    <definedName name="___sp3">#REF!</definedName>
    <definedName name="___sp4">#REF!</definedName>
    <definedName name="___sp5">#REF!</definedName>
    <definedName name="___SR24">#REF!</definedName>
    <definedName name="___st1">#REF!</definedName>
    <definedName name="___st12">#REF!</definedName>
    <definedName name="___st16">#REF!</definedName>
    <definedName name="___st2">#REF!</definedName>
    <definedName name="___st25">#REF!</definedName>
    <definedName name="___st3">#REF!</definedName>
    <definedName name="___st6">#REF!</definedName>
    <definedName name="___st9">#REF!</definedName>
    <definedName name="___str1">#REF!</definedName>
    <definedName name="___str2">#REF!</definedName>
    <definedName name="___str3">#REF!</definedName>
    <definedName name="___sub1">#REF!</definedName>
    <definedName name="___SUM1">#REF!</definedName>
    <definedName name="___SUM2">#REF!</definedName>
    <definedName name="___SUM3">#REF!</definedName>
    <definedName name="___SW2">#REF!</definedName>
    <definedName name="___TC1" localSheetId="4">'[10]ค่าขนส่ง(6ล้อ)'!#REF!</definedName>
    <definedName name="___TC1" localSheetId="8">'[11]ค่าขนส่ง(6ล้อ)'!#REF!</definedName>
    <definedName name="___TC1">'[11]ค่าขนส่ง(6ล้อ)'!#REF!</definedName>
    <definedName name="___TOP2">#REF!</definedName>
    <definedName name="___TP2">#REF!</definedName>
    <definedName name="___TT104">#REF!</definedName>
    <definedName name="___V1" hidden="1">{"sales",#N/A,FALSE,"SALES"}</definedName>
    <definedName name="___wb1">'[9]10 ข้อมูลวัสดุ-ค่าดำเนิน'!$X$19</definedName>
    <definedName name="___WD2">#REF!</definedName>
    <definedName name="___we1">#REF!</definedName>
    <definedName name="___we2">#REF!</definedName>
    <definedName name="___wee1">#REF!</definedName>
    <definedName name="___WIN1">#REF!</definedName>
    <definedName name="___xlnm.Extract">"#ref!"</definedName>
    <definedName name="___xlnm.Print_Area">#N/A</definedName>
    <definedName name="___xlnm.Print_Titles">#N/A</definedName>
    <definedName name="__1_a_1">"#ref!"</definedName>
    <definedName name="__123Graph_D" hidden="1">#REF!</definedName>
    <definedName name="__2222">#REF!</definedName>
    <definedName name="__a1" hidden="1">{"cashflow",#N/A,FALSE,"CASHFLOW "}</definedName>
    <definedName name="__a10" hidden="1">{"sales",#N/A,FALSE,"SALES"}</definedName>
    <definedName name="__a2" hidden="1">{"hilight1",#N/A,FALSE,"HILIGHT1"}</definedName>
    <definedName name="__a21" hidden="1">{"hilight1",#N/A,FALSE,"HILIGHT1"}</definedName>
    <definedName name="__a212" hidden="1">{"revable",#N/A,FALSE,"REVABLE"}</definedName>
    <definedName name="__a3" hidden="1">{"hilight2",#N/A,FALSE,"HILIGHT2"}</definedName>
    <definedName name="__a4" hidden="1">{"hilight3",#N/A,FALSE,"HILIGHT3"}</definedName>
    <definedName name="__a5" hidden="1">{"income",#N/A,FALSE,"INCOME"}</definedName>
    <definedName name="__a6" hidden="1">{"index",#N/A,FALSE,"INDEX"}</definedName>
    <definedName name="__a7" hidden="1">{"PRINT_EST",#N/A,FALSE,"ESTMON"}</definedName>
    <definedName name="__a8" hidden="1">{"revsale",#N/A,FALSE,"REV-ยุพดี"}</definedName>
    <definedName name="__a9" hidden="1">{"revable",#N/A,FALSE,"REVABLE"}</definedName>
    <definedName name="__aa1">#REF!</definedName>
    <definedName name="__aaa1">#REF!</definedName>
    <definedName name="__ADD1">STOP2:STOP2E</definedName>
    <definedName name="__ADD2">STOP:STOPE</definedName>
    <definedName name="__ARE1">#N/A</definedName>
    <definedName name="__ARE2">#N/A</definedName>
    <definedName name="__ARE3">#N/A</definedName>
    <definedName name="__ARE4">#N/A</definedName>
    <definedName name="__ARE5">#N/A</definedName>
    <definedName name="__ARE6">#N/A</definedName>
    <definedName name="__ARE7">#N/A</definedName>
    <definedName name="__ARE8">#N/A</definedName>
    <definedName name="__BOX2">#REF!</definedName>
    <definedName name="__CAL1">#REF!</definedName>
    <definedName name="__CAL10">#REF!</definedName>
    <definedName name="__CAL11">#REF!</definedName>
    <definedName name="__CAL12">#REF!</definedName>
    <definedName name="__CAL13">#REF!</definedName>
    <definedName name="__CAL14">#REF!</definedName>
    <definedName name="__CAL15">#REF!</definedName>
    <definedName name="__CAL16">#REF!</definedName>
    <definedName name="__CAL2">#REF!</definedName>
    <definedName name="__CAL3">#REF!</definedName>
    <definedName name="__CAL4">#REF!</definedName>
    <definedName name="__CAL5">#REF!</definedName>
    <definedName name="__CAL6">#REF!</definedName>
    <definedName name="__CAL7">#REF!</definedName>
    <definedName name="__CAL8">#REF!</definedName>
    <definedName name="__CAL9">#REF!</definedName>
    <definedName name="__con1">#REF!</definedName>
    <definedName name="__con11" localSheetId="4">#REF!</definedName>
    <definedName name="__con11" localSheetId="7">#REF!</definedName>
    <definedName name="__con11">#REF!</definedName>
    <definedName name="__con2" localSheetId="4">#REF!</definedName>
    <definedName name="__con2" localSheetId="7">#REF!</definedName>
    <definedName name="__con2">#REF!</definedName>
    <definedName name="__con3" localSheetId="4">#REF!</definedName>
    <definedName name="__con3" localSheetId="7">#REF!</definedName>
    <definedName name="__con3">#REF!</definedName>
    <definedName name="__con4">#REF!</definedName>
    <definedName name="__crs2" localSheetId="4">'[4]ราคาวัสดุ-ค่าแรง'!$F$20</definedName>
    <definedName name="__crs2">'[5]ราคาวัสดุ-ค่าแรง'!$F$20</definedName>
    <definedName name="__css1" localSheetId="4">'[4]ราคาวัสดุ-ค่าแรง'!$F$19</definedName>
    <definedName name="__css1">'[5]ราคาวัสดุ-ค่าแรง'!$F$19</definedName>
    <definedName name="__d1">#REF!</definedName>
    <definedName name="__D2">#REF!</definedName>
    <definedName name="__day01">[12]nHDD!#REF!</definedName>
    <definedName name="__day02">[12]nHDD!#REF!</definedName>
    <definedName name="__day03">[12]nHDD!#REF!</definedName>
    <definedName name="__day04">[12]nHDD!#REF!</definedName>
    <definedName name="__day1" localSheetId="13">#REF!</definedName>
    <definedName name="__day1" localSheetId="4">#REF!</definedName>
    <definedName name="__day1" localSheetId="8">#REF!</definedName>
    <definedName name="__day1">#REF!</definedName>
    <definedName name="__day10" localSheetId="13">#REF!</definedName>
    <definedName name="__day10" localSheetId="4">#REF!</definedName>
    <definedName name="__day10" localSheetId="8">#REF!</definedName>
    <definedName name="__day10">#REF!</definedName>
    <definedName name="__day11" localSheetId="13">#REF!</definedName>
    <definedName name="__day11" localSheetId="4">#REF!</definedName>
    <definedName name="__day11" localSheetId="8">#REF!</definedName>
    <definedName name="__day11">#REF!</definedName>
    <definedName name="__day12" localSheetId="13">#REF!</definedName>
    <definedName name="__day12" localSheetId="8">#REF!</definedName>
    <definedName name="__day12">#REF!</definedName>
    <definedName name="__day13" localSheetId="13">#REF!</definedName>
    <definedName name="__day13" localSheetId="8">#REF!</definedName>
    <definedName name="__day13">#REF!</definedName>
    <definedName name="__day19" localSheetId="13">#REF!</definedName>
    <definedName name="__day19" localSheetId="8">#REF!</definedName>
    <definedName name="__day19">#REF!</definedName>
    <definedName name="__day2" localSheetId="13">#REF!</definedName>
    <definedName name="__day2" localSheetId="8">#REF!</definedName>
    <definedName name="__day2">#REF!</definedName>
    <definedName name="__day3" localSheetId="13">#REF!</definedName>
    <definedName name="__day3" localSheetId="8">#REF!</definedName>
    <definedName name="__day3">#REF!</definedName>
    <definedName name="__day4" localSheetId="13">#REF!</definedName>
    <definedName name="__day4" localSheetId="8">#REF!</definedName>
    <definedName name="__day4">#REF!</definedName>
    <definedName name="__day5" localSheetId="13">#REF!</definedName>
    <definedName name="__day5" localSheetId="8">#REF!</definedName>
    <definedName name="__day5">#REF!</definedName>
    <definedName name="__day6" localSheetId="13">#REF!</definedName>
    <definedName name="__day6" localSheetId="8">#REF!</definedName>
    <definedName name="__day6">#REF!</definedName>
    <definedName name="__day7" localSheetId="13">#REF!</definedName>
    <definedName name="__day7" localSheetId="8">#REF!</definedName>
    <definedName name="__day7">#REF!</definedName>
    <definedName name="__day8" localSheetId="13">#REF!</definedName>
    <definedName name="__day8" localSheetId="8">#REF!</definedName>
    <definedName name="__day8">#REF!</definedName>
    <definedName name="__day9" localSheetId="13">#REF!</definedName>
    <definedName name="__day9" localSheetId="8">#REF!</definedName>
    <definedName name="__day9">#REF!</definedName>
    <definedName name="__dd1">#REF!</definedName>
    <definedName name="__ddd1">#REF!</definedName>
    <definedName name="__DOO1">#REF!</definedName>
    <definedName name="__doy2">#REF!</definedName>
    <definedName name="__doy7">#REF!</definedName>
    <definedName name="__eee1" hidden="1">{"revsale",#N/A,FALSE,"REV-ยุพดี"}</definedName>
    <definedName name="__ExD1002" localSheetId="4">[6]Form1!$A$73</definedName>
    <definedName name="__ExD1002">[7]Form1!$A$73</definedName>
    <definedName name="__ExD1003" localSheetId="4">[6]Form1!$A$74</definedName>
    <definedName name="__ExD1003">[7]Form1!$A$74</definedName>
    <definedName name="__ExD1202" localSheetId="4">[6]Form1!$A$75</definedName>
    <definedName name="__ExD1202">[7]Form1!$A$75</definedName>
    <definedName name="__ExD1203" localSheetId="4">[6]Form1!$A$76</definedName>
    <definedName name="__ExD1203">[7]Form1!$A$76</definedName>
    <definedName name="__ExD1502" localSheetId="4">[6]Form1!$A$77</definedName>
    <definedName name="__ExD1502">[7]Form1!$A$77</definedName>
    <definedName name="__ExD1503" localSheetId="4">[6]Form1!$A$78</definedName>
    <definedName name="__ExD1503">[7]Form1!$A$78</definedName>
    <definedName name="__ExD302" localSheetId="4">[6]Form1!$A$63</definedName>
    <definedName name="__ExD302">[7]Form1!$A$63</definedName>
    <definedName name="__ExD303" localSheetId="4">[6]Form1!$A$64</definedName>
    <definedName name="__ExD303">[7]Form1!$A$64</definedName>
    <definedName name="__ExD402" localSheetId="4">[6]Form1!$A$65</definedName>
    <definedName name="__ExD402">[7]Form1!$A$65</definedName>
    <definedName name="__ExD403" localSheetId="4">[6]Form1!$A$66</definedName>
    <definedName name="__ExD403">[7]Form1!$A$66</definedName>
    <definedName name="__ExD502" localSheetId="4">[6]Form1!$A$67</definedName>
    <definedName name="__ExD502">[7]Form1!$A$67</definedName>
    <definedName name="__ExD503" localSheetId="4">[6]Form1!$A$68</definedName>
    <definedName name="__ExD503">[7]Form1!$A$68</definedName>
    <definedName name="__ExD602" localSheetId="4">[6]Form1!$A$69</definedName>
    <definedName name="__ExD602">[7]Form1!$A$69</definedName>
    <definedName name="__ExD603" localSheetId="4">[6]Form1!$A$70</definedName>
    <definedName name="__ExD603">[7]Form1!$A$70</definedName>
    <definedName name="__ExD802" localSheetId="4">[6]Form1!$A$71</definedName>
    <definedName name="__ExD802">[7]Form1!$A$71</definedName>
    <definedName name="__ExD803" localSheetId="4">[6]Form1!$A$72</definedName>
    <definedName name="__ExD803">[7]Form1!$A$72</definedName>
    <definedName name="__f1">#REF!</definedName>
    <definedName name="__f2">#REF!</definedName>
    <definedName name="__FAC1">[3]สรุป!$C$307</definedName>
    <definedName name="__ff1">#REF!</definedName>
    <definedName name="__frm2">[8]Formwork!$S$147</definedName>
    <definedName name="__frm3">[8]Formwork!$M$199</definedName>
    <definedName name="__frm4">[8]Formwork!$M$251</definedName>
    <definedName name="__frm5">[8]Formwork!$O$294</definedName>
    <definedName name="__fws1">'[2]11 ข้อมูลงานCon'!$AB$30</definedName>
    <definedName name="__lll1" hidden="1">{"sales",#N/A,FALSE,"SALES"}</definedName>
    <definedName name="__ML1" localSheetId="4">'[10]ค่าขนส่ง(6ล้อ)'!#REF!</definedName>
    <definedName name="__ML1" localSheetId="8">'[11]ค่าขนส่ง(6ล้อ)'!#REF!</definedName>
    <definedName name="__ML1" localSheetId="7">'[11]ค่าขนส่ง(6ล้อ)'!#REF!</definedName>
    <definedName name="__ML1">'[11]ค่าขนส่ง(6ล้อ)'!#REF!</definedName>
    <definedName name="__neo300" localSheetId="4">'[4]ราคาวัสดุ-ค่าแรง'!$F$63</definedName>
    <definedName name="__neo300">'[5]ราคาวัสดุ-ค่าแรง'!$F$63</definedName>
    <definedName name="__NG13">#N/A</definedName>
    <definedName name="__NG14">#N/A</definedName>
    <definedName name="__NG15">#N/A</definedName>
    <definedName name="__NG16">#N/A</definedName>
    <definedName name="__NG17">#N/A</definedName>
    <definedName name="__NG18">#N/A</definedName>
    <definedName name="__NG19">#N/A</definedName>
    <definedName name="__nnn1" hidden="1">{"RL5CC",#N/A,FALSE,"PM5CC_95";"RL5DB",#N/A,FALSE,"PM5DB_95";"RL5WB",#N/A,FALSE,"PM5WB_95";"RL5WTK",#N/A,FALSE,"PM5WTK_9";"RL6B1",#N/A,FALSE,"PM6B1_95";"RL6OT",#N/A,FALSE,"PM6OT_95";"RL6EM",#N/A,FALSE,"PM6BEM_9";"RL6AC",#N/A,FALSE,"PM6BAC_9";"RLC1AC",#N/A,FALSE,"C1AC_95";"RLC11CA",#N/A,FALSE,"C11CA_95";"RLC1EM",#N/A,FALSE,"C1EM_95";"RLCM1",#N/A,FALSE,"CM1_Q1";"RLDEPART2",#N/A,FALSE,"DEPART2"}</definedName>
    <definedName name="__oba1">#REF!</definedName>
    <definedName name="__oba2">#REF!</definedName>
    <definedName name="__Pm2544">#REF!</definedName>
    <definedName name="__pvc100">#REF!</definedName>
    <definedName name="__pvc150">#REF!</definedName>
    <definedName name="__pvc50">#REF!</definedName>
    <definedName name="__R__P_BS_ยอดเง">#N/A</definedName>
    <definedName name="__rb1">'[9]10 ข้อมูลวัสดุ-ค่าดำเนิน'!$X$15</definedName>
    <definedName name="__rb12" localSheetId="4">'[4]ราคาวัสดุ-ค่าแรง'!$F$46</definedName>
    <definedName name="__rb12">'[5]ราคาวัสดุ-ค่าแรง'!$F$46</definedName>
    <definedName name="__rb15" localSheetId="4">'[4]ราคาวัสดุ-ค่าแรง'!$F$47</definedName>
    <definedName name="__rb15">'[5]ราคาวัสดุ-ค่าแรง'!$F$47</definedName>
    <definedName name="__rb19" localSheetId="4">'[4]ราคาวัสดุ-ค่าแรง'!$F$48</definedName>
    <definedName name="__rb19">'[5]ราคาวัสดุ-ค่าแรง'!$F$48</definedName>
    <definedName name="__rb25" localSheetId="4">'[4]ราคาวัสดุ-ค่าแรง'!$F$49</definedName>
    <definedName name="__rb25">'[5]ราคาวัสดุ-ค่าแรง'!$F$49</definedName>
    <definedName name="__rb6" localSheetId="4">'[4]ราคาวัสดุ-ค่าแรง'!$F$44</definedName>
    <definedName name="__rb6">'[5]ราคาวัสดุ-ค่าแรง'!$F$44</definedName>
    <definedName name="__rb9" localSheetId="4">'[4]ราคาวัสดุ-ค่าแรง'!$F$45</definedName>
    <definedName name="__rb9">'[5]ราคาวัสดุ-ค่าแรง'!$F$45</definedName>
    <definedName name="__sb1">'[2]12 ข้อมูลงานไม้แบบ'!$W$29</definedName>
    <definedName name="__sd30" localSheetId="7">#REF!</definedName>
    <definedName name="__sd30">#REF!</definedName>
    <definedName name="__sd40" localSheetId="7">#REF!</definedName>
    <definedName name="__sd40">#REF!</definedName>
    <definedName name="__SFL1">#REF!</definedName>
    <definedName name="__SFL2">#REF!</definedName>
    <definedName name="__SFL3">#REF!</definedName>
    <definedName name="__SFM1">#REF!</definedName>
    <definedName name="__SFM2">#REF!</definedName>
    <definedName name="__SFM3">#REF!</definedName>
    <definedName name="__SFM4">#REF!</definedName>
    <definedName name="__SFM5">#REF!</definedName>
    <definedName name="__SFM6">#REF!</definedName>
    <definedName name="__SFM7">#REF!</definedName>
    <definedName name="__SFQ1">#REF!</definedName>
    <definedName name="__SFQ2">#REF!</definedName>
    <definedName name="__SFQ3">#REF!</definedName>
    <definedName name="__SFQ4">#REF!</definedName>
    <definedName name="__sp1" localSheetId="4">'[10]ค่าขนส่ง(พ่วง)'!#REF!</definedName>
    <definedName name="__sp1" localSheetId="8">'[11]ค่าขนส่ง(พ่วง)'!#REF!</definedName>
    <definedName name="__sp1" localSheetId="7">'[11]ค่าขนส่ง(พ่วง)'!#REF!</definedName>
    <definedName name="__sp1">'[11]ค่าขนส่ง(พ่วง)'!#REF!</definedName>
    <definedName name="__sp2">#REF!</definedName>
    <definedName name="__sp3">#REF!</definedName>
    <definedName name="__sp4">#REF!</definedName>
    <definedName name="__sp5">#REF!</definedName>
    <definedName name="__SR24">#REF!</definedName>
    <definedName name="__st1" localSheetId="4">#REF!</definedName>
    <definedName name="__st1" localSheetId="7">#REF!</definedName>
    <definedName name="__st1">#REF!</definedName>
    <definedName name="__st12" localSheetId="4">#REF!</definedName>
    <definedName name="__st12" localSheetId="8">#REF!</definedName>
    <definedName name="__st12">#REF!</definedName>
    <definedName name="__st16" localSheetId="4">#REF!</definedName>
    <definedName name="__st16" localSheetId="8">#REF!</definedName>
    <definedName name="__st16">#REF!</definedName>
    <definedName name="__st2" localSheetId="4">#REF!</definedName>
    <definedName name="__st2" localSheetId="7">#REF!</definedName>
    <definedName name="__st2">#REF!</definedName>
    <definedName name="__st25" localSheetId="4">#REF!</definedName>
    <definedName name="__st25" localSheetId="8">#REF!</definedName>
    <definedName name="__st25">#REF!</definedName>
    <definedName name="__st3" localSheetId="4">#REF!</definedName>
    <definedName name="__st3" localSheetId="7">#REF!</definedName>
    <definedName name="__st3">#REF!</definedName>
    <definedName name="__st6" localSheetId="4">#REF!</definedName>
    <definedName name="__st6" localSheetId="8">#REF!</definedName>
    <definedName name="__st6">#REF!</definedName>
    <definedName name="__st9" localSheetId="4">#REF!</definedName>
    <definedName name="__st9" localSheetId="8">#REF!</definedName>
    <definedName name="__st9">#REF!</definedName>
    <definedName name="__str1">#REF!</definedName>
    <definedName name="__str2">#REF!</definedName>
    <definedName name="__str3">#REF!</definedName>
    <definedName name="__sub1">#REF!</definedName>
    <definedName name="__SUM1">#REF!</definedName>
    <definedName name="__SUM2">#REF!</definedName>
    <definedName name="__SUM3">#REF!</definedName>
    <definedName name="__SW2">#REF!</definedName>
    <definedName name="__TC1" localSheetId="4">'[10]ค่าขนส่ง(6ล้อ)'!#REF!</definedName>
    <definedName name="__TC1" localSheetId="8">'[11]ค่าขนส่ง(6ล้อ)'!#REF!</definedName>
    <definedName name="__TC1" localSheetId="7">'[11]ค่าขนส่ง(6ล้อ)'!#REF!</definedName>
    <definedName name="__TC1">'[11]ค่าขนส่ง(6ล้อ)'!#REF!</definedName>
    <definedName name="__TOP2">#REF!</definedName>
    <definedName name="__TP2">#REF!</definedName>
    <definedName name="__TT104">#REF!</definedName>
    <definedName name="__V1" hidden="1">{"sales",#N/A,FALSE,"SALES"}</definedName>
    <definedName name="__wb1">'[9]10 ข้อมูลวัสดุ-ค่าดำเนิน'!$X$19</definedName>
    <definedName name="__WD2">#REF!</definedName>
    <definedName name="__we1">#REF!</definedName>
    <definedName name="__we2">#REF!</definedName>
    <definedName name="__wee1">#REF!</definedName>
    <definedName name="__WIN1">#REF!</definedName>
    <definedName name="__xlfn_BAHTTEXT">#N/A</definedName>
    <definedName name="__xlnm.Extract">"#ref!"</definedName>
    <definedName name="__xlnm.Print_Area">#N/A</definedName>
    <definedName name="__xlnm.Print_Area_2">#REF!</definedName>
    <definedName name="__xlnm.Print_Titles">#N/A</definedName>
    <definedName name="__xlnm.Print_Titles_2">#REF!</definedName>
    <definedName name="_1">#N/A</definedName>
    <definedName name="_1_0_0_F" hidden="1">#REF!</definedName>
    <definedName name="_1_a_1">#REF!</definedName>
    <definedName name="_10">#REF!</definedName>
    <definedName name="_10_1">#REF!</definedName>
    <definedName name="_10_2">#REF!</definedName>
    <definedName name="_10_3">#REF!</definedName>
    <definedName name="_10_4">#REF!</definedName>
    <definedName name="_10_5">#REF!</definedName>
    <definedName name="_10_6">#REF!</definedName>
    <definedName name="_102___pro_fto_.move_data" localSheetId="0">[13]!'[pro_fto].move_data'</definedName>
    <definedName name="_102___pro_fto_.move_data" localSheetId="9">[13]!'[pro_fto].move_data'</definedName>
    <definedName name="_102___pro_fto_.move_data">[13]!'[pro_fto].move_data'</definedName>
    <definedName name="_102ProChkDrp_.Move">#REF!</definedName>
    <definedName name="_105___pro_fto_.pipe_length" localSheetId="0">[13]!'[pro_fto].pipe_length'</definedName>
    <definedName name="_105___pro_fto_.pipe_length" localSheetId="9">[13]!'[pro_fto].pipe_length'</definedName>
    <definedName name="_105___pro_fto_.pipe_length">[13]!'[pro_fto].pipe_length'</definedName>
    <definedName name="_108___ProChkDrp_.Control" localSheetId="0">[14]!'[ProChkDrp].Control'</definedName>
    <definedName name="_108___ProChkDrp_.Control" localSheetId="9">[14]!'[ProChkDrp].Control'</definedName>
    <definedName name="_108___ProChkDrp_.Control">[14]!'[ProChkDrp].Control'</definedName>
    <definedName name="_10ProChkDrp_.GotoSheet" localSheetId="0">[14]!'[ProChkDrp].GotoSheet'</definedName>
    <definedName name="_10ProChkDrp_.GotoSheet" localSheetId="9">[14]!'[ProChkDrp].GotoSheet'</definedName>
    <definedName name="_10ProChkDrp_.GotoSheet">[14]!'[ProChkDrp].GotoSheet'</definedName>
    <definedName name="_10ProChkRdCr_.Move">#REF!</definedName>
    <definedName name="_11">#REF!</definedName>
    <definedName name="_11_1">#REF!</definedName>
    <definedName name="_11_2">#REF!</definedName>
    <definedName name="_11_3">#REF!</definedName>
    <definedName name="_11_4">#REF!</definedName>
    <definedName name="_11_5">#REF!</definedName>
    <definedName name="_11_6">#REF!</definedName>
    <definedName name="_111___ProChkDrp_.DeleteDetailDesign" localSheetId="0">[14]!'[ProChkDrp].DeleteDetailDesign'</definedName>
    <definedName name="_111___ProChkDrp_.DeleteDetailDesign" localSheetId="9">[14]!'[ProChkDrp].DeleteDetailDesign'</definedName>
    <definedName name="_111___ProChkDrp_.DeleteDetailDesign">[14]!'[ProChkDrp].DeleteDetailDesign'</definedName>
    <definedName name="_114___ProChkDrp_.GotoSheet" localSheetId="0">[14]!'[ProChkDrp].GotoSheet'</definedName>
    <definedName name="_114___ProChkDrp_.GotoSheet" localSheetId="9">[14]!'[ProChkDrp].GotoSheet'</definedName>
    <definedName name="_114___ProChkDrp_.GotoSheet">[14]!'[ProChkDrp].GotoSheet'</definedName>
    <definedName name="_117___ProChkDrp_.Move" localSheetId="0">[14]!'[ProChkDrp].Move'</definedName>
    <definedName name="_117___ProChkDrp_.Move" localSheetId="9">[14]!'[ProChkDrp].Move'</definedName>
    <definedName name="_117___ProChkDrp_.Move">[14]!'[ProChkDrp].Move'</definedName>
    <definedName name="_119ProChkRdCr_.Control">#REF!</definedName>
    <definedName name="_11Excel_BuiltIn_Print_Area_5_1_1_1_1_1_1_1_1_1_1_1_1">#REF!</definedName>
    <definedName name="_11pro_fto_.d_1">#N/A</definedName>
    <definedName name="_12">#REF!</definedName>
    <definedName name="_12_1">#REF!</definedName>
    <definedName name="_12_2">#REF!</definedName>
    <definedName name="_12_3">#REF!</definedName>
    <definedName name="_12_4">#REF!</definedName>
    <definedName name="_12_5">#REF!</definedName>
    <definedName name="_12_6">#REF!</definedName>
    <definedName name="_120___ProChkRdCr_.Control" localSheetId="0">[15]!'[ProChkRdCr].Control'</definedName>
    <definedName name="_120___ProChkRdCr_.Control" localSheetId="9">[15]!'[ProChkRdCr].Control'</definedName>
    <definedName name="_120___ProChkRdCr_.Control">[15]!'[ProChkRdCr].Control'</definedName>
    <definedName name="_123___ProChkRdCr_.DeleteDetailDesign" localSheetId="0">[15]!'[ProChkRdCr].DeleteDetailDesign'</definedName>
    <definedName name="_123___ProChkRdCr_.DeleteDetailDesign" localSheetId="9">[15]!'[ProChkRdCr].DeleteDetailDesign'</definedName>
    <definedName name="_123___ProChkRdCr_.DeleteDetailDesign">[15]!'[ProChkRdCr].DeleteDetailDesign'</definedName>
    <definedName name="_126___ProChkRdCr_.GotoSheet" localSheetId="0">[15]!'[ProChkRdCr].GotoSheet'</definedName>
    <definedName name="_126___ProChkRdCr_.GotoSheet" localSheetId="9">[15]!'[ProChkRdCr].GotoSheet'</definedName>
    <definedName name="_126___ProChkRdCr_.GotoSheet">[15]!'[ProChkRdCr].GotoSheet'</definedName>
    <definedName name="_129___ProChkRdCr_.Move" localSheetId="0">[15]!'[ProChkRdCr].Move'</definedName>
    <definedName name="_129___ProChkRdCr_.Move" localSheetId="9">[15]!'[ProChkRdCr].Move'</definedName>
    <definedName name="_129___ProChkRdCr_.Move">[15]!'[ProChkRdCr].Move'</definedName>
    <definedName name="_12D">#REF!*12/1000</definedName>
    <definedName name="_12pro_fto_.data_fto">#N/A</definedName>
    <definedName name="_12ProChkDrp_.DeleteDetailDesign" localSheetId="0">[14]!'[ProChkDrp].DeleteDetailDesign'</definedName>
    <definedName name="_12ProChkDrp_.DeleteDetailDesign" localSheetId="9">[14]!'[ProChkDrp].DeleteDetailDesign'</definedName>
    <definedName name="_12ProChkDrp_.DeleteDetailDesign">[14]!'[ProChkDrp].DeleteDetailDesign'</definedName>
    <definedName name="_12ProChkDrp_.Move" localSheetId="0">[14]!'[ProChkDrp].Move'</definedName>
    <definedName name="_12ProChkDrp_.Move" localSheetId="9">[14]!'[ProChkDrp].Move'</definedName>
    <definedName name="_12ProChkDrp_.Move">[14]!'[ProChkDrp].Move'</definedName>
    <definedName name="_13">#REF!</definedName>
    <definedName name="_13_1">#REF!</definedName>
    <definedName name="_13_2">#REF!</definedName>
    <definedName name="_13_3">#REF!</definedName>
    <definedName name="_13_4">#REF!</definedName>
    <definedName name="_13_5">#REF!</definedName>
    <definedName name="_13_6">#REF!</definedName>
    <definedName name="_130___pro_fto_.d_1">[0]!_130___pro_fto_.d_1</definedName>
    <definedName name="_131___pro_fto_.data_fto">[0]!_131___pro_fto_.data_fto</definedName>
    <definedName name="_132___pro_fto_.Elevation">[16]!'[pro-fto].Elevation'</definedName>
    <definedName name="_133___pro_fto_.pipe_length">[0]!_133___pro_fto_.pipe_length</definedName>
    <definedName name="_134___pro_fto_.sect_down">[16]!'[pro-fto].sect_down'</definedName>
    <definedName name="_135___pro_fto_.sill">#N/A</definedName>
    <definedName name="_136ProChkRdCr_.DeleteDetailDesign">#REF!</definedName>
    <definedName name="_138___ProTail_.Control" localSheetId="0">[17]!'[ProTail].Control'</definedName>
    <definedName name="_138___ProTail_.Control" localSheetId="9">[17]!'[ProTail].Control'</definedName>
    <definedName name="_138___ProTail_.Control">[17]!'[ProTail].Control'</definedName>
    <definedName name="_13Excel_BuiltIn_Print_Area_5_1_1_1_1_1_1_1_1_1_1_1_1_1_1">#REF!</definedName>
    <definedName name="_13pro_fto_.Elevation">#REF!</definedName>
    <definedName name="_14">#REF!</definedName>
    <definedName name="_14_1">#REF!</definedName>
    <definedName name="_14_2">#REF!</definedName>
    <definedName name="_14_3">#REF!</definedName>
    <definedName name="_14_4">#REF!</definedName>
    <definedName name="_14_5">#REF!</definedName>
    <definedName name="_14_6">#REF!</definedName>
    <definedName name="_141___ProTail_.DeleteDetailDesign" localSheetId="0">[17]!'[ProTail].DeleteDetailDesign'</definedName>
    <definedName name="_141___ProTail_.DeleteDetailDesign" localSheetId="9">[17]!'[ProTail].DeleteDetailDesign'</definedName>
    <definedName name="_141___ProTail_.DeleteDetailDesign">[17]!'[ProTail].DeleteDetailDesign'</definedName>
    <definedName name="_144___ProTail_.GotoSheet" localSheetId="0">[17]!'[ProTail].GotoSheet'</definedName>
    <definedName name="_144___ProTail_.GotoSheet" localSheetId="9">[17]!'[ProTail].GotoSheet'</definedName>
    <definedName name="_144___ProTail_.GotoSheet">[17]!'[ProTail].GotoSheet'</definedName>
    <definedName name="_147___ProTail_.Move" localSheetId="0">[17]!'[ProTail].Move'</definedName>
    <definedName name="_147___ProTail_.Move" localSheetId="9">[17]!'[ProTail].Move'</definedName>
    <definedName name="_147___ProTail_.Move">[17]!'[ProTail].Move'</definedName>
    <definedName name="_14pro_fto_.pipe_length">#N/A</definedName>
    <definedName name="_14ProChkRdCr_.Control" localSheetId="0">[15]!'[ProChkRdCr].Control'</definedName>
    <definedName name="_14ProChkRdCr_.Control" localSheetId="9">[15]!'[ProChkRdCr].Control'</definedName>
    <definedName name="_14ProChkRdCr_.Control">[15]!'[ProChkRdCr].Control'</definedName>
    <definedName name="_15">#REF!</definedName>
    <definedName name="_15_1">#REF!</definedName>
    <definedName name="_15_2">#REF!</definedName>
    <definedName name="_15_3">#REF!</definedName>
    <definedName name="_15_4">#REF!</definedName>
    <definedName name="_15_5">#REF!</definedName>
    <definedName name="_15_6">#REF!</definedName>
    <definedName name="_153ProChkRdCr_.GotoSheet">#REF!</definedName>
    <definedName name="_15Excel_BuiltIn_Print_Area_6_1_1_1_1_1_1_1_1_1">#REF!</definedName>
    <definedName name="_15pro_fto_.sect_down">#REF!</definedName>
    <definedName name="_15ProChkDrp_.GotoSheet" localSheetId="0">[14]!'[ProChkDrp].GotoSheet'</definedName>
    <definedName name="_15ProChkDrp_.GotoSheet" localSheetId="9">[14]!'[ProChkDrp].GotoSheet'</definedName>
    <definedName name="_15ProChkDrp_.GotoSheet">[14]!'[ProChkDrp].GotoSheet'</definedName>
    <definedName name="_16">#REF!</definedName>
    <definedName name="_16_1">#REF!</definedName>
    <definedName name="_16_2">#REF!</definedName>
    <definedName name="_16_3">#REF!</definedName>
    <definedName name="_16_4">#REF!</definedName>
    <definedName name="_16_5">#REF!</definedName>
    <definedName name="_16_6">#REF!</definedName>
    <definedName name="_16pro_fto_.sill">#N/A</definedName>
    <definedName name="_16ProChkRdCr_.DeleteDetailDesign" localSheetId="0">[15]!'[ProChkRdCr].DeleteDetailDesign'</definedName>
    <definedName name="_16ProChkRdCr_.DeleteDetailDesign" localSheetId="9">[15]!'[ProChkRdCr].DeleteDetailDesign'</definedName>
    <definedName name="_16ProChkRdCr_.DeleteDetailDesign">[15]!'[ProChkRdCr].DeleteDetailDesign'</definedName>
    <definedName name="_17">#REF!</definedName>
    <definedName name="_17_1">#REF!</definedName>
    <definedName name="_17_2">#REF!</definedName>
    <definedName name="_17_3">#REF!</definedName>
    <definedName name="_17_4">#REF!</definedName>
    <definedName name="_17_5">#REF!</definedName>
    <definedName name="_17_6">#REF!</definedName>
    <definedName name="_170ProChkRdCr_.Move">#REF!</definedName>
    <definedName name="_172pro_fto_.d_1">#N/A</definedName>
    <definedName name="_174pro_fto_.data_fto">#N/A</definedName>
    <definedName name="_175pro_fto_.Elevation">#REF!</definedName>
    <definedName name="_177pro_fto_.pipe_length">#N/A</definedName>
    <definedName name="_178pro_fto_.sect_down">#REF!</definedName>
    <definedName name="_179pro_fto_.sill">#N/A</definedName>
    <definedName name="_17Excel_BuiltIn_Print_Area_7_1_1_1_1_1_1_1_1">#REF!</definedName>
    <definedName name="_17pro_fto_.move_data">#REF!</definedName>
    <definedName name="_17ProTail_.Control">#REF!</definedName>
    <definedName name="_18">#REF!</definedName>
    <definedName name="_18_1">#REF!</definedName>
    <definedName name="_18_2">#REF!</definedName>
    <definedName name="_18_3">#REF!</definedName>
    <definedName name="_18_4">#REF!</definedName>
    <definedName name="_18_5">#REF!</definedName>
    <definedName name="_18_6">#REF!</definedName>
    <definedName name="_18ProChkDrp_.Move" localSheetId="0">[14]!'[ProChkDrp].Move'</definedName>
    <definedName name="_18ProChkDrp_.Move" localSheetId="9">[14]!'[ProChkDrp].Move'</definedName>
    <definedName name="_18ProChkDrp_.Move">[14]!'[ProChkDrp].Move'</definedName>
    <definedName name="_18ProChkRdCr_.GotoSheet" localSheetId="0">[15]!'[ProChkRdCr].GotoSheet'</definedName>
    <definedName name="_18ProChkRdCr_.GotoSheet" localSheetId="9">[15]!'[ProChkRdCr].GotoSheet'</definedName>
    <definedName name="_18ProChkRdCr_.GotoSheet">[15]!'[ProChkRdCr].GotoSheet'</definedName>
    <definedName name="_18ProTail_.DeleteDetailDesign">#REF!</definedName>
    <definedName name="_19">#REF!</definedName>
    <definedName name="_19_1">#REF!</definedName>
    <definedName name="_19_2">#REF!</definedName>
    <definedName name="_19_3">#REF!</definedName>
    <definedName name="_19_4">#REF!</definedName>
    <definedName name="_19_5">#REF!</definedName>
    <definedName name="_19_6">#REF!</definedName>
    <definedName name="_196ProTail_.Control">#REF!</definedName>
    <definedName name="_19Excel_BuiltIn_Print_Area_8_1_1_1_1_1_1_1">#REF!</definedName>
    <definedName name="_19ProTail_.GotoSheet">#REF!</definedName>
    <definedName name="_1aaaa_1">{"'SUMMATION'!$B$2:$I$2"}</definedName>
    <definedName name="_1Excel_BuiltIn_Print_Area_15_1_1_1_1">#REF!</definedName>
    <definedName name="_1F" hidden="1">#REF!</definedName>
    <definedName name="_1Print_Area\_\ว\ว\_\ป\">#REF!,#REF!</definedName>
    <definedName name="_1pro_fto_.move_data">#REF!</definedName>
    <definedName name="_2">#N/A</definedName>
    <definedName name="_2_0_0_F" hidden="1">#REF!</definedName>
    <definedName name="_20">#REF!</definedName>
    <definedName name="_20_1">#REF!</definedName>
    <definedName name="_20_2">#REF!</definedName>
    <definedName name="_20_3">#REF!</definedName>
    <definedName name="_20_4">#REF!</definedName>
    <definedName name="_20_5">#REF!</definedName>
    <definedName name="_20_6">#REF!</definedName>
    <definedName name="_20Excel_BuiltIn_Print_Titles_22_1_1_1">#REF!</definedName>
    <definedName name="_20ProChkRdCr_.Move" localSheetId="0">[15]!'[ProChkRdCr].Move'</definedName>
    <definedName name="_20ProChkRdCr_.Move" localSheetId="9">[15]!'[ProChkRdCr].Move'</definedName>
    <definedName name="_20ProChkRdCr_.Move">[15]!'[ProChkRdCr].Move'</definedName>
    <definedName name="_20ProTail_.Move">#REF!</definedName>
    <definedName name="_213ProTail_.DeleteDetailDesign">#REF!</definedName>
    <definedName name="_21pro_fto_.d_1">#N/A</definedName>
    <definedName name="_21ProChkRdCr_.Control" localSheetId="0">[15]!'[ProChkRdCr].Control'</definedName>
    <definedName name="_21ProChkRdCr_.Control" localSheetId="9">[15]!'[ProChkRdCr].Control'</definedName>
    <definedName name="_21ProChkRdCr_.Control">[15]!'[ProChkRdCr].Control'</definedName>
    <definedName name="_2222">#REF!</definedName>
    <definedName name="_22pro_fto_.data_fto">#N/A</definedName>
    <definedName name="_230ProTail_.GotoSheet">#REF!</definedName>
    <definedName name="_23pro_fto_.Elevation">[16]!'[pro-fto].Elevation'</definedName>
    <definedName name="_247ProTail_.Move">#REF!</definedName>
    <definedName name="_24pro_fto_.pipe_length">#N/A</definedName>
    <definedName name="_24ProChkRdCr_.DeleteDetailDesign" localSheetId="0">[15]!'[ProChkRdCr].DeleteDetailDesign'</definedName>
    <definedName name="_24ProChkRdCr_.DeleteDetailDesign" localSheetId="9">[15]!'[ProChkRdCr].DeleteDetailDesign'</definedName>
    <definedName name="_24ProChkRdCr_.DeleteDetailDesign">[15]!'[ProChkRdCr].DeleteDetailDesign'</definedName>
    <definedName name="_25pro_fto_.sect_down">[16]!'[pro-fto].sect_down'</definedName>
    <definedName name="_26pro_fto_.sill">#N/A</definedName>
    <definedName name="_27ProChkRdCr_.GotoSheet" localSheetId="0">[15]!'[ProChkRdCr].GotoSheet'</definedName>
    <definedName name="_27ProChkRdCr_.GotoSheet" localSheetId="9">[15]!'[ProChkRdCr].GotoSheet'</definedName>
    <definedName name="_27ProChkRdCr_.GotoSheet">[15]!'[ProChkRdCr].GotoSheet'</definedName>
    <definedName name="_28ProTail_.Control" localSheetId="0">[17]!'[ProTail].Control'</definedName>
    <definedName name="_28ProTail_.Control" localSheetId="9">[17]!'[ProTail].Control'</definedName>
    <definedName name="_28ProTail_.Control">[17]!'[ProTail].Control'</definedName>
    <definedName name="_2Excel_BuiltIn_Print_Area_1">#REF!</definedName>
    <definedName name="_2Excel_BuiltIn_Print_Area_16_1_1">#REF!</definedName>
    <definedName name="_2Excel_BuiltIn_Print_Area_2_1">#REF!</definedName>
    <definedName name="_2pro_fto_.move_data" localSheetId="0">[13]!'[pro_fto].move_data'</definedName>
    <definedName name="_2pro_fto_.move_data" localSheetId="9">[13]!'[pro_fto].move_data'</definedName>
    <definedName name="_2pro_fto_.move_data">[13]!'[pro_fto].move_data'</definedName>
    <definedName name="_2pro_fto_.pipe_length">#REF!</definedName>
    <definedName name="_3">#N/A</definedName>
    <definedName name="_3_0_0_F" hidden="1">#REF!</definedName>
    <definedName name="_30ProChkRdCr_.Move" localSheetId="0">[15]!'[ProChkRdCr].Move'</definedName>
    <definedName name="_30ProChkRdCr_.Move" localSheetId="9">[15]!'[ProChkRdCr].Move'</definedName>
    <definedName name="_30ProChkRdCr_.Move">[15]!'[ProChkRdCr].Move'</definedName>
    <definedName name="_30ProTail_.DeleteDetailDesign" localSheetId="0">[17]!'[ProTail].DeleteDetailDesign'</definedName>
    <definedName name="_30ProTail_.DeleteDetailDesign" localSheetId="9">[17]!'[ProTail].DeleteDetailDesign'</definedName>
    <definedName name="_30ProTail_.DeleteDetailDesign">[17]!'[ProTail].DeleteDetailDesign'</definedName>
    <definedName name="_32pro_fto_.d_1">[0]!_32pro_fto_.d_1</definedName>
    <definedName name="_32ProTail_.GotoSheet" localSheetId="0">[17]!'[ProTail].GotoSheet'</definedName>
    <definedName name="_32ProTail_.GotoSheet" localSheetId="9">[17]!'[ProTail].GotoSheet'</definedName>
    <definedName name="_32ProTail_.GotoSheet">[17]!'[ProTail].GotoSheet'</definedName>
    <definedName name="_34pro_fto_.data_fto">[0]!_34pro_fto_.data_fto</definedName>
    <definedName name="_34pro_fto_.pipe_length">#REF!</definedName>
    <definedName name="_34ProTail_.Move" localSheetId="0">[17]!'[ProTail].Move'</definedName>
    <definedName name="_34ProTail_.Move" localSheetId="9">[17]!'[ProTail].Move'</definedName>
    <definedName name="_34ProTail_.Move">[17]!'[ProTail].Move'</definedName>
    <definedName name="_35pro_fto_.Elevation">[16]!'[pro-fto].Elevation'</definedName>
    <definedName name="_37pro_fto_.pipe_length">[0]!_37pro_fto_.pipe_length</definedName>
    <definedName name="_38pro_fto_.sect_down">[16]!'[pro-fto].sect_down'</definedName>
    <definedName name="_39pro_fto_.sill">#N/A</definedName>
    <definedName name="_3Excel_BuiltIn_Print_Area_16_1_1_1_1">#REF!</definedName>
    <definedName name="_3Excel_BuiltIn_Print_Area_9_1">#REF!</definedName>
    <definedName name="_3HTML_Control_1">{"'SUMMATION'!$B$2:$I$2"}</definedName>
    <definedName name="_3pro_fto_.move_data" localSheetId="0">[13]!'[pro_fto].move_data'</definedName>
    <definedName name="_3pro_fto_.move_data" localSheetId="9">[13]!'[pro_fto].move_data'</definedName>
    <definedName name="_3pro_fto_.move_data">[13]!'[pro_fto].move_data'</definedName>
    <definedName name="_3ProChkDrp_.Control">#REF!</definedName>
    <definedName name="_4.0___M_E_COST_BREAKDOWN">#REF!</definedName>
    <definedName name="_4.0___M_E_COST_BREAKDOWN___0">#REF!</definedName>
    <definedName name="_4.0___M_E_COST_BREAKDOWN___0_1">#REF!</definedName>
    <definedName name="_4.0___M_E_COST_BREAKDOWN___0_2">#REF!</definedName>
    <definedName name="_4.0___M_E_COST_BREAKDOWN___0_3">#REF!</definedName>
    <definedName name="_4.0___M_E_COST_BREAKDOWN___0_4">#REF!</definedName>
    <definedName name="_4.0___M_E_COST_BREAKDOWN___0_5">#REF!</definedName>
    <definedName name="_4.0___M_E_COST_BREAKDOWN___0_6">#REF!</definedName>
    <definedName name="_4.0___M_E_COST_BREAKDOWN_1">#REF!</definedName>
    <definedName name="_4.0___M_E_COST_BREAKDOWN_2">#REF!</definedName>
    <definedName name="_4.0___M_E_COST_BREAKDOWN_3">#REF!</definedName>
    <definedName name="_4.0___M_E_COST_BREAKDOWN_4">#REF!</definedName>
    <definedName name="_4.0___M_E_COST_BREAKDOWN_5">#REF!</definedName>
    <definedName name="_4.0___M_E_COST_BREAKDOWN_6">#REF!</definedName>
    <definedName name="_40D">+#REF!*40/1000</definedName>
    <definedName name="_42ProTail_.Control" localSheetId="0">[17]!'[ProTail].Control'</definedName>
    <definedName name="_42ProTail_.Control" localSheetId="9">[17]!'[ProTail].Control'</definedName>
    <definedName name="_42ProTail_.Control">[17]!'[ProTail].Control'</definedName>
    <definedName name="_45ProTail_.DeleteDetailDesign" localSheetId="0">[17]!'[ProTail].DeleteDetailDesign'</definedName>
    <definedName name="_45ProTail_.DeleteDetailDesign" localSheetId="9">[17]!'[ProTail].DeleteDetailDesign'</definedName>
    <definedName name="_45ProTail_.DeleteDetailDesign">[17]!'[ProTail].DeleteDetailDesign'</definedName>
    <definedName name="_48ProTail_.GotoSheet" localSheetId="0">[17]!'[ProTail].GotoSheet'</definedName>
    <definedName name="_48ProTail_.GotoSheet" localSheetId="9">[17]!'[ProTail].GotoSheet'</definedName>
    <definedName name="_48ProTail_.GotoSheet">[17]!'[ProTail].GotoSheet'</definedName>
    <definedName name="_4Excel_BuiltIn_Print_Area_2_1">#REF!</definedName>
    <definedName name="_4pro_fto_.pipe_length" localSheetId="0">[13]!'[pro_fto].pipe_length'</definedName>
    <definedName name="_4pro_fto_.pipe_length" localSheetId="9">[13]!'[pro_fto].pipe_length'</definedName>
    <definedName name="_4pro_fto_.pipe_length">[13]!'[pro_fto].pipe_length'</definedName>
    <definedName name="_4ProChkDrp_.DeleteDetailDesign">#REF!</definedName>
    <definedName name="_4ปก32_1">{"'SUMMATION'!$B$2:$I$2"}</definedName>
    <definedName name="_5_0_0_F" hidden="1">#REF!</definedName>
    <definedName name="_51ProChkDrp_.Control">#REF!</definedName>
    <definedName name="_51ProTail_.Move" localSheetId="0">[17]!'[ProTail].Move'</definedName>
    <definedName name="_51ProTail_.Move" localSheetId="9">[17]!'[ProTail].Move'</definedName>
    <definedName name="_51ProTail_.Move">[17]!'[ProTail].Move'</definedName>
    <definedName name="_54__pro_fto_.move_data" localSheetId="0">[13]!'[pro_fto].move_data'</definedName>
    <definedName name="_54__pro_fto_.move_data" localSheetId="9">[13]!'[pro_fto].move_data'</definedName>
    <definedName name="_54__pro_fto_.move_data">[13]!'[pro_fto].move_data'</definedName>
    <definedName name="_57__pro_fto_.pipe_length" localSheetId="0">[13]!'[pro_fto].pipe_length'</definedName>
    <definedName name="_57__pro_fto_.pipe_length" localSheetId="9">[13]!'[pro_fto].pipe_length'</definedName>
    <definedName name="_57__pro_fto_.pipe_length">[13]!'[pro_fto].pipe_length'</definedName>
    <definedName name="_5ProChkDrp_.GotoSheet">#REF!</definedName>
    <definedName name="_6_0_0_F" hidden="1">#REF!</definedName>
    <definedName name="_60__ProChkDrp_.Control" localSheetId="0">[14]!'[ProChkDrp].Control'</definedName>
    <definedName name="_60__ProChkDrp_.Control" localSheetId="9">[14]!'[ProChkDrp].Control'</definedName>
    <definedName name="_60__ProChkDrp_.Control">[14]!'[ProChkDrp].Control'</definedName>
    <definedName name="_63__ProChkDrp_.DeleteDetailDesign" localSheetId="0">[14]!'[ProChkDrp].DeleteDetailDesign'</definedName>
    <definedName name="_63__ProChkDrp_.DeleteDetailDesign" localSheetId="9">[14]!'[ProChkDrp].DeleteDetailDesign'</definedName>
    <definedName name="_63__ProChkDrp_.DeleteDetailDesign">[14]!'[ProChkDrp].DeleteDetailDesign'</definedName>
    <definedName name="_66__ProChkDrp_.GotoSheet" localSheetId="0">[14]!'[ProChkDrp].GotoSheet'</definedName>
    <definedName name="_66__ProChkDrp_.GotoSheet" localSheetId="9">[14]!'[ProChkDrp].GotoSheet'</definedName>
    <definedName name="_66__ProChkDrp_.GotoSheet">[14]!'[ProChkDrp].GotoSheet'</definedName>
    <definedName name="_68ProChkDrp_.DeleteDetailDesign">#REF!</definedName>
    <definedName name="_69__ProChkDrp_.Move" localSheetId="0">[14]!'[ProChkDrp].Move'</definedName>
    <definedName name="_69__ProChkDrp_.Move" localSheetId="9">[14]!'[ProChkDrp].Move'</definedName>
    <definedName name="_69__ProChkDrp_.Move">[14]!'[ProChkDrp].Move'</definedName>
    <definedName name="_6D">#REF!*6/1000</definedName>
    <definedName name="_6Excel_BuiltIn_Print_Area_3_1_1_1_1_1_1_1_1_1_1_1_1_1_1_1_1_1_1_1_1_1_1_1_1_1_1_1_1_1_1_1_1_1_1">#REF!</definedName>
    <definedName name="_6pro_fto_.pipe_length" localSheetId="0">[13]!'[pro_fto].pipe_length'</definedName>
    <definedName name="_6pro_fto_.pipe_length" localSheetId="9">[13]!'[pro_fto].pipe_length'</definedName>
    <definedName name="_6pro_fto_.pipe_length">[13]!'[pro_fto].pipe_length'</definedName>
    <definedName name="_6ProChkDrp_.Control" localSheetId="0">[14]!'[ProChkDrp].Control'</definedName>
    <definedName name="_6ProChkDrp_.Control" localSheetId="9">[14]!'[ProChkDrp].Control'</definedName>
    <definedName name="_6ProChkDrp_.Control">[14]!'[ProChkDrp].Control'</definedName>
    <definedName name="_6ProChkDrp_.Move">#REF!</definedName>
    <definedName name="_72__ProChkRdCr_.Control" localSheetId="0">[15]!'[ProChkRdCr].Control'</definedName>
    <definedName name="_72__ProChkRdCr_.Control" localSheetId="9">[15]!'[ProChkRdCr].Control'</definedName>
    <definedName name="_72__ProChkRdCr_.Control">[15]!'[ProChkRdCr].Control'</definedName>
    <definedName name="_75__ProChkRdCr_.DeleteDetailDesign" localSheetId="0">[15]!'[ProChkRdCr].DeleteDetailDesign'</definedName>
    <definedName name="_75__ProChkRdCr_.DeleteDetailDesign" localSheetId="9">[15]!'[ProChkRdCr].DeleteDetailDesign'</definedName>
    <definedName name="_75__ProChkRdCr_.DeleteDetailDesign">[15]!'[ProChkRdCr].DeleteDetailDesign'</definedName>
    <definedName name="_78__ProChkRdCr_.GotoSheet" localSheetId="0">[15]!'[ProChkRdCr].GotoSheet'</definedName>
    <definedName name="_78__ProChkRdCr_.GotoSheet" localSheetId="9">[15]!'[ProChkRdCr].GotoSheet'</definedName>
    <definedName name="_78__ProChkRdCr_.GotoSheet">[15]!'[ProChkRdCr].GotoSheet'</definedName>
    <definedName name="_7Excel_BuiltIn_Print_Area_4_1_1_1">#REF!</definedName>
    <definedName name="_7ProChkRdCr_.Control">#REF!</definedName>
    <definedName name="_8" localSheetId="4">#REF!</definedName>
    <definedName name="_8" localSheetId="8">#REF!</definedName>
    <definedName name="_8">#REF!</definedName>
    <definedName name="_81__ProChkRdCr_.Move" localSheetId="0">[15]!'[ProChkRdCr].Move'</definedName>
    <definedName name="_81__ProChkRdCr_.Move" localSheetId="9">[15]!'[ProChkRdCr].Move'</definedName>
    <definedName name="_81__ProChkRdCr_.Move">[15]!'[ProChkRdCr].Move'</definedName>
    <definedName name="_82__pro_fto_.d_1">[0]!_82__pro_fto_.d_1</definedName>
    <definedName name="_83__pro_fto_.data_fto">[0]!_83__pro_fto_.data_fto</definedName>
    <definedName name="_84__pro_fto_.Elevation">[16]!'[pro-fto].Elevation'</definedName>
    <definedName name="_85__pro_fto_.pipe_length">[0]!_85__pro_fto_.pipe_length</definedName>
    <definedName name="_85ProChkDrp_.GotoSheet">#REF!</definedName>
    <definedName name="_86__pro_fto_.sect_down">[16]!'[pro-fto].sect_down'</definedName>
    <definedName name="_87__pro_fto_.sill">#N/A</definedName>
    <definedName name="_8ProChkDrp_.DeleteDetailDesign" localSheetId="0">[14]!'[ProChkDrp].DeleteDetailDesign'</definedName>
    <definedName name="_8ProChkDrp_.DeleteDetailDesign" localSheetId="9">[14]!'[ProChkDrp].DeleteDetailDesign'</definedName>
    <definedName name="_8ProChkDrp_.DeleteDetailDesign">[14]!'[ProChkDrp].DeleteDetailDesign'</definedName>
    <definedName name="_8ProChkRdCr_.DeleteDetailDesign">#REF!</definedName>
    <definedName name="_9_5_00">#REF!</definedName>
    <definedName name="_90__ProTail_.Control" localSheetId="0">[17]!'[ProTail].Control'</definedName>
    <definedName name="_90__ProTail_.Control" localSheetId="9">[17]!'[ProTail].Control'</definedName>
    <definedName name="_90__ProTail_.Control">[17]!'[ProTail].Control'</definedName>
    <definedName name="_93__ProTail_.DeleteDetailDesign" localSheetId="0">[17]!'[ProTail].DeleteDetailDesign'</definedName>
    <definedName name="_93__ProTail_.DeleteDetailDesign" localSheetId="9">[17]!'[ProTail].DeleteDetailDesign'</definedName>
    <definedName name="_93__ProTail_.DeleteDetailDesign">[17]!'[ProTail].DeleteDetailDesign'</definedName>
    <definedName name="_96__ProTail_.GotoSheet" localSheetId="0">[17]!'[ProTail].GotoSheet'</definedName>
    <definedName name="_96__ProTail_.GotoSheet" localSheetId="9">[17]!'[ProTail].GotoSheet'</definedName>
    <definedName name="_96__ProTail_.GotoSheet">[17]!'[ProTail].GotoSheet'</definedName>
    <definedName name="_99__ProTail_.Move" localSheetId="0">[17]!'[ProTail].Move'</definedName>
    <definedName name="_99__ProTail_.Move" localSheetId="9">[17]!'[ProTail].Move'</definedName>
    <definedName name="_99__ProTail_.Move">[17]!'[ProTail].Move'</definedName>
    <definedName name="_9Excel_BuiltIn_Print_Area_4_1_1_1_1_1_1_1_1_1_1_1_1_1_1_1_1">#REF!</definedName>
    <definedName name="_9ProChkDrp_.Control" localSheetId="0">[14]!'[ProChkDrp].Control'</definedName>
    <definedName name="_9ProChkDrp_.Control" localSheetId="9">[14]!'[ProChkDrp].Control'</definedName>
    <definedName name="_9ProChkDrp_.Control">[14]!'[ProChkDrp].Control'</definedName>
    <definedName name="_9ProChkRdCr_.GotoSheet">#REF!</definedName>
    <definedName name="_a">#REF!</definedName>
    <definedName name="_a___0">#REF!</definedName>
    <definedName name="_a___0_1">#REF!</definedName>
    <definedName name="_a___0_2">#REF!</definedName>
    <definedName name="_a___0_3">#REF!</definedName>
    <definedName name="_a___0_4">#REF!</definedName>
    <definedName name="_a___0_5">#REF!</definedName>
    <definedName name="_a___0_6">#REF!</definedName>
    <definedName name="_a___4">#REF!</definedName>
    <definedName name="_a_1">#REF!</definedName>
    <definedName name="_a_1_1">#REF!</definedName>
    <definedName name="_a_1_1_1">#REF!</definedName>
    <definedName name="_a_2">#REF!</definedName>
    <definedName name="_a_2_1">#REF!</definedName>
    <definedName name="_a_3">#REF!</definedName>
    <definedName name="_a_3_1">#REF!</definedName>
    <definedName name="_a_4">#REF!</definedName>
    <definedName name="_a_4_1">#REF!</definedName>
    <definedName name="_a_5">#REF!</definedName>
    <definedName name="_a_5_1">#REF!</definedName>
    <definedName name="_a_6">#REF!</definedName>
    <definedName name="_a_6_1">#REF!</definedName>
    <definedName name="_A1" hidden="1">{#N/A,#N/A,FALSE,"type1";#N/A,#N/A,FALSE,"지지력";#N/A,#N/A,FALSE,"PILE계산";#N/A,#N/A,FALSE,"PILE ";#N/A,#N/A,FALSE,"철근량";#N/A,#N/A,FALSE,"균열검토";#N/A,#N/A,FALSE,"날개벽";#N/A,#N/A,FALSE,"주철근조립도";#N/A,#N/A,FALSE,"교좌"}</definedName>
    <definedName name="_A10" hidden="1">{#N/A,#N/A,FALSE,"CCTV"}</definedName>
    <definedName name="_a2" hidden="1">{"hilight1",#N/A,FALSE,"HILIGHT1"}</definedName>
    <definedName name="_a21" hidden="1">{"hilight1",#N/A,FALSE,"HILIGHT1"}</definedName>
    <definedName name="_a212" hidden="1">{"revable",#N/A,FALSE,"REVABLE"}</definedName>
    <definedName name="_a3" hidden="1">{"hilight2",#N/A,FALSE,"HILIGHT2"}</definedName>
    <definedName name="_a4" hidden="1">{"hilight3",#N/A,FALSE,"HILIGHT3"}</definedName>
    <definedName name="_a5" hidden="1">{"income",#N/A,FALSE,"INCOME"}</definedName>
    <definedName name="_a6" hidden="1">{"index",#N/A,FALSE,"INDEX"}</definedName>
    <definedName name="_a7" hidden="1">{"PRINT_EST",#N/A,FALSE,"ESTMON"}</definedName>
    <definedName name="_a8" hidden="1">{"revsale",#N/A,FALSE,"REV-ยุพดี"}</definedName>
    <definedName name="_a9" hidden="1">{"revable",#N/A,FALSE,"REVABLE"}</definedName>
    <definedName name="_AA">NA()</definedName>
    <definedName name="_aa1">#REF!</definedName>
    <definedName name="_aaa1">#REF!</definedName>
    <definedName name="_ADD1">STOP2:STOP2E</definedName>
    <definedName name="_ADD1_1">STOP2_1:STOP2E_1</definedName>
    <definedName name="_ADD1_2">STOP2_2:STOP2E_2</definedName>
    <definedName name="_ADD1_3">STOP2_3:STOP2E_3</definedName>
    <definedName name="_ADD1_4">STOP2_4:STOP2E_4</definedName>
    <definedName name="_ADD1_5">STOP2_5:STOP2E_5</definedName>
    <definedName name="_ADD1_6">STOP2_6:STOP2E_6</definedName>
    <definedName name="_ADD2">STOP:STOPE</definedName>
    <definedName name="_ADD2_1">STOP_1:STOPE_1</definedName>
    <definedName name="_ADD2_2">STOP_2:STOPE_2</definedName>
    <definedName name="_ADD2_3">STOP_3:STOPE_3</definedName>
    <definedName name="_ADD2_4">STOP_4:STOPE_4</definedName>
    <definedName name="_ADD2_5">STOP_5:STOPE_5</definedName>
    <definedName name="_ADD2_6">STOP_6:STOPE_6</definedName>
    <definedName name="_APP1_FCBR_D__B">#N/A</definedName>
    <definedName name="_ARE1">#N/A</definedName>
    <definedName name="_ARE2">#N/A</definedName>
    <definedName name="_ARE3">#N/A</definedName>
    <definedName name="_ARE4">#N/A</definedName>
    <definedName name="_ARE5">#N/A</definedName>
    <definedName name="_ARE6">#N/A</definedName>
    <definedName name="_ARE7">#N/A</definedName>
    <definedName name="_ARE8">#N/A</definedName>
    <definedName name="_axl1000">[18]บาน_เครื่องยก!$G$97</definedName>
    <definedName name="_axl1500">[18]บาน_เครื่องยก!$I$97</definedName>
    <definedName name="_axl2000">[18]บาน_เครื่องยก!$K$97</definedName>
    <definedName name="_axl2500">[18]บาน_เครื่องยก!$M$97</definedName>
    <definedName name="_axl500">[18]บาน_เครื่องยก!$E$97</definedName>
    <definedName name="_b">#N/A</definedName>
    <definedName name="_b_1">#REF!</definedName>
    <definedName name="_b_1_1">#REF!</definedName>
    <definedName name="_b_2">#REF!</definedName>
    <definedName name="_b_3">NA()</definedName>
    <definedName name="_b_4">#REF!</definedName>
    <definedName name="_b_5">#REF!</definedName>
    <definedName name="_b_6">#REF!</definedName>
    <definedName name="_BIGRIGHT_2__R_">#N/A</definedName>
    <definedName name="_BOX1">#REF!</definedName>
    <definedName name="_BOX2">#REF!</definedName>
    <definedName name="_BOX2_1">#REF!</definedName>
    <definedName name="_BOX2_2">#REF!</definedName>
    <definedName name="_BOX2_3">#REF!</definedName>
    <definedName name="_BOX2_4">#REF!</definedName>
    <definedName name="_BOX2_5">#REF!</definedName>
    <definedName name="_BOX2_6">#REF!</definedName>
    <definedName name="_c">#REF!</definedName>
    <definedName name="_c___0">#REF!</definedName>
    <definedName name="_c___4">#REF!</definedName>
    <definedName name="_c_1">#REF!</definedName>
    <definedName name="_c_1_1">#REF!</definedName>
    <definedName name="_c_1_1_1">#REF!</definedName>
    <definedName name="_c_2">#REF!</definedName>
    <definedName name="_c_2_1">#REF!</definedName>
    <definedName name="_c_3">#REF!</definedName>
    <definedName name="_c_3_1">#REF!</definedName>
    <definedName name="_c_4">#REF!</definedName>
    <definedName name="_c_4_1">#REF!</definedName>
    <definedName name="_c_5">#REF!</definedName>
    <definedName name="_c_5_1">#REF!</definedName>
    <definedName name="_c_6">#REF!</definedName>
    <definedName name="_c_6_1">#REF!</definedName>
    <definedName name="_CAL1">#REF!</definedName>
    <definedName name="_CAL1_1">#REF!</definedName>
    <definedName name="_CAL1_2">#REF!</definedName>
    <definedName name="_CAL1_3">#REF!</definedName>
    <definedName name="_CAL1_4">#REF!</definedName>
    <definedName name="_CAL1_5">#REF!</definedName>
    <definedName name="_CAL1_6">#REF!</definedName>
    <definedName name="_CAL10">#REF!</definedName>
    <definedName name="_CAL10_1">#REF!</definedName>
    <definedName name="_CAL10_2">#REF!</definedName>
    <definedName name="_CAL10_3">#REF!</definedName>
    <definedName name="_CAL10_4">#REF!</definedName>
    <definedName name="_CAL10_5">#REF!</definedName>
    <definedName name="_CAL10_6">#REF!</definedName>
    <definedName name="_CAL11">#REF!</definedName>
    <definedName name="_CAL11_1">#REF!</definedName>
    <definedName name="_CAL11_2">#REF!</definedName>
    <definedName name="_CAL11_3">#REF!</definedName>
    <definedName name="_CAL11_4">#REF!</definedName>
    <definedName name="_CAL11_5">#REF!</definedName>
    <definedName name="_CAL11_6">#REF!</definedName>
    <definedName name="_CAL12">#REF!</definedName>
    <definedName name="_CAL12_1">#REF!</definedName>
    <definedName name="_CAL12_2">#REF!</definedName>
    <definedName name="_CAL12_3">#REF!</definedName>
    <definedName name="_CAL12_4">#REF!</definedName>
    <definedName name="_CAL12_5">#REF!</definedName>
    <definedName name="_CAL12_6">#REF!</definedName>
    <definedName name="_CAL13">#REF!</definedName>
    <definedName name="_CAL13_1">#REF!</definedName>
    <definedName name="_CAL13_2">#REF!</definedName>
    <definedName name="_CAL13_3">#REF!</definedName>
    <definedName name="_CAL13_4">#REF!</definedName>
    <definedName name="_CAL13_5">#REF!</definedName>
    <definedName name="_CAL13_6">#REF!</definedName>
    <definedName name="_CAL14">#REF!</definedName>
    <definedName name="_CAL14_1">#REF!</definedName>
    <definedName name="_CAL14_2">#REF!</definedName>
    <definedName name="_CAL14_3">#REF!</definedName>
    <definedName name="_CAL14_4">#REF!</definedName>
    <definedName name="_CAL14_5">#REF!</definedName>
    <definedName name="_CAL14_6">#REF!</definedName>
    <definedName name="_CAL15">#REF!</definedName>
    <definedName name="_CAL15_1">#REF!</definedName>
    <definedName name="_CAL15_2">#REF!</definedName>
    <definedName name="_CAL15_3">#REF!</definedName>
    <definedName name="_CAL15_4">#REF!</definedName>
    <definedName name="_CAL15_5">#REF!</definedName>
    <definedName name="_CAL15_6">#REF!</definedName>
    <definedName name="_CAL16">#REF!</definedName>
    <definedName name="_CAL16_1">#REF!</definedName>
    <definedName name="_CAL16_2">#REF!</definedName>
    <definedName name="_CAL16_3">#REF!</definedName>
    <definedName name="_CAL16_4">#REF!</definedName>
    <definedName name="_CAL16_5">#REF!</definedName>
    <definedName name="_CAL16_6">#REF!</definedName>
    <definedName name="_CAL2">#REF!</definedName>
    <definedName name="_CAL2_1">#REF!</definedName>
    <definedName name="_CAL2_2">#REF!</definedName>
    <definedName name="_CAL2_3">#REF!</definedName>
    <definedName name="_CAL2_4">#REF!</definedName>
    <definedName name="_CAL2_5">#REF!</definedName>
    <definedName name="_CAL2_6">#REF!</definedName>
    <definedName name="_CAL3">#REF!</definedName>
    <definedName name="_CAL3_1">#REF!</definedName>
    <definedName name="_CAL3_2">#REF!</definedName>
    <definedName name="_CAL3_3">#REF!</definedName>
    <definedName name="_CAL3_4">#REF!</definedName>
    <definedName name="_CAL3_5">#REF!</definedName>
    <definedName name="_CAL3_6">#REF!</definedName>
    <definedName name="_CAL4">#REF!</definedName>
    <definedName name="_CAL4_1">#REF!</definedName>
    <definedName name="_CAL4_2">#REF!</definedName>
    <definedName name="_CAL4_3">#REF!</definedName>
    <definedName name="_CAL4_4">#REF!</definedName>
    <definedName name="_CAL4_5">#REF!</definedName>
    <definedName name="_CAL4_6">#REF!</definedName>
    <definedName name="_CAL5">#REF!</definedName>
    <definedName name="_CAL5_1">#REF!</definedName>
    <definedName name="_CAL5_2">#REF!</definedName>
    <definedName name="_CAL5_3">#REF!</definedName>
    <definedName name="_CAL5_4">#REF!</definedName>
    <definedName name="_CAL5_5">#REF!</definedName>
    <definedName name="_CAL5_6">#REF!</definedName>
    <definedName name="_CAL6">#REF!</definedName>
    <definedName name="_CAL6_1">#REF!</definedName>
    <definedName name="_CAL6_2">#REF!</definedName>
    <definedName name="_CAL6_3">#REF!</definedName>
    <definedName name="_CAL6_4">#REF!</definedName>
    <definedName name="_CAL6_5">#REF!</definedName>
    <definedName name="_CAL6_6">#REF!</definedName>
    <definedName name="_CAL7">#REF!</definedName>
    <definedName name="_CAL7_1">#REF!</definedName>
    <definedName name="_CAL7_2">#REF!</definedName>
    <definedName name="_CAL7_3">#REF!</definedName>
    <definedName name="_CAL7_4">#REF!</definedName>
    <definedName name="_CAL7_5">#REF!</definedName>
    <definedName name="_CAL7_6">#REF!</definedName>
    <definedName name="_CAL8">#REF!</definedName>
    <definedName name="_CAL8_1">#REF!</definedName>
    <definedName name="_CAL8_2">#REF!</definedName>
    <definedName name="_CAL8_3">#REF!</definedName>
    <definedName name="_CAL8_4">#REF!</definedName>
    <definedName name="_CAL8_5">#REF!</definedName>
    <definedName name="_CAL8_6">#REF!</definedName>
    <definedName name="_CAL9">#REF!</definedName>
    <definedName name="_CAL9_1">#REF!</definedName>
    <definedName name="_CAL9_2">#REF!</definedName>
    <definedName name="_CAL9_3">#REF!</definedName>
    <definedName name="_CAL9_4">#REF!</definedName>
    <definedName name="_CAL9_5">#REF!</definedName>
    <definedName name="_CAL9_6">#REF!</definedName>
    <definedName name="_con1" localSheetId="4">#REF!</definedName>
    <definedName name="_con1" localSheetId="7">#REF!</definedName>
    <definedName name="_con1">#REF!</definedName>
    <definedName name="_con11" localSheetId="4">#REF!</definedName>
    <definedName name="_con11" localSheetId="7">#REF!</definedName>
    <definedName name="_con11">#REF!</definedName>
    <definedName name="_con175">#REF!</definedName>
    <definedName name="_con2" localSheetId="4">#REF!</definedName>
    <definedName name="_con2" localSheetId="7">#REF!</definedName>
    <definedName name="_con2">#REF!</definedName>
    <definedName name="_con250">#REF!</definedName>
    <definedName name="_con3">#REF!</definedName>
    <definedName name="_con4">#REF!</definedName>
    <definedName name="_crs2" localSheetId="4">'[4]ราคาวัสดุ-ค่าแรง'!$F$20</definedName>
    <definedName name="_crs2">'[5]ราคาวัสดุ-ค่าแรง'!$F$20</definedName>
    <definedName name="_css1" localSheetId="4">'[4]ราคาวัสดุ-ค่าแรง'!$F$19</definedName>
    <definedName name="_css1">'[5]ราคาวัสดุ-ค่าแรง'!$F$19</definedName>
    <definedName name="_cut1">#REF!</definedName>
    <definedName name="_d">#REF!</definedName>
    <definedName name="_D__R_7___R_3__">#N/A</definedName>
    <definedName name="_d_1">#REF!</definedName>
    <definedName name="_d_1_1">#REF!</definedName>
    <definedName name="_d_2">#REF!</definedName>
    <definedName name="_d_3">#REF!</definedName>
    <definedName name="_d_4">#REF!</definedName>
    <definedName name="_d_5">#REF!</definedName>
    <definedName name="_d_6">#REF!</definedName>
    <definedName name="_d1">#REF!</definedName>
    <definedName name="_dai100">[18]บาน_เครื่องยก!$M$19</definedName>
    <definedName name="_dai20">[18]บาน_เครื่องยก!$E$19</definedName>
    <definedName name="_dai40">[18]บาน_เครื่องยก!$G$19</definedName>
    <definedName name="_dai60">[18]บาน_เครื่องยก!$I$19</definedName>
    <definedName name="_dai80">[18]บาน_เครื่องยก!$K$19</definedName>
    <definedName name="_day01">[12]nHDD!#REF!</definedName>
    <definedName name="_day02">[12]nHDD!#REF!</definedName>
    <definedName name="_day03">[12]nHDD!#REF!</definedName>
    <definedName name="_day04">[12]nHDD!#REF!</definedName>
    <definedName name="_day1" localSheetId="13">#REF!</definedName>
    <definedName name="_day1" localSheetId="4">#REF!</definedName>
    <definedName name="_day1" localSheetId="8">#REF!</definedName>
    <definedName name="_day1" localSheetId="7">#REF!</definedName>
    <definedName name="_day1">#REF!</definedName>
    <definedName name="_day10" localSheetId="13">#REF!</definedName>
    <definedName name="_day10" localSheetId="4">#REF!</definedName>
    <definedName name="_day10" localSheetId="8">#REF!</definedName>
    <definedName name="_day10" localSheetId="7">#REF!</definedName>
    <definedName name="_day10">#REF!</definedName>
    <definedName name="_day11" localSheetId="13">#REF!</definedName>
    <definedName name="_day11" localSheetId="4">#REF!</definedName>
    <definedName name="_day11" localSheetId="8">#REF!</definedName>
    <definedName name="_day11" localSheetId="7">#REF!</definedName>
    <definedName name="_day11">#REF!</definedName>
    <definedName name="_day12" localSheetId="13">#REF!</definedName>
    <definedName name="_day12" localSheetId="8">#REF!</definedName>
    <definedName name="_day12" localSheetId="7">#REF!</definedName>
    <definedName name="_day12">#REF!</definedName>
    <definedName name="_day13" localSheetId="13">#REF!</definedName>
    <definedName name="_day13" localSheetId="8">#REF!</definedName>
    <definedName name="_day13" localSheetId="7">#REF!</definedName>
    <definedName name="_day13">#REF!</definedName>
    <definedName name="_day19" localSheetId="13">#REF!</definedName>
    <definedName name="_day19" localSheetId="8">#REF!</definedName>
    <definedName name="_day19" localSheetId="7">#REF!</definedName>
    <definedName name="_day19">#REF!</definedName>
    <definedName name="_day2" localSheetId="13">#REF!</definedName>
    <definedName name="_day2" localSheetId="8">#REF!</definedName>
    <definedName name="_day2" localSheetId="7">#REF!</definedName>
    <definedName name="_day2">#REF!</definedName>
    <definedName name="_day3" localSheetId="13">#REF!</definedName>
    <definedName name="_day3" localSheetId="8">#REF!</definedName>
    <definedName name="_day3" localSheetId="7">#REF!</definedName>
    <definedName name="_day3">#REF!</definedName>
    <definedName name="_day4" localSheetId="13">#REF!</definedName>
    <definedName name="_day4" localSheetId="8">#REF!</definedName>
    <definedName name="_day4" localSheetId="7">#REF!</definedName>
    <definedName name="_day4">#REF!</definedName>
    <definedName name="_day5" localSheetId="13">#REF!</definedName>
    <definedName name="_day5" localSheetId="8">#REF!</definedName>
    <definedName name="_day5" localSheetId="7">#REF!</definedName>
    <definedName name="_day5">#REF!</definedName>
    <definedName name="_day6" localSheetId="13">#REF!</definedName>
    <definedName name="_day6" localSheetId="8">#REF!</definedName>
    <definedName name="_day6" localSheetId="7">#REF!</definedName>
    <definedName name="_day6">#REF!</definedName>
    <definedName name="_day7" localSheetId="13">#REF!</definedName>
    <definedName name="_day7" localSheetId="8">#REF!</definedName>
    <definedName name="_day7" localSheetId="7">#REF!</definedName>
    <definedName name="_day7">#REF!</definedName>
    <definedName name="_day8" localSheetId="13">#REF!</definedName>
    <definedName name="_day8" localSheetId="8">#REF!</definedName>
    <definedName name="_day8" localSheetId="7">#REF!</definedName>
    <definedName name="_day8">#REF!</definedName>
    <definedName name="_day9" localSheetId="13">#REF!</definedName>
    <definedName name="_day9" localSheetId="8">#REF!</definedName>
    <definedName name="_day9" localSheetId="7">#REF!</definedName>
    <definedName name="_day9">#REF!</definedName>
    <definedName name="_dayz">#REF!</definedName>
    <definedName name="_dd1">#REF!</definedName>
    <definedName name="_ddd1">#REF!</definedName>
    <definedName name="_DOO1">#REF!</definedName>
    <definedName name="_doy2" localSheetId="4">#REF!</definedName>
    <definedName name="_doy2">#REF!</definedName>
    <definedName name="_doy7" localSheetId="4">#REF!</definedName>
    <definedName name="_doy7">#REF!</definedName>
    <definedName name="_e">#N/A</definedName>
    <definedName name="_e_1">#REF!</definedName>
    <definedName name="_e_1_1">#REF!</definedName>
    <definedName name="_e_2">#REF!</definedName>
    <definedName name="_e_3">NA()</definedName>
    <definedName name="_e_4">#REF!</definedName>
    <definedName name="_e_5">#REF!</definedName>
    <definedName name="_e_6">#REF!</definedName>
    <definedName name="_eee1" hidden="1">{"revsale",#N/A,FALSE,"REV-ยุพดี"}</definedName>
    <definedName name="_END__L__D_">#N/A</definedName>
    <definedName name="_ExD1002" localSheetId="4">[6]Form1!$A$73</definedName>
    <definedName name="_ExD1002">[7]Form1!$A$73</definedName>
    <definedName name="_ExD1003" localSheetId="4">[6]Form1!$A$74</definedName>
    <definedName name="_ExD1003">[7]Form1!$A$74</definedName>
    <definedName name="_ExD1202" localSheetId="4">[6]Form1!$A$75</definedName>
    <definedName name="_ExD1202">[7]Form1!$A$75</definedName>
    <definedName name="_ExD1203" localSheetId="4">[6]Form1!$A$76</definedName>
    <definedName name="_ExD1203">[7]Form1!$A$76</definedName>
    <definedName name="_ExD1502" localSheetId="4">[6]Form1!$A$77</definedName>
    <definedName name="_ExD1502">[7]Form1!$A$77</definedName>
    <definedName name="_ExD1503" localSheetId="4">[6]Form1!$A$78</definedName>
    <definedName name="_ExD1503">[7]Form1!$A$78</definedName>
    <definedName name="_ExD302" localSheetId="4">[6]Form1!$A$63</definedName>
    <definedName name="_ExD302">[7]Form1!$A$63</definedName>
    <definedName name="_ExD303" localSheetId="4">[6]Form1!$A$64</definedName>
    <definedName name="_ExD303">[7]Form1!$A$64</definedName>
    <definedName name="_ExD402" localSheetId="4">[6]Form1!$A$65</definedName>
    <definedName name="_ExD402">[7]Form1!$A$65</definedName>
    <definedName name="_ExD403" localSheetId="4">[6]Form1!$A$66</definedName>
    <definedName name="_ExD403">[7]Form1!$A$66</definedName>
    <definedName name="_ExD502" localSheetId="4">[6]Form1!$A$67</definedName>
    <definedName name="_ExD502">[7]Form1!$A$67</definedName>
    <definedName name="_ExD503" localSheetId="4">[6]Form1!$A$68</definedName>
    <definedName name="_ExD503">[7]Form1!$A$68</definedName>
    <definedName name="_ExD602" localSheetId="4">[6]Form1!$A$69</definedName>
    <definedName name="_ExD602">[7]Form1!$A$69</definedName>
    <definedName name="_ExD603" localSheetId="4">[6]Form1!$A$70</definedName>
    <definedName name="_ExD603">[7]Form1!$A$70</definedName>
    <definedName name="_ExD802" localSheetId="4">[6]Form1!$A$71</definedName>
    <definedName name="_ExD802">[7]Form1!$A$71</definedName>
    <definedName name="_ExD803" localSheetId="4">[6]Form1!$A$72</definedName>
    <definedName name="_ExD803">[7]Form1!$A$72</definedName>
    <definedName name="_f">NA()</definedName>
    <definedName name="_f_1">#REF!</definedName>
    <definedName name="_f_2">#REF!</definedName>
    <definedName name="_f_3">#REF!</definedName>
    <definedName name="_f_4">#REF!</definedName>
    <definedName name="_f_5">#REF!</definedName>
    <definedName name="_f_6">#REF!</definedName>
    <definedName name="_f1">#REF!</definedName>
    <definedName name="_f2">#REF!</definedName>
    <definedName name="_FAC1">[3]สรุป!$C$307</definedName>
    <definedName name="_ff1">#REF!</definedName>
    <definedName name="_Fill" localSheetId="13" hidden="1">[19]PL!#REF!</definedName>
    <definedName name="_Fill" localSheetId="4" hidden="1">[20]PL!#REF!</definedName>
    <definedName name="_Fill" localSheetId="8" hidden="1">[19]PL!#REF!</definedName>
    <definedName name="_Fill" hidden="1">[19]PL!#REF!</definedName>
    <definedName name="_frm2">[21]Formwork!$S$147</definedName>
    <definedName name="_frm3">[21]Formwork!$M$199</definedName>
    <definedName name="_frm4">[21]Formwork!$M$251</definedName>
    <definedName name="_frm5">[21]Formwork!$O$294</definedName>
    <definedName name="_FS_ESC__ESC__E">#N/A</definedName>
    <definedName name="_ftf2">'[22]หา FACTOR F'!$J$20</definedName>
    <definedName name="_ftf3">'[23]หา FACTOR F'!#REF!</definedName>
    <definedName name="_fws1">'[2]11 ข้อมูลงานCon'!$AB$30</definedName>
    <definedName name="_g">NA()</definedName>
    <definedName name="_GETNUMBER__ENT">#N/A</definedName>
    <definedName name="_GOTO_ANSWER_">#N/A</definedName>
    <definedName name="_GOTO_J13__">#N/A</definedName>
    <definedName name="_h">#REF!</definedName>
    <definedName name="_h_1">#REF!</definedName>
    <definedName name="_h_1_1">#REF!</definedName>
    <definedName name="_h_1_1_1">#REF!</definedName>
    <definedName name="_h_2">#REF!</definedName>
    <definedName name="_h_2_1">#REF!</definedName>
    <definedName name="_h_3">#REF!</definedName>
    <definedName name="_h_3_1">#REF!</definedName>
    <definedName name="_h_4">#REF!</definedName>
    <definedName name="_h_4_1">#REF!</definedName>
    <definedName name="_h_5">#REF!</definedName>
    <definedName name="_h_5_1">#REF!</definedName>
    <definedName name="_h_6">#REF!</definedName>
    <definedName name="_h_6_1">#REF!</definedName>
    <definedName name="_i">NA()</definedName>
    <definedName name="_IF_ANSWER_1__B">#N/A</definedName>
    <definedName name="_IV360000">#REF!</definedName>
    <definedName name="_IV65600">#REF!</definedName>
    <definedName name="_IV65700">#REF!</definedName>
    <definedName name="_IV65800">#REF!</definedName>
    <definedName name="_IV65900">#REF!</definedName>
    <definedName name="_IV66000">#REF!</definedName>
    <definedName name="_IV67000">#REF!</definedName>
    <definedName name="_IV68000">#REF!</definedName>
    <definedName name="_IV69000">#REF!</definedName>
    <definedName name="_IV70000">#REF!</definedName>
    <definedName name="_IV72000">#REF!</definedName>
    <definedName name="_j">NA()</definedName>
    <definedName name="_jk">#REF!</definedName>
    <definedName name="_k">NA()</definedName>
    <definedName name="_Key1" hidden="1">#REF!</definedName>
    <definedName name="_Key2" hidden="1">#REF!</definedName>
    <definedName name="_l">#REF!</definedName>
    <definedName name="_L_._L_6___C__L">#N/A</definedName>
    <definedName name="_l_1">#REF!</definedName>
    <definedName name="_l_1_1">#REF!</definedName>
    <definedName name="_l_1_1_1">#REF!</definedName>
    <definedName name="_l_2">#REF!</definedName>
    <definedName name="_l_2_1">#REF!</definedName>
    <definedName name="_l_3">#REF!</definedName>
    <definedName name="_l_3_1">#REF!</definedName>
    <definedName name="_l_4">#REF!</definedName>
    <definedName name="_l_4_1">#REF!</definedName>
    <definedName name="_l_5">#REF!</definedName>
    <definedName name="_l_5_1">#REF!</definedName>
    <definedName name="_l_6">#REF!</definedName>
    <definedName name="_l_6_1">#REF!</definedName>
    <definedName name="_lll1" hidden="1">{"sales",#N/A,FALSE,"SALES"}</definedName>
    <definedName name="_LM_SUMMARY">#REF!</definedName>
    <definedName name="_m">NA()</definedName>
    <definedName name="_ML1" localSheetId="13">'[24]ค่าขนส่ง(6ล้อ)'!#REF!</definedName>
    <definedName name="_ML1" localSheetId="4">'[25]ค่าขนส่ง(6ล้อ)'!#REF!</definedName>
    <definedName name="_ML1" localSheetId="8">'[25]ค่าขนส่ง(6ล้อ)'!#REF!</definedName>
    <definedName name="_ml1">[26]รถพ่วงขนส่ง!$AA$27</definedName>
    <definedName name="_n">NA()</definedName>
    <definedName name="_neo300" localSheetId="4">'[4]ราคาวัสดุ-ค่าแรง'!$F$63</definedName>
    <definedName name="_neo300">'[5]ราคาวัสดุ-ค่าแรง'!$F$63</definedName>
    <definedName name="_NG13">#N/A</definedName>
    <definedName name="_NG14">#N/A</definedName>
    <definedName name="_NG15">#N/A</definedName>
    <definedName name="_NG16">#N/A</definedName>
    <definedName name="_NG17">#N/A</definedName>
    <definedName name="_NG18">#N/A</definedName>
    <definedName name="_NG19">#N/A</definedName>
    <definedName name="_nnn1" hidden="1">{"RL5CC",#N/A,FALSE,"PM5CC_95";"RL5DB",#N/A,FALSE,"PM5DB_95";"RL5WB",#N/A,FALSE,"PM5WB_95";"RL5WTK",#N/A,FALSE,"PM5WTK_9";"RL6B1",#N/A,FALSE,"PM6B1_95";"RL6OT",#N/A,FALSE,"PM6OT_95";"RL6EM",#N/A,FALSE,"PM6BEM_9";"RL6AC",#N/A,FALSE,"PM6BAC_9";"RLC1AC",#N/A,FALSE,"C1AC_95";"RLC11CA",#N/A,FALSE,"C11CA_95";"RLC1EM",#N/A,FALSE,"C1EM_95";"RLCM1",#N/A,FALSE,"CM1_Q1";"RLDEPART2",#N/A,FALSE,"DEPART2"}</definedName>
    <definedName name="_o">NA()</definedName>
    <definedName name="_oba1">#REF!</definedName>
    <definedName name="_oba2">#REF!</definedName>
    <definedName name="_Order1" hidden="1">0</definedName>
    <definedName name="_Order2" hidden="1">0</definedName>
    <definedName name="_p">#N/A</definedName>
    <definedName name="_p_1">#REF!</definedName>
    <definedName name="_p_1_1">#REF!</definedName>
    <definedName name="_p_2">#REF!</definedName>
    <definedName name="_p_3">NA()</definedName>
    <definedName name="_p_4">#REF!</definedName>
    <definedName name="_p_5">#REF!</definedName>
    <definedName name="_p_6">#REF!</definedName>
    <definedName name="_Parse_In" hidden="1">#REF!</definedName>
    <definedName name="_Parse_Out" hidden="1">#REF!</definedName>
    <definedName name="_PGUP_7__U_._EN">#N/A</definedName>
    <definedName name="_Pm2544">#REF!</definedName>
    <definedName name="_PPCRRARE2_AGQ">#N/A</definedName>
    <definedName name="_PPCRRARE3_AGQ">#N/A</definedName>
    <definedName name="_PPCRRARE4_AGQ">#N/A</definedName>
    <definedName name="_PPCRRARE5_AGQ">#N/A</definedName>
    <definedName name="_PPCRRARE6_AGQ">#N/A</definedName>
    <definedName name="_PPCRRARE7_AGQ">#N/A</definedName>
    <definedName name="_PPCRRARE8_AGQ">#N/A</definedName>
    <definedName name="_pvc100">#REF!</definedName>
    <definedName name="_pvc150">#REF!</definedName>
    <definedName name="_pvc50">#REF!</definedName>
    <definedName name="_q">#N/A</definedName>
    <definedName name="_q_1">#REF!</definedName>
    <definedName name="_q_1_1">#REF!</definedName>
    <definedName name="_q_2">#REF!</definedName>
    <definedName name="_q_3">NA()</definedName>
    <definedName name="_q_4">#REF!</definedName>
    <definedName name="_q_5">#REF!</definedName>
    <definedName name="_q_6">#REF!</definedName>
    <definedName name="_r">#REF!</definedName>
    <definedName name="_R__59_BS_0_R__">#N/A</definedName>
    <definedName name="_r_1">#REF!</definedName>
    <definedName name="_r_2">#REF!</definedName>
    <definedName name="_r_3">#REF!</definedName>
    <definedName name="_r_4">#REF!</definedName>
    <definedName name="_r_5">#REF!</definedName>
    <definedName name="_r_6">#REF!</definedName>
    <definedName name="_rb1">'[9]10 ข้อมูลวัสดุ-ค่าดำเนิน'!$X$15</definedName>
    <definedName name="_rb12" localSheetId="4">'[4]ราคาวัสดุ-ค่าแรง'!$F$46</definedName>
    <definedName name="_rb12">'[5]ราคาวัสดุ-ค่าแรง'!$F$46</definedName>
    <definedName name="_rb15" localSheetId="4">'[4]ราคาวัสดุ-ค่าแรง'!$F$47</definedName>
    <definedName name="_rb15">'[5]ราคาวัสดุ-ค่าแรง'!$F$47</definedName>
    <definedName name="_rb19">'[27]5.ราคาวัสดุ-ค่าแรง'!$F$48</definedName>
    <definedName name="_rb25" localSheetId="4">'[4]ราคาวัสดุ-ค่าแรง'!$F$49</definedName>
    <definedName name="_rb25">'[5]ราคาวัสดุ-ค่าแรง'!$F$49</definedName>
    <definedName name="_rb6" localSheetId="4">'[4]ราคาวัสดุ-ค่าแรง'!$F$44</definedName>
    <definedName name="_rb6">'[5]ราคาวัสดุ-ค่าแรง'!$F$44</definedName>
    <definedName name="_rb9" localSheetId="4">'[4]ราคาวัสดุ-ค่าแรง'!$F$45</definedName>
    <definedName name="_rb9">'[5]ราคาวัสดุ-ค่าแรง'!$F$45</definedName>
    <definedName name="_Regression_Int">1</definedName>
    <definedName name="_Regression_Out" hidden="1">#REF!</definedName>
    <definedName name="_RN22">#REF!</definedName>
    <definedName name="_s">#REF!</definedName>
    <definedName name="_s_1">#REF!</definedName>
    <definedName name="_s_2">#REF!</definedName>
    <definedName name="_s_3">#REF!</definedName>
    <definedName name="_s_4">#REF!</definedName>
    <definedName name="_s_5">#REF!</definedName>
    <definedName name="_s_6">#REF!</definedName>
    <definedName name="_sb1">'[2]12 ข้อมูลงานไม้แบบ'!$W$29</definedName>
    <definedName name="_sd30" localSheetId="7">#REF!</definedName>
    <definedName name="_sd30">#REF!</definedName>
    <definedName name="_sd40" localSheetId="7">#REF!</definedName>
    <definedName name="_sd40">#REF!</definedName>
    <definedName name="_SFL1">#REF!</definedName>
    <definedName name="_SFL1_1">#REF!</definedName>
    <definedName name="_SFL1_2">#REF!</definedName>
    <definedName name="_SFL1_3">#REF!</definedName>
    <definedName name="_SFL1_4">#REF!</definedName>
    <definedName name="_SFL1_5">#REF!</definedName>
    <definedName name="_SFL1_6">#REF!</definedName>
    <definedName name="_SFL2">#REF!</definedName>
    <definedName name="_SFL2_1">#REF!</definedName>
    <definedName name="_SFL2_2">#REF!</definedName>
    <definedName name="_SFL2_3">#REF!</definedName>
    <definedName name="_SFL2_4">#REF!</definedName>
    <definedName name="_SFL2_5">#REF!</definedName>
    <definedName name="_SFL2_6">#REF!</definedName>
    <definedName name="_SFL3">#REF!</definedName>
    <definedName name="_SFL3_1">#REF!</definedName>
    <definedName name="_SFL3_2">#REF!</definedName>
    <definedName name="_SFL3_3">#REF!</definedName>
    <definedName name="_SFL3_4">#REF!</definedName>
    <definedName name="_SFL3_5">#REF!</definedName>
    <definedName name="_SFL3_6">#REF!</definedName>
    <definedName name="_SFM1">#REF!</definedName>
    <definedName name="_SFM1_1">#REF!</definedName>
    <definedName name="_SFM1_2">#REF!</definedName>
    <definedName name="_SFM1_3">#REF!</definedName>
    <definedName name="_SFM1_4">#REF!</definedName>
    <definedName name="_SFM1_5">#REF!</definedName>
    <definedName name="_SFM1_6">#REF!</definedName>
    <definedName name="_SFM2">#REF!</definedName>
    <definedName name="_SFM2_1">#REF!</definedName>
    <definedName name="_SFM2_2">#REF!</definedName>
    <definedName name="_SFM2_3">#REF!</definedName>
    <definedName name="_SFM2_4">#REF!</definedName>
    <definedName name="_SFM2_5">#REF!</definedName>
    <definedName name="_SFM2_6">#REF!</definedName>
    <definedName name="_SFM3">#REF!</definedName>
    <definedName name="_SFM3_1">#REF!</definedName>
    <definedName name="_SFM3_2">#REF!</definedName>
    <definedName name="_SFM3_3">#REF!</definedName>
    <definedName name="_SFM3_4">#REF!</definedName>
    <definedName name="_SFM3_5">#REF!</definedName>
    <definedName name="_SFM3_6">#REF!</definedName>
    <definedName name="_SFM4">#REF!</definedName>
    <definedName name="_SFM4_1">#REF!</definedName>
    <definedName name="_SFM4_2">#REF!</definedName>
    <definedName name="_SFM4_3">#REF!</definedName>
    <definedName name="_SFM4_4">#REF!</definedName>
    <definedName name="_SFM4_5">#REF!</definedName>
    <definedName name="_SFM4_6">#REF!</definedName>
    <definedName name="_SFM5">#REF!</definedName>
    <definedName name="_SFM5_1">#REF!</definedName>
    <definedName name="_SFM5_2">#REF!</definedName>
    <definedName name="_SFM5_3">#REF!</definedName>
    <definedName name="_SFM5_4">#REF!</definedName>
    <definedName name="_SFM5_5">#REF!</definedName>
    <definedName name="_SFM5_6">#REF!</definedName>
    <definedName name="_SFM6">#REF!</definedName>
    <definedName name="_SFM6_1">#REF!</definedName>
    <definedName name="_SFM6_2">#REF!</definedName>
    <definedName name="_SFM6_3">#REF!</definedName>
    <definedName name="_SFM6_4">#REF!</definedName>
    <definedName name="_SFM6_5">#REF!</definedName>
    <definedName name="_SFM6_6">#REF!</definedName>
    <definedName name="_SFM7">#REF!</definedName>
    <definedName name="_SFM7_1">#REF!</definedName>
    <definedName name="_SFM7_2">#REF!</definedName>
    <definedName name="_SFM7_3">#REF!</definedName>
    <definedName name="_SFM7_4">#REF!</definedName>
    <definedName name="_SFM7_5">#REF!</definedName>
    <definedName name="_SFM7_6">#REF!</definedName>
    <definedName name="_SFQ1">#REF!</definedName>
    <definedName name="_SFQ1_1">#REF!</definedName>
    <definedName name="_SFQ1_2">#REF!</definedName>
    <definedName name="_SFQ1_3">#REF!</definedName>
    <definedName name="_SFQ1_4">#REF!</definedName>
    <definedName name="_SFQ1_5">#REF!</definedName>
    <definedName name="_SFQ1_6">#REF!</definedName>
    <definedName name="_SFQ2">#REF!</definedName>
    <definedName name="_SFQ2_1">#REF!</definedName>
    <definedName name="_SFQ2_2">#REF!</definedName>
    <definedName name="_SFQ2_3">#REF!</definedName>
    <definedName name="_SFQ2_4">#REF!</definedName>
    <definedName name="_SFQ2_5">#REF!</definedName>
    <definedName name="_SFQ2_6">#REF!</definedName>
    <definedName name="_SFQ3">#REF!</definedName>
    <definedName name="_SFQ3_1">#REF!</definedName>
    <definedName name="_SFQ3_2">#REF!</definedName>
    <definedName name="_SFQ3_3">#REF!</definedName>
    <definedName name="_SFQ3_4">#REF!</definedName>
    <definedName name="_SFQ3_5">#REF!</definedName>
    <definedName name="_SFQ3_6">#REF!</definedName>
    <definedName name="_SFQ4">#REF!</definedName>
    <definedName name="_SFQ4_1">#REF!</definedName>
    <definedName name="_SFQ4_2">#REF!</definedName>
    <definedName name="_SFQ4_3">#REF!</definedName>
    <definedName name="_SFQ4_4">#REF!</definedName>
    <definedName name="_SFQ4_5">#REF!</definedName>
    <definedName name="_SFQ4_6">#REF!</definedName>
    <definedName name="_Sort" hidden="1">#REF!</definedName>
    <definedName name="_sp1" localSheetId="13">'[24]ค่าขนส่ง(พ่วง)'!#REF!</definedName>
    <definedName name="_sp1" localSheetId="4">'[25]ค่าขนส่ง(พ่วง)'!#REF!</definedName>
    <definedName name="_sp1" localSheetId="8">'[25]ค่าขนส่ง(พ่วง)'!#REF!</definedName>
    <definedName name="_sp1">[26]รถพ่วงขนส่ง!$AA$31</definedName>
    <definedName name="_sp2">#REF!</definedName>
    <definedName name="_sp3">#REF!</definedName>
    <definedName name="_sp4">#REF!</definedName>
    <definedName name="_sp5">#REF!</definedName>
    <definedName name="_SR24">#REF!</definedName>
    <definedName name="_st1" localSheetId="4">#REF!</definedName>
    <definedName name="_st1" localSheetId="7">#REF!</definedName>
    <definedName name="_st1">#REF!</definedName>
    <definedName name="_st12" localSheetId="4">#REF!</definedName>
    <definedName name="_st12" localSheetId="8">#REF!</definedName>
    <definedName name="_st12">#REF!</definedName>
    <definedName name="_st16" localSheetId="4">#REF!</definedName>
    <definedName name="_st16" localSheetId="8">#REF!</definedName>
    <definedName name="_st16">#REF!</definedName>
    <definedName name="_st2" localSheetId="4">#REF!</definedName>
    <definedName name="_st2" localSheetId="7">#REF!</definedName>
    <definedName name="_st2">#REF!</definedName>
    <definedName name="_st25" localSheetId="4">#REF!</definedName>
    <definedName name="_st25" localSheetId="8">#REF!</definedName>
    <definedName name="_st25">#REF!</definedName>
    <definedName name="_st3" localSheetId="4">#REF!</definedName>
    <definedName name="_st3" localSheetId="7">#REF!</definedName>
    <definedName name="_st3">#REF!</definedName>
    <definedName name="_st6" localSheetId="4">#REF!</definedName>
    <definedName name="_st6" localSheetId="8">#REF!</definedName>
    <definedName name="_st6">#REF!</definedName>
    <definedName name="_st9" localSheetId="4">#REF!</definedName>
    <definedName name="_st9" localSheetId="8">#REF!</definedName>
    <definedName name="_st9">#REF!</definedName>
    <definedName name="_str1">#REF!</definedName>
    <definedName name="_str1_1">#REF!</definedName>
    <definedName name="_str1_2">#REF!</definedName>
    <definedName name="_str1_3">#REF!</definedName>
    <definedName name="_str1_4">#REF!</definedName>
    <definedName name="_str1_5">#REF!</definedName>
    <definedName name="_str1_6">#REF!</definedName>
    <definedName name="_str2">#REF!</definedName>
    <definedName name="_str2_1">#REF!</definedName>
    <definedName name="_str2_2">#REF!</definedName>
    <definedName name="_str2_3">#REF!</definedName>
    <definedName name="_str2_4">#REF!</definedName>
    <definedName name="_str2_5">#REF!</definedName>
    <definedName name="_str2_6">#REF!</definedName>
    <definedName name="_str3">#REF!</definedName>
    <definedName name="_str3_1">#REF!</definedName>
    <definedName name="_str3_2">#REF!</definedName>
    <definedName name="_str3_3">#REF!</definedName>
    <definedName name="_str3_4">#REF!</definedName>
    <definedName name="_str3_5">#REF!</definedName>
    <definedName name="_str3_6">#REF!</definedName>
    <definedName name="_sub1">#REF!</definedName>
    <definedName name="_SUM1">#REF!</definedName>
    <definedName name="_SUM1_1">#REF!</definedName>
    <definedName name="_SUM1_2">#REF!</definedName>
    <definedName name="_SUM1_3">#REF!</definedName>
    <definedName name="_SUM1_4">#REF!</definedName>
    <definedName name="_SUM1_5">#REF!</definedName>
    <definedName name="_SUM1_6">#REF!</definedName>
    <definedName name="_SUM2">#REF!</definedName>
    <definedName name="_SUM2_1">#REF!</definedName>
    <definedName name="_SUM2_2">#REF!</definedName>
    <definedName name="_SUM2_3">#REF!</definedName>
    <definedName name="_SUM2_4">#REF!</definedName>
    <definedName name="_SUM2_5">#REF!</definedName>
    <definedName name="_SUM2_6">#REF!</definedName>
    <definedName name="_SUM3">#REF!</definedName>
    <definedName name="_SUM3_1">#REF!</definedName>
    <definedName name="_SUM3_2">#REF!</definedName>
    <definedName name="_SUM3_3">#REF!</definedName>
    <definedName name="_SUM3_4">#REF!</definedName>
    <definedName name="_SUM3_5">#REF!</definedName>
    <definedName name="_SUM3_6">#REF!</definedName>
    <definedName name="_SW2">#REF!</definedName>
    <definedName name="_t">NA()</definedName>
    <definedName name="_TA1050">#REF!</definedName>
    <definedName name="_TA1150">#REF!</definedName>
    <definedName name="_TA1250">#REF!</definedName>
    <definedName name="_TA1350">#REF!</definedName>
    <definedName name="_TA1450">#REF!</definedName>
    <definedName name="_TA1550">#REF!</definedName>
    <definedName name="_TA1650">#REF!</definedName>
    <definedName name="_TA1750">#REF!</definedName>
    <definedName name="_TA1850">#REF!</definedName>
    <definedName name="_TA1950">#REF!</definedName>
    <definedName name="_TA850">#REF!</definedName>
    <definedName name="_TA950">#REF!</definedName>
    <definedName name="_Table1_In1" hidden="1">#REF!</definedName>
    <definedName name="_Table1_Out" hidden="1">#REF!</definedName>
    <definedName name="_tb001">[18]อาคาร!$M$9:$O$33</definedName>
    <definedName name="_tb002">[18]อาคาร!$L$9:$N$33</definedName>
    <definedName name="_tb100">[18]งานทาง!$Q$7:$S$27</definedName>
    <definedName name="_tb1000">[28]คำนวณค่าขนส่ง!$J$6:$K$30</definedName>
    <definedName name="_tb104">[18]งานทาง!$V$10:$X$46</definedName>
    <definedName name="_tb105">[18]งานทาง!$U$10:$W$46</definedName>
    <definedName name="_tb106">[18]งานทาง!$AA$10:$AF$46</definedName>
    <definedName name="_tb107">[18]งานทาง!$Z$10:$AE$46</definedName>
    <definedName name="_tb200">[18]สะพาน_ท่อเหลี่ยม!$M$9:$O$49</definedName>
    <definedName name="_tb201">[18]สะพาน_ท่อเหลี่ยม!$L$9:$N$49</definedName>
    <definedName name="_TB3">#REF!</definedName>
    <definedName name="_TB4">[29]InputEstimate!$B$4:$H$78</definedName>
    <definedName name="_TB44">#REF!</definedName>
    <definedName name="_tb5">#REF!</definedName>
    <definedName name="_TC1" localSheetId="13">'[24]ค่าขนส่ง(6ล้อ)'!#REF!</definedName>
    <definedName name="_TC1" localSheetId="4">'[25]ค่าขนส่ง(6ล้อ)'!#REF!</definedName>
    <definedName name="_TC1" localSheetId="8">'[25]ค่าขนส่ง(6ล้อ)'!#REF!</definedName>
    <definedName name="_tc1">[26]รถพ่วงขนส่ง!$AA$78</definedName>
    <definedName name="_TC10851">#REF!</definedName>
    <definedName name="_TC10951">#REF!</definedName>
    <definedName name="_TC11051">#REF!</definedName>
    <definedName name="_TC11151">#REF!</definedName>
    <definedName name="_TC11251">#REF!</definedName>
    <definedName name="_TC11351">#REF!</definedName>
    <definedName name="_TC11451">#REF!</definedName>
    <definedName name="_TC11551">#REF!</definedName>
    <definedName name="_TC11651">#REF!</definedName>
    <definedName name="_TC11751">#REF!</definedName>
    <definedName name="_TC11851">#REF!</definedName>
    <definedName name="_TC11951">#REF!</definedName>
    <definedName name="_TC20853">#REF!</definedName>
    <definedName name="_TC20953">#REF!</definedName>
    <definedName name="_TC21053">#REF!</definedName>
    <definedName name="_TC21153">#REF!</definedName>
    <definedName name="_TC21253">#REF!</definedName>
    <definedName name="_TC21353">#REF!</definedName>
    <definedName name="_TC21453">#REF!</definedName>
    <definedName name="_TC21553">#REF!</definedName>
    <definedName name="_TC21653">#REF!</definedName>
    <definedName name="_TC21753">#REF!</definedName>
    <definedName name="_TC21853">#REF!</definedName>
    <definedName name="_TC21953">#REF!</definedName>
    <definedName name="_TCA0852">#REF!</definedName>
    <definedName name="_TCA0952">#REF!</definedName>
    <definedName name="_TCA1052">#REF!</definedName>
    <definedName name="_TCA1152">#REF!</definedName>
    <definedName name="_TCA1252">#REF!</definedName>
    <definedName name="_TCA1352">#REF!</definedName>
    <definedName name="_TCA1452">#REF!</definedName>
    <definedName name="_TCA1552">#REF!</definedName>
    <definedName name="_TCA1652">#REF!</definedName>
    <definedName name="_TCA1752">#REF!</definedName>
    <definedName name="_TCA1852">#REF!</definedName>
    <definedName name="_TCA1952">#REF!</definedName>
    <definedName name="_TOP2">#REF!</definedName>
    <definedName name="_TOP2_1">#REF!</definedName>
    <definedName name="_TOP2_2">#REF!</definedName>
    <definedName name="_TOP2_3">#REF!</definedName>
    <definedName name="_TOP2_4">#REF!</definedName>
    <definedName name="_TOP2_5">#REF!</definedName>
    <definedName name="_TOP2_6">#REF!</definedName>
    <definedName name="_TP2">#REF!</definedName>
    <definedName name="_TP2_1">#REF!</definedName>
    <definedName name="_TP2_2">#REF!</definedName>
    <definedName name="_TP2_3">#REF!</definedName>
    <definedName name="_TP2_4">#REF!</definedName>
    <definedName name="_TP2_5">#REF!</definedName>
    <definedName name="_TP2_6">#REF!</definedName>
    <definedName name="_TT104">#REF!</definedName>
    <definedName name="_u">NA()</definedName>
    <definedName name="_V1" hidden="1">{"sales",#N/A,FALSE,"SALES"}</definedName>
    <definedName name="_w">#N/A</definedName>
    <definedName name="_w_1">#REF!</definedName>
    <definedName name="_w_1_1">#REF!</definedName>
    <definedName name="_w_2">#REF!</definedName>
    <definedName name="_w_3">NA()</definedName>
    <definedName name="_w_4">#REF!</definedName>
    <definedName name="_w_5">#REF!</definedName>
    <definedName name="_w_6">#REF!</definedName>
    <definedName name="_wb1">'[9]10 ข้อมูลวัสดุ-ค่าดำเนิน'!$X$19</definedName>
    <definedName name="_WD2">#REF!</definedName>
    <definedName name="_WDR_">#REF!</definedName>
    <definedName name="_we1">#REF!</definedName>
    <definedName name="_we2">#REF!</definedName>
    <definedName name="_wee1">#REF!</definedName>
    <definedName name="_WEY_QY">#N/A</definedName>
    <definedName name="_WGZY__PPCRRARE">#N/A</definedName>
    <definedName name="_WIN1">#REF!</definedName>
    <definedName name="_WIR_D_2___APP1">#N/A</definedName>
    <definedName name="_x">#REF!</definedName>
    <definedName name="_x_1">#REF!</definedName>
    <definedName name="_x_2">#REF!</definedName>
    <definedName name="_x_3">#REF!</definedName>
    <definedName name="_x_4">#REF!</definedName>
    <definedName name="_x_5">#REF!</definedName>
    <definedName name="_x_6">#REF!</definedName>
    <definedName name="_z">#N/A</definedName>
    <definedName name="_z_1">#REF!</definedName>
    <definedName name="_z_1_1">#REF!</definedName>
    <definedName name="_z_2">#REF!</definedName>
    <definedName name="_z_3">NA()</definedName>
    <definedName name="_z_4">#REF!</definedName>
    <definedName name="_z_5">#REF!</definedName>
    <definedName name="_z_6">#REF!</definedName>
    <definedName name="A">#REF!</definedName>
    <definedName name="A..">#REF!</definedName>
    <definedName name="a___0">#REF!</definedName>
    <definedName name="a___0_1">#REF!</definedName>
    <definedName name="a___0_2">#REF!</definedName>
    <definedName name="a___0_3">#REF!</definedName>
    <definedName name="a___0_4">#REF!</definedName>
    <definedName name="a___0_5">#REF!</definedName>
    <definedName name="a___0_6">#REF!</definedName>
    <definedName name="a_1">#REF!</definedName>
    <definedName name="a_2">#REF!</definedName>
    <definedName name="a_3">#REF!</definedName>
    <definedName name="a_4">#REF!</definedName>
    <definedName name="a_5">#REF!</definedName>
    <definedName name="a_6">#REF!</definedName>
    <definedName name="A_B1">#REF!</definedName>
    <definedName name="A_HVAC">#REF!</definedName>
    <definedName name="A_HVAC_1">#REF!</definedName>
    <definedName name="A_HVAC_2">#REF!</definedName>
    <definedName name="A_HVAC_3">#REF!</definedName>
    <definedName name="A_HVAC_4">#REF!</definedName>
    <definedName name="A_HVAC_5">#REF!</definedName>
    <definedName name="A_HVAC_6">#REF!</definedName>
    <definedName name="A_s01">#REF!</definedName>
    <definedName name="A_s02">#REF!</definedName>
    <definedName name="A1Q">#REF!</definedName>
    <definedName name="A1Q_1">#REF!</definedName>
    <definedName name="A1Q_2">#REF!</definedName>
    <definedName name="A1Q_3">#REF!</definedName>
    <definedName name="A1Q_4">#REF!</definedName>
    <definedName name="A1Q_5">#REF!</definedName>
    <definedName name="A1Q_6">#REF!</definedName>
    <definedName name="aa" localSheetId="13" hidden="1">{"'SUMMATION'!$B$2:$I$2"}</definedName>
    <definedName name="aa" localSheetId="4" hidden="1">{"'SUMMATION'!$B$2:$I$2"}</definedName>
    <definedName name="aa" localSheetId="8" hidden="1">{"'SUMMATION'!$B$2:$I$2"}</definedName>
    <definedName name="aa">'[30]12 ข้อมูลงานไม้แบบ'!$W$29</definedName>
    <definedName name="aaa" localSheetId="13" hidden="1">{"'SUMMATION'!$B$2:$I$2"}</definedName>
    <definedName name="aaa" localSheetId="4" hidden="1">{"'SUMMATION'!$B$2:$I$2"}</definedName>
    <definedName name="aaa" localSheetId="8" hidden="1">{"'SUMMATION'!$B$2:$I$2"}</definedName>
    <definedName name="aaa" hidden="1">{"'SUMMATION'!$B$2:$I$2"}</definedName>
    <definedName name="aaa_1">#REF!</definedName>
    <definedName name="aaa_4">#REF!</definedName>
    <definedName name="aaa_5">#REF!</definedName>
    <definedName name="aaa_6">#REF!</definedName>
    <definedName name="aaa_7">#REF!</definedName>
    <definedName name="aaaa">#REF!</definedName>
    <definedName name="aaaa___0">#REF!</definedName>
    <definedName name="aaaa___0_1">#REF!</definedName>
    <definedName name="aaaa___0_2">#REF!</definedName>
    <definedName name="aaaa___0_3">#REF!</definedName>
    <definedName name="aaaa___0_4">#REF!</definedName>
    <definedName name="aaaa___0_5">#REF!</definedName>
    <definedName name="aaaa___0_6">#REF!</definedName>
    <definedName name="aaaa_1">#REF!</definedName>
    <definedName name="aaaa_2">#REF!</definedName>
    <definedName name="aaaa_3">#REF!</definedName>
    <definedName name="aaaa_4">#REF!</definedName>
    <definedName name="aaaa_5">#REF!</definedName>
    <definedName name="aaaa_6">#REF!</definedName>
    <definedName name="aaaa111">#REF!</definedName>
    <definedName name="aaaaa">#REF!</definedName>
    <definedName name="aaaaaaa" hidden="1">{#N/A,#N/A,FALSE,"type1";#N/A,#N/A,FALSE,"지지력";#N/A,#N/A,FALSE,"PILE계산";#N/A,#N/A,FALSE,"PILE ";#N/A,#N/A,FALSE,"철근량";#N/A,#N/A,FALSE,"균열검토";#N/A,#N/A,FALSE,"날개벽";#N/A,#N/A,FALSE,"주철근조립도";#N/A,#N/A,FALSE,"교좌"}</definedName>
    <definedName name="aaaaaaaa" hidden="1">{"'SUMMATION'!$B$2:$I$2"}</definedName>
    <definedName name="aaag" hidden="1">{#N/A,#N/A,TRUE,"SUM";#N/A,#N/A,TRUE,"EE";#N/A,#N/A,TRUE,"AC";#N/A,#N/A,TRUE,"SN"}</definedName>
    <definedName name="aasd" hidden="1">{"'SUMMATION'!$B$2:$I$2"}</definedName>
    <definedName name="AB" localSheetId="4">'[31]12 ข้อมูลงานไม้แบบ'!$W$29</definedName>
    <definedName name="AB">'[32]12 ข้อมูลงานไม้แบบ'!$W$29</definedName>
    <definedName name="AB_1">#N/A</definedName>
    <definedName name="AC" localSheetId="4">#REF!</definedName>
    <definedName name="AC" localSheetId="8">#REF!</definedName>
    <definedName name="AC" localSheetId="7">#REF!</definedName>
    <definedName name="AC">#REF!</definedName>
    <definedName name="AC.60_70">#REF!</definedName>
    <definedName name="AC.60_70ไม่รวมขนส่ง">#REF!</definedName>
    <definedName name="AC_1">#N/A</definedName>
    <definedName name="ac_60" localSheetId="4">'[4]ราคาวัสดุ-ค่าแรง'!$F$21</definedName>
    <definedName name="ac_60">'[5]ราคาวัสดุ-ค่าแรง'!$F$21</definedName>
    <definedName name="AC_Scarify" localSheetId="4">#REF!</definedName>
    <definedName name="AC_Scarify" localSheetId="7">#REF!</definedName>
    <definedName name="AC_Scarify">#REF!</definedName>
    <definedName name="AC_Shoulder">#REF!</definedName>
    <definedName name="ACC">#REF!</definedName>
    <definedName name="ACC_1">#REF!</definedName>
    <definedName name="ACC_2">#REF!</definedName>
    <definedName name="ACC_3">#REF!</definedName>
    <definedName name="ACC_4">#REF!</definedName>
    <definedName name="ACC_5">#REF!</definedName>
    <definedName name="ACC_6">#REF!</definedName>
    <definedName name="acc_fto" localSheetId="0">[33]!acc_fto</definedName>
    <definedName name="acc_fto" localSheetId="9">[33]!acc_fto</definedName>
    <definedName name="acc_fto">[33]!acc_fto</definedName>
    <definedName name="ACCESS">#REF!</definedName>
    <definedName name="ACCESS_2">#REF!</definedName>
    <definedName name="ACCESS_3">#REF!</definedName>
    <definedName name="AccessDatabase" hidden="1">"C:\BPS Management\Data\pricelist.dbf"</definedName>
    <definedName name="ACT">#REF!</definedName>
    <definedName name="ACW">#REF!</definedName>
    <definedName name="AD">#N/A</definedName>
    <definedName name="ad_1">#REF!</definedName>
    <definedName name="AD_2">#N/A</definedName>
    <definedName name="ad_3">#REF!</definedName>
    <definedName name="ad_4">#REF!</definedName>
    <definedName name="ad_5">#REF!</definedName>
    <definedName name="ad_6">#REF!</definedName>
    <definedName name="ADADFF" hidden="1">{#N/A,#N/A,TRUE,"SUM";#N/A,#N/A,TRUE,"EE";#N/A,#N/A,TRUE,"AC";#N/A,#N/A,TRUE,"SN"}</definedName>
    <definedName name="ADDD_2">#N/A</definedName>
    <definedName name="ADDR">HAJIME:OWARI</definedName>
    <definedName name="ADDR_1">HAJIME_1:OWARI_1</definedName>
    <definedName name="ADDR_2">HAJIME_2:OWARI_2</definedName>
    <definedName name="ADDR_3">HAJIME_3:OWARI_3</definedName>
    <definedName name="ADDR_4">HAJIME_4:OWARI_4</definedName>
    <definedName name="ADDR_5">HAJIME_5:OWARI_5</definedName>
    <definedName name="ADDR_6">HAJIME_6:OWARI_6</definedName>
    <definedName name="adfadfa">#REF!</definedName>
    <definedName name="adfdasfaf">#REF!</definedName>
    <definedName name="adfdfa">#REF!</definedName>
    <definedName name="adsfasfdasf">#REF!</definedName>
    <definedName name="AE">#N/A</definedName>
    <definedName name="aetrey" hidden="1">{#N/A,#N/A,TRUE,"SUM";#N/A,#N/A,TRUE,"EE";#N/A,#N/A,TRUE,"AC";#N/A,#N/A,TRUE,"SN"}</definedName>
    <definedName name="AF">#N/A</definedName>
    <definedName name="af_1">#REF!</definedName>
    <definedName name="af_2">#REF!</definedName>
    <definedName name="af_3">#REF!</definedName>
    <definedName name="af_4">#REF!</definedName>
    <definedName name="af_5">#REF!</definedName>
    <definedName name="af_6">#REF!</definedName>
    <definedName name="afdasgh" hidden="1">{#N/A,#N/A,FALSE,"CCTV"}</definedName>
    <definedName name="aFdG" hidden="1">{#N/A,#N/A,TRUE,"SUM";#N/A,#N/A,TRUE,"EE";#N/A,#N/A,TRUE,"AC";#N/A,#N/A,TRUE,"SN"}</definedName>
    <definedName name="afdsfdg" hidden="1">{#N/A,#N/A,FALSE,"CCTV"}</definedName>
    <definedName name="afff" hidden="1">{#N/A,#N/A,TRUE,"SUM";#N/A,#N/A,TRUE,"EE";#N/A,#N/A,TRUE,"AC";#N/A,#N/A,TRUE,"SN"}</definedName>
    <definedName name="afffgff" hidden="1">{#N/A,#N/A,FALSE,"CCTV"}</definedName>
    <definedName name="AG">#N/A</definedName>
    <definedName name="AH">#N/A</definedName>
    <definedName name="AIE">#REF!</definedName>
    <definedName name="AIR">#REF!</definedName>
    <definedName name="akey">#REF!</definedName>
    <definedName name="akey_1">#REF!</definedName>
    <definedName name="akey_4">#REF!</definedName>
    <definedName name="akey_5">#REF!</definedName>
    <definedName name="akey_6">#REF!</definedName>
    <definedName name="akey_7">#REF!</definedName>
    <definedName name="ALL">#REF!</definedName>
    <definedName name="ALL_1">#REF!</definedName>
    <definedName name="ALL_2">#REF!</definedName>
    <definedName name="ALL_3">#REF!</definedName>
    <definedName name="ALL_4">#REF!</definedName>
    <definedName name="ALL_5">#REF!</definedName>
    <definedName name="ALL_6">#REF!</definedName>
    <definedName name="allmail">#REF!</definedName>
    <definedName name="Amount">#REF!</definedName>
    <definedName name="Amt">"Text Box 56"</definedName>
    <definedName name="Analyze">#REF!</definedName>
    <definedName name="AnchorBolt">#REF!</definedName>
    <definedName name="ANSWER">#N/A</definedName>
    <definedName name="AP9_10">[34]ปร4สะพาน9PC!$I$100</definedName>
    <definedName name="APPR1">#REF!</definedName>
    <definedName name="APPR2">#REF!</definedName>
    <definedName name="Approach_A">#REF!</definedName>
    <definedName name="Approach_B">#REF!</definedName>
    <definedName name="Approach_C">#REF!</definedName>
    <definedName name="Approach_Concrete_Barrier_A" localSheetId="4">#REF!</definedName>
    <definedName name="Approach_Concrete_Barrier_A" localSheetId="7">#REF!</definedName>
    <definedName name="Approach_Concrete_Barrier_A">#REF!</definedName>
    <definedName name="Approach_Concrete_Barrier_B" localSheetId="4">#REF!</definedName>
    <definedName name="Approach_Concrete_Barrier_B">#REF!</definedName>
    <definedName name="Approach_Concrete_Barrier_C">#REF!</definedName>
    <definedName name="Approach_Concrete_Barrier_D">#REF!</definedName>
    <definedName name="Approach_Concrete_Barrier_E">#REF!</definedName>
    <definedName name="Approach_D">#REF!</definedName>
    <definedName name="Approach_E">#REF!</definedName>
    <definedName name="aq" hidden="1">{"'SUMMATION'!$B$2:$I$2"}</definedName>
    <definedName name="ARCH_LAB">#REF!</definedName>
    <definedName name="ARCH_MAT">#REF!</definedName>
    <definedName name="archi">#REF!</definedName>
    <definedName name="ARCHITECTURE" hidden="1">{#N/A,#N/A,TRUE,"factory";#N/A,#N/A,TRUE,"Stock build.";#N/A,#N/A,TRUE,"Pump house";#N/A,#N/A,TRUE,"Work shop";#N/A,#N/A,TRUE,"Guard house";#N/A,#N/A,TRUE,"Generator house";#N/A,#N/A,TRUE,"Garbage";#N/A,#N/A,TRUE,"External works"}</definedName>
    <definedName name="as">#REF!</definedName>
    <definedName name="as_1">#REF!</definedName>
    <definedName name="as_2">#REF!</definedName>
    <definedName name="as_3">#REF!</definedName>
    <definedName name="as_4">#REF!</definedName>
    <definedName name="as_5">#REF!</definedName>
    <definedName name="as_6">#REF!</definedName>
    <definedName name="asa">#REF!</definedName>
    <definedName name="asd">#REF!</definedName>
    <definedName name="asdfadswf">#REF!</definedName>
    <definedName name="asdfasdf">#REF!</definedName>
    <definedName name="asdfasfd">#REF!</definedName>
    <definedName name="asdfasfda">#REF!</definedName>
    <definedName name="asdfasfdas">#REF!</definedName>
    <definedName name="asdfassdff">#REF!</definedName>
    <definedName name="asdfgdg" hidden="1">{#N/A,#N/A,TRUE,"SUM";#N/A,#N/A,TRUE,"EE";#N/A,#N/A,TRUE,"AC";#N/A,#N/A,TRUE,"SN"}</definedName>
    <definedName name="asdfSA" hidden="1">{#N/A,#N/A,TRUE,"SUM";#N/A,#N/A,TRUE,"EE";#N/A,#N/A,TRUE,"AC";#N/A,#N/A,TRUE,"SN"}</definedName>
    <definedName name="asdfsadf">#REF!</definedName>
    <definedName name="asestg" hidden="1">{#N/A,#N/A,TRUE,"SUM";#N/A,#N/A,TRUE,"EE";#N/A,#N/A,TRUE,"AC";#N/A,#N/A,TRUE,"SN"}</definedName>
    <definedName name="asfdasfasdf">#REF!</definedName>
    <definedName name="asfdasfdsafd">#REF!</definedName>
    <definedName name="asfdsdafqw">#REF!</definedName>
    <definedName name="asfdsqdaf">#REF!</definedName>
    <definedName name="asfsaf" hidden="1">{#N/A,#N/A,TRUE,"SUM";#N/A,#N/A,TRUE,"EE";#N/A,#N/A,TRUE,"AC";#N/A,#N/A,TRUE,"SN"}</definedName>
    <definedName name="asfsf" hidden="1">{#N/A,#N/A,TRUE,"SUM";#N/A,#N/A,TRUE,"EE";#N/A,#N/A,TRUE,"AC";#N/A,#N/A,TRUE,"SN"}</definedName>
    <definedName name="ASL">#N/A</definedName>
    <definedName name="ASL_2">#N/A</definedName>
    <definedName name="Asphalt_Con_Layer">#REF!</definedName>
    <definedName name="Asphalt_Con_Layer_C">#REF!</definedName>
    <definedName name="Asphalt_Con_Leveling">#REF!</definedName>
    <definedName name="Asphalt_Con_Leveling_C">#REF!</definedName>
    <definedName name="Asphalt_Con_PreLeveling">#REF!</definedName>
    <definedName name="Asphalt_Con_PreLeveling_C">#REF!</definedName>
    <definedName name="Asphalt_Concrete_Binder">#REF!</definedName>
    <definedName name="Asphalt_Concrete_Binder_C">#REF!</definedName>
    <definedName name="Asphalt_Concrete_Wearing">#REF!</definedName>
    <definedName name="Asphalt_Concrete_Wearing_C">#REF!</definedName>
    <definedName name="ASPHALT_CONDRETE_LEVELING_COURSE">#REF!</definedName>
    <definedName name="asrwer" hidden="1">{#N/A,#N/A,TRUE,"SUM";#N/A,#N/A,TRUE,"EE";#N/A,#N/A,TRUE,"AC";#N/A,#N/A,TRUE,"SN"}</definedName>
    <definedName name="ass" hidden="1">{"revable",#N/A,FALSE,"REVABLE"}</definedName>
    <definedName name="AT" localSheetId="8">#REF!</definedName>
    <definedName name="AT">#REF!</definedName>
    <definedName name="ATF">#REF!</definedName>
    <definedName name="ATH">#REF!</definedName>
    <definedName name="ATH..">#REF!</definedName>
    <definedName name="ATJ">#REF!</definedName>
    <definedName name="ATJ.">#REF!</definedName>
    <definedName name="ATS">#REF!</definedName>
    <definedName name="ATS_2">#REF!</definedName>
    <definedName name="ATS_3">#REF!</definedName>
    <definedName name="aumq" hidden="1">{#N/A,#N/A,FALSE,"Cont Doc_LSV (4)";#N/A,#N/A,FALSE,"Cont Doc_LSV (5)";#N/A,#N/A,FALSE,"Cont Doc_LSV (6)"}</definedName>
    <definedName name="AV.SP" localSheetId="13">#REF!</definedName>
    <definedName name="AV.SP" localSheetId="4">#REF!</definedName>
    <definedName name="AV.SP" localSheetId="8">#REF!</definedName>
    <definedName name="AV.SP">[26]สิบล้อขนส่ง!$AH$28</definedName>
    <definedName name="AV.SP1" localSheetId="13">'[24]ค่าขนส่ง(6ล้อ)'!#REF!</definedName>
    <definedName name="AV.SP1" localSheetId="4">'[25]ค่าขนส่ง(6ล้อ)'!#REF!</definedName>
    <definedName name="AV.SP1" localSheetId="8">'[25]ค่าขนส่ง(6ล้อ)'!#REF!</definedName>
    <definedName name="AV.SP1" localSheetId="7">'[11]ค่าขนส่ง(6ล้อ)'!#REF!</definedName>
    <definedName name="AV.SP1">'[11]ค่าขนส่ง(6ล้อ)'!#REF!</definedName>
    <definedName name="av.spa" localSheetId="4">[35]หกล้อขนส่ง!$BS$27</definedName>
    <definedName name="av.spa">[26]หกล้อขนส่ง!$BS$27</definedName>
    <definedName name="av1.sp" localSheetId="13">'[24]ค่าขนส่ง(พ่วง)'!#REF!</definedName>
    <definedName name="av1.sp" localSheetId="4">'[25]ค่าขนส่ง(พ่วง)'!#REF!</definedName>
    <definedName name="av1.sp" localSheetId="8">'[25]ค่าขนส่ง(พ่วง)'!#REF!</definedName>
    <definedName name="av1.sp">[26]รถพ่วงขนส่ง!$AA$33</definedName>
    <definedName name="AW" localSheetId="4">#REF!</definedName>
    <definedName name="AW" localSheetId="8">#REF!</definedName>
    <definedName name="AW">#REF!</definedName>
    <definedName name="b">#N/A</definedName>
    <definedName name="B.">#REF!</definedName>
    <definedName name="B\CUM1KM" localSheetId="4">[6]Form1!$CJ$168</definedName>
    <definedName name="B\CUM1KM">[7]Form1!$CJ$168</definedName>
    <definedName name="B\CUM200KM" localSheetId="4">[6]Form1!$CL$168</definedName>
    <definedName name="B\CUM200KM">[7]Form1!$CL$168</definedName>
    <definedName name="B\TON1KM" localSheetId="4">[6]Form1!$CJ$167</definedName>
    <definedName name="B\TON1KM">[7]Form1!$CJ$167</definedName>
    <definedName name="B\TON200KM" localSheetId="4">[6]Form1!$CL$167</definedName>
    <definedName name="B\TON200KM">[7]Form1!$CL$167</definedName>
    <definedName name="B_PL">#REF!</definedName>
    <definedName name="B_PL_1">#REF!</definedName>
    <definedName name="B_PL_2">#REF!</definedName>
    <definedName name="B_PL_3">#REF!</definedName>
    <definedName name="B_PL_4">#REF!</definedName>
    <definedName name="B_PL_5">#REF!</definedName>
    <definedName name="B_PL_6">#REF!</definedName>
    <definedName name="B1.">#REF!</definedName>
    <definedName name="b1a">#REF!</definedName>
    <definedName name="b1d">#REF!</definedName>
    <definedName name="b1l">#REF!</definedName>
    <definedName name="b2a">#REF!</definedName>
    <definedName name="b2d">#REF!</definedName>
    <definedName name="b2l">#REF!</definedName>
    <definedName name="b3a">#REF!</definedName>
    <definedName name="b3d">#REF!</definedName>
    <definedName name="b3l">#REF!</definedName>
    <definedName name="b4a">#REF!</definedName>
    <definedName name="b4d">#REF!</definedName>
    <definedName name="b4dd">#REF!</definedName>
    <definedName name="b4l">#REF!</definedName>
    <definedName name="b5a">#REF!</definedName>
    <definedName name="b5d">#REF!</definedName>
    <definedName name="b5l">#REF!</definedName>
    <definedName name="b6a">#REF!</definedName>
    <definedName name="b6d">#REF!</definedName>
    <definedName name="b6l">#REF!</definedName>
    <definedName name="b7a">#REF!</definedName>
    <definedName name="b7d">#REF!</definedName>
    <definedName name="b7l">#REF!</definedName>
    <definedName name="BA">#REF!</definedName>
    <definedName name="ban">#REF!</definedName>
    <definedName name="bApp5.1_60">#REF!</definedName>
    <definedName name="bApp5.1_61">#REF!</definedName>
    <definedName name="bApp5.1_62">#REF!</definedName>
    <definedName name="bApp5.1_63">#REF!</definedName>
    <definedName name="Barrier_Curb" localSheetId="4">#REF!</definedName>
    <definedName name="Barrier_Curb" localSheetId="7">#REF!</definedName>
    <definedName name="Barrier_Curb">#REF!</definedName>
    <definedName name="BARRIER_CURB_AND_GUTTER">#REF!</definedName>
    <definedName name="Barrier_TypeI">#REF!</definedName>
    <definedName name="Barrier_TypeII">#REF!</definedName>
    <definedName name="BarrierCurbGutter" localSheetId="4">#REF!</definedName>
    <definedName name="BarrierCurbGutter" localSheetId="7">#REF!</definedName>
    <definedName name="BarrierCurbGutter">#REF!</definedName>
    <definedName name="BAS">#REF!</definedName>
    <definedName name="BASE">#REF!</definedName>
    <definedName name="BASE_D">#REF!</definedName>
    <definedName name="BASE_DC">#REF!</definedName>
    <definedName name="BASE_F">#REF!</definedName>
    <definedName name="Base_Scarify" localSheetId="4">#REF!</definedName>
    <definedName name="Base_Scarify" localSheetId="7">#REF!</definedName>
    <definedName name="Base_Scarify">#REF!</definedName>
    <definedName name="bb" localSheetId="4">'[36]10 ข้อมูลวัสดุ-ค่าดำเนิน'!$X$19</definedName>
    <definedName name="bb">'[30]10 ข้อมูลวัสดุ-ค่าดำเนิน'!$X$19</definedName>
    <definedName name="BB_1">#REF!</definedName>
    <definedName name="BB_2">#REF!</definedName>
    <definedName name="BB_3">#REF!</definedName>
    <definedName name="BB_4">#REF!</definedName>
    <definedName name="BB_5">#REF!</definedName>
    <definedName name="BB_6">#REF!</definedName>
    <definedName name="BBB" hidden="1">{#N/A,#N/A,FALSE,"CCTV"}</definedName>
    <definedName name="BBBB">#REF!</definedName>
    <definedName name="BC">#REF!</definedName>
    <definedName name="BD" localSheetId="13">'[24]ค่าขนส่ง(6ล้อ)'!#REF!</definedName>
    <definedName name="BD" localSheetId="4">'[25]ค่าขนส่ง(6ล้อ)'!#REF!</definedName>
    <definedName name="BD" localSheetId="8">'[25]ค่าขนส่ง(6ล้อ)'!#REF!</definedName>
    <definedName name="BD">[26]หกล้อขนส่ง!$BS$22</definedName>
    <definedName name="BD.">#REF!</definedName>
    <definedName name="bd_1">#REF!</definedName>
    <definedName name="BD0" localSheetId="13">'[24]ค่าขนส่ง(6ล้อ)'!#REF!</definedName>
    <definedName name="BD0" localSheetId="4">'[25]ค่าขนส่ง(6ล้อ)'!#REF!</definedName>
    <definedName name="BD0" localSheetId="8">'[25]ค่าขนส่ง(6ล้อ)'!#REF!</definedName>
    <definedName name="BD0" localSheetId="7">'[11]ค่าขนส่ง(6ล้อ)'!#REF!</definedName>
    <definedName name="BD0">'[11]ค่าขนส่ง(6ล้อ)'!#REF!</definedName>
    <definedName name="bds">#REF!</definedName>
    <definedName name="Beg_Bal">#REF!</definedName>
    <definedName name="Beg_Bal_1">#REF!</definedName>
    <definedName name="Beg_Bal_2">#REF!</definedName>
    <definedName name="Beg_Bal_3">#REF!</definedName>
    <definedName name="Beg_Bal_4">#REF!</definedName>
    <definedName name="Beg_Bal_5">#REF!</definedName>
    <definedName name="Beg_Bal_6">#REF!</definedName>
    <definedName name="BEGIN">#REF!</definedName>
    <definedName name="BEGIN_1">#REF!</definedName>
    <definedName name="BEGIN_2">#REF!</definedName>
    <definedName name="BEGIN_3">#REF!</definedName>
    <definedName name="BEGIN_4">#REF!</definedName>
    <definedName name="BEGIN_5">#REF!</definedName>
    <definedName name="BEGIN_6">#REF!</definedName>
    <definedName name="ben">#REF!</definedName>
    <definedName name="Bensil">[37]MachineB!$B$6:$C$30</definedName>
    <definedName name="bfbfdhfdhdfgh" hidden="1">{#N/A,#N/A,FALSE,"CCTV"}</definedName>
    <definedName name="BG">#REF!</definedName>
    <definedName name="bhu" hidden="1">{#N/A,#N/A,TRUE,"SUM";#N/A,#N/A,TRUE,"EE";#N/A,#N/A,TRUE,"AC";#N/A,#N/A,TRUE,"SN"}</definedName>
    <definedName name="BI">#REF!</definedName>
    <definedName name="Bi_Direction">#REF!</definedName>
    <definedName name="BIGC" hidden="1">{#N/A,#N/A,TRUE,"Str.";#N/A,#N/A,TRUE,"Steel &amp; Roof";#N/A,#N/A,TRUE,"Arc.";#N/A,#N/A,TRUE,"Preliminary";#N/A,#N/A,TRUE,"Sum_Prelim"}</definedName>
    <definedName name="BIGC1" hidden="1">{#N/A,#N/A,TRUE,"Str.";#N/A,#N/A,TRUE,"Steel &amp; Roof";#N/A,#N/A,TRUE,"Arc.";#N/A,#N/A,TRUE,"Preliminary";#N/A,#N/A,TRUE,"Sum_Prelim"}</definedName>
    <definedName name="BINDER_COURSE">#REF!</definedName>
    <definedName name="BINDl">[38]ดัชนีราคา!$G$37</definedName>
    <definedName name="BINDm">[38]ดัชนีราคา!$F$37</definedName>
    <definedName name="BL">#REF!</definedName>
    <definedName name="Black_C">#REF!</definedName>
    <definedName name="BLOCK_SODDING">#REF!</definedName>
    <definedName name="BlockSodding" localSheetId="4">#REF!</definedName>
    <definedName name="BlockSodding" localSheetId="7">#REF!</definedName>
    <definedName name="BlockSodding">#REF!</definedName>
    <definedName name="BlockType" localSheetId="4">[6]Form1!$A$117</definedName>
    <definedName name="BlockType">[7]Form1!$A$117</definedName>
    <definedName name="Bm">#REF!</definedName>
    <definedName name="BMM" hidden="1">{#N/A,#N/A,FALSE,"CCTV"}</definedName>
    <definedName name="BocCulvert1_2.50x2.50">#REF!</definedName>
    <definedName name="Bolt">#REF!</definedName>
    <definedName name="BOne">#REF!</definedName>
    <definedName name="BOQ">#REF!</definedName>
    <definedName name="BOQS">#REF!</definedName>
    <definedName name="BOQsum">#REF!</definedName>
    <definedName name="bot_slab_thk">#REF!</definedName>
    <definedName name="Bottom_Tank">#REF!</definedName>
    <definedName name="BOX">#REF!</definedName>
    <definedName name="BOX_1">#REF!</definedName>
    <definedName name="BOX_2">#REF!</definedName>
    <definedName name="BOX_3">#REF!</definedName>
    <definedName name="BOX_4">#REF!</definedName>
    <definedName name="BOX_5">#REF!</definedName>
    <definedName name="BOX_6">#REF!</definedName>
    <definedName name="box1.5_2">[18]บาน_เครื่องยก!$E$43</definedName>
    <definedName name="box15ex">#REF!</definedName>
    <definedName name="box15in">#REF!</definedName>
    <definedName name="box2_2">[18]บาน_เครื่องยก!$G$43</definedName>
    <definedName name="box2_3">[18]บาน_เครื่องยก!$I$43</definedName>
    <definedName name="box2_4">[18]บาน_เครื่องยก!$K$43</definedName>
    <definedName name="box20ex">#REF!</definedName>
    <definedName name="box20in">#REF!</definedName>
    <definedName name="Box3_2.40_15">[34]ปร4Box!#REF!</definedName>
    <definedName name="Box3_2.70_15">[34]ปร4Box!#REF!</definedName>
    <definedName name="box3_4">[18]บาน_เครื่องยก!$M$43</definedName>
    <definedName name="box5.1_10">#REF!</definedName>
    <definedName name="box5.1_11">#REF!</definedName>
    <definedName name="box5.1_12">#REF!</definedName>
    <definedName name="box5.1_13">#REF!</definedName>
    <definedName name="box5.1_14">#REF!</definedName>
    <definedName name="box5.1_15">#REF!</definedName>
    <definedName name="box5.1_16">#REF!</definedName>
    <definedName name="box5.1_17">#REF!</definedName>
    <definedName name="box5.1_18">#REF!</definedName>
    <definedName name="BoxCulvert1_1.20x1.20">#REF!</definedName>
    <definedName name="BoxCulvert1_1.50x1.20">#REF!</definedName>
    <definedName name="BoxCulvert1_2.10x1.80">#REF!</definedName>
    <definedName name="BoxCulvert1_2.40x2.40">#REF!</definedName>
    <definedName name="BoxCulvert2_2.10x1.80">#REF!</definedName>
    <definedName name="BoxCulverts1_1.50x1.50">#REF!</definedName>
    <definedName name="BoxCulverts1_1.80x1.80">#REF!</definedName>
    <definedName name="BoxCulverts2_1.50x1.50">#REF!</definedName>
    <definedName name="BoxCulverts2_1.80x1.80">#REF!</definedName>
    <definedName name="BoxSideTwo1" localSheetId="4">[6]Form1!$L$192</definedName>
    <definedName name="BoxSideTwo1">[7]Form1!$L$192</definedName>
    <definedName name="BoxSideTwo2" localSheetId="4">[6]Form1!$L$193</definedName>
    <definedName name="BoxSideTwo2">[7]Form1!$L$193</definedName>
    <definedName name="BoxSideTwo3" localSheetId="4">[6]Form1!$L$194</definedName>
    <definedName name="BoxSideTwo3">[7]Form1!$L$194</definedName>
    <definedName name="BoxSideTwo4" localSheetId="4">[6]Form1!$L$195</definedName>
    <definedName name="BoxSideTwo4">[7]Form1!$L$195</definedName>
    <definedName name="BR">#REF!</definedName>
    <definedName name="Bridge_Drainage">#REF!</definedName>
    <definedName name="Bridge5.1_1">#REF!</definedName>
    <definedName name="bridge5.1_2">#REF!</definedName>
    <definedName name="bridge5.1_3">#REF!</definedName>
    <definedName name="bridge5.1_4">#REF!</definedName>
    <definedName name="Bridge5.1_5">#REF!</definedName>
    <definedName name="Bridge5.1_6">#REF!</definedName>
    <definedName name="bridge5.1_7">#REF!</definedName>
    <definedName name="bridge5.1_8">#REF!</definedName>
    <definedName name="bridge5.1_9">#REF!</definedName>
    <definedName name="BridgeWidening1" localSheetId="4">#REF!</definedName>
    <definedName name="BridgeWidening1" localSheetId="7">#REF!</definedName>
    <definedName name="BridgeWidening1">#REF!</definedName>
    <definedName name="BridgeWidening2" localSheetId="4">#REF!</definedName>
    <definedName name="BridgeWidening2" localSheetId="7">#REF!</definedName>
    <definedName name="BridgeWidening2">#REF!</definedName>
    <definedName name="BridgeWidening3" localSheetId="4">#REF!</definedName>
    <definedName name="BridgeWidening3" localSheetId="7">#REF!</definedName>
    <definedName name="BridgeWidening3">#REF!</definedName>
    <definedName name="BridgeWidening4">#REF!</definedName>
    <definedName name="BS">#REF!</definedName>
    <definedName name="bu">#REF!</definedName>
    <definedName name="BU.">#REF!</definedName>
    <definedName name="BudgetSum">#REF!</definedName>
    <definedName name="built">#REF!</definedName>
    <definedName name="built_1">#REF!</definedName>
    <definedName name="built_4">#REF!</definedName>
    <definedName name="built_5">#REF!</definedName>
    <definedName name="built_6">#REF!</definedName>
    <definedName name="built_7">#REF!</definedName>
    <definedName name="BuiltIn_AutoFilter___6">#REF!</definedName>
    <definedName name="BuiltIn_AutoFilter___6_1">#REF!</definedName>
    <definedName name="BuiltIn_AutoFilter___6_2">#REF!</definedName>
    <definedName name="BuiltIn_AutoFilter___6_3">#REF!</definedName>
    <definedName name="BuiltIn_AutoFilter___6_4">#REF!</definedName>
    <definedName name="BuiltIn_AutoFilter___6_5">#REF!</definedName>
    <definedName name="BuiltIn_AutoFilter___6_6">#REF!</definedName>
    <definedName name="BuiltIn_Print_Area___1">"$#REF!.$A$1:$H$42"</definedName>
    <definedName name="BUS">#REF!</definedName>
    <definedName name="bus_a">#REF!</definedName>
    <definedName name="bus_c1">#REF!</definedName>
    <definedName name="bus_c2">#REF!</definedName>
    <definedName name="bus_d1">#REF!</definedName>
    <definedName name="bus_d2">#REF!</definedName>
    <definedName name="bus_e1">#REF!</definedName>
    <definedName name="bus_e2">#REF!</definedName>
    <definedName name="bus_f1">#REF!</definedName>
    <definedName name="bus_f2">#REF!</definedName>
    <definedName name="Bus_StopA">#REF!</definedName>
    <definedName name="Bus_StopB">#REF!</definedName>
    <definedName name="Bus_StopC">#REF!</definedName>
    <definedName name="Bus_StopD">#REF!</definedName>
    <definedName name="Bus_StopE">#REF!</definedName>
    <definedName name="Bus_StopF">#REF!</definedName>
    <definedName name="BUSDUCT">#REF!</definedName>
    <definedName name="BUSDUCT_2">#REF!</definedName>
    <definedName name="BUSDUCT_3">#REF!</definedName>
    <definedName name="BusStopA">#REF!</definedName>
    <definedName name="BusStopB">#REF!</definedName>
    <definedName name="BusStopC">#REF!</definedName>
    <definedName name="BusStopD">#REF!</definedName>
    <definedName name="BusStopE">#REF!</definedName>
    <definedName name="BusStopF">#REF!</definedName>
    <definedName name="BusStopIndex" localSheetId="4">[6]Form1!$V$186</definedName>
    <definedName name="BusStopIndex">[7]Form1!$V$186</definedName>
    <definedName name="Button_1">"MAT_PRICE_Sheet1_List"</definedName>
    <definedName name="Button22_Click" localSheetId="0">[39]!Button22_Click</definedName>
    <definedName name="Button22_Click" localSheetId="9">[39]!Button22_Click</definedName>
    <definedName name="Button22_Click">[39]!Button22_Click</definedName>
    <definedName name="Button3_Click" localSheetId="0">[39]!Button3_Click</definedName>
    <definedName name="Button3_Click" localSheetId="9">[39]!Button3_Click</definedName>
    <definedName name="Button3_Click">[39]!Button3_Click</definedName>
    <definedName name="BZ" localSheetId="4">#REF!</definedName>
    <definedName name="BZ" localSheetId="8">#REF!</definedName>
    <definedName name="BZ" localSheetId="7">#REF!</definedName>
    <definedName name="BZ">#REF!</definedName>
    <definedName name="c.">#REF!</definedName>
    <definedName name="C.2W">#REF!</definedName>
    <definedName name="C.ACC">#REF!</definedName>
    <definedName name="C.BRANCH">#REF!</definedName>
    <definedName name="C.CCTV">#REF!</definedName>
    <definedName name="C.COM">#REF!</definedName>
    <definedName name="C.EE.IN">#REF!</definedName>
    <definedName name="C.FA">#REF!</definedName>
    <definedName name="C.FEED">#REF!</definedName>
    <definedName name="C.FEEDER">#REF!</definedName>
    <definedName name="C.GND">#REF!</definedName>
    <definedName name="C.HV">#REF!</definedName>
    <definedName name="C.MAIN">#REF!</definedName>
    <definedName name="C.MAININ">#REF!</definedName>
    <definedName name="C.MATV">#REF!</definedName>
    <definedName name="C.TEL.BRANCH">#REF!</definedName>
    <definedName name="C.TEL.FEED">#REF!</definedName>
    <definedName name="C.TEL.MAIN">#REF!</definedName>
    <definedName name="C.TELMAIN.IN">#REF!</definedName>
    <definedName name="C_">#REF!</definedName>
    <definedName name="C_A" localSheetId="4">#REF!</definedName>
    <definedName name="C_A" localSheetId="8">#REF!</definedName>
    <definedName name="C_A">#REF!</definedName>
    <definedName name="C_A1" localSheetId="4">#REF!</definedName>
    <definedName name="C_A1" localSheetId="8">#REF!</definedName>
    <definedName name="C_A1">#REF!</definedName>
    <definedName name="C_B" localSheetId="4">#REF!</definedName>
    <definedName name="C_B" localSheetId="8">#REF!</definedName>
    <definedName name="C_B">#REF!</definedName>
    <definedName name="C_B1" localSheetId="4">#REF!</definedName>
    <definedName name="C_B1" localSheetId="8">#REF!</definedName>
    <definedName name="C_B1">#REF!</definedName>
    <definedName name="C_H1" localSheetId="4">#REF!</definedName>
    <definedName name="C_H1" localSheetId="8">#REF!</definedName>
    <definedName name="C_H1">#REF!</definedName>
    <definedName name="C_SPK">#REF!</definedName>
    <definedName name="C_SPK_1">#REF!</definedName>
    <definedName name="C_SPK_2">#REF!</definedName>
    <definedName name="C_SPK_3">#REF!</definedName>
    <definedName name="C_SPK_4">#REF!</definedName>
    <definedName name="C_SPK_5">#REF!</definedName>
    <definedName name="C_SPK_6">#REF!</definedName>
    <definedName name="C_V" localSheetId="4">#REF!</definedName>
    <definedName name="C_V" localSheetId="8">#REF!</definedName>
    <definedName name="C_V">#REF!</definedName>
    <definedName name="C_V1" localSheetId="4">#REF!</definedName>
    <definedName name="C_V1" localSheetId="8">#REF!</definedName>
    <definedName name="C_V1">#REF!</definedName>
    <definedName name="CA" hidden="1">{#N/A,#N/A,TRUE,"SUM";#N/A,#N/A,TRUE,"EE";#N/A,#N/A,TRUE,"AC";#N/A,#N/A,TRUE,"SN"}</definedName>
    <definedName name="CAL">#REF!</definedName>
    <definedName name="CAL_1">#REF!</definedName>
    <definedName name="CAL_2">#REF!</definedName>
    <definedName name="CAL_3">#REF!</definedName>
    <definedName name="CAL_4">#REF!</definedName>
    <definedName name="CAL_5">#REF!</definedName>
    <definedName name="CAL_6">#REF!</definedName>
    <definedName name="cap">#REF!</definedName>
    <definedName name="CAP_2">#REF!</definedName>
    <definedName name="CAP_3">#REF!</definedName>
    <definedName name="capbeam" localSheetId="4">[4]ข้อมูลคำนวณ1!$C$51</definedName>
    <definedName name="capbeam">[5]ข้อมูลคำนวณ1!$C$51</definedName>
    <definedName name="CapeSeal" localSheetId="4">#REF!</definedName>
    <definedName name="CapeSeal" localSheetId="7">#REF!</definedName>
    <definedName name="CapeSeal">#REF!</definedName>
    <definedName name="Carpen">#REF!</definedName>
    <definedName name="CATCH_BASIN">#REF!</definedName>
    <definedName name="Catch_Basin_RC_Cover" localSheetId="4">#REF!</definedName>
    <definedName name="Catch_Basin_RC_Cover" localSheetId="7">#REF!</definedName>
    <definedName name="Catch_Basin_RC_Cover">#REF!</definedName>
    <definedName name="Catch_Basin_Steel_Cover" localSheetId="4">#REF!</definedName>
    <definedName name="Catch_Basin_Steel_Cover">#REF!</definedName>
    <definedName name="CB" localSheetId="4">'[4]Multi_Box 1'!$G$104</definedName>
    <definedName name="CB">'[5]Multi_Box 1'!$G$104</definedName>
    <definedName name="CB.DB">#REF!</definedName>
    <definedName name="CB.DB_2">#REF!</definedName>
    <definedName name="CB.DB_3">#REF!</definedName>
    <definedName name="CB.MDB">#REF!</definedName>
    <definedName name="CB.MDB_2">#REF!</definedName>
    <definedName name="CB.MDB_3">#REF!</definedName>
    <definedName name="CB_1" localSheetId="4">#REF!</definedName>
    <definedName name="CB_1" localSheetId="8">#REF!</definedName>
    <definedName name="CB_1">#REF!</definedName>
    <definedName name="CBEZ">#REF!</definedName>
    <definedName name="CBMAIN">#REF!</definedName>
    <definedName name="cc">NA()</definedName>
    <definedName name="cc___0">NA()</definedName>
    <definedName name="cc___10">NA()</definedName>
    <definedName name="cc___3">NA()</definedName>
    <definedName name="cc___4">NA()</definedName>
    <definedName name="cc___5">NA()</definedName>
    <definedName name="cc___6">NA()</definedName>
    <definedName name="cc___7">NA()</definedName>
    <definedName name="cc___8">NA()</definedName>
    <definedName name="cc___9">NA()</definedName>
    <definedName name="CC_1">#REF!</definedName>
    <definedName name="CC_2">#REF!</definedName>
    <definedName name="CC_3">#REF!</definedName>
    <definedName name="CC_4">#REF!</definedName>
    <definedName name="CC_5">#REF!</definedName>
    <definedName name="CC_6">#REF!</definedName>
    <definedName name="CCC">#REF!</definedName>
    <definedName name="CCC_1">#REF!</definedName>
    <definedName name="CCC_2">#REF!</definedName>
    <definedName name="CCC_3">#REF!</definedName>
    <definedName name="CCC_4">#REF!</definedName>
    <definedName name="CCC_5">#REF!</definedName>
    <definedName name="CCC_6">#REF!</definedName>
    <definedName name="cccc" hidden="1">{#N/A,#N/A,TRUE,"SUM";#N/A,#N/A,TRUE,"EE";#N/A,#N/A,TRUE,"AC";#N/A,#N/A,TRUE,"SN"}</definedName>
    <definedName name="ccccc">NA()</definedName>
    <definedName name="ccccc___0">NA()</definedName>
    <definedName name="ccccc___10">NA()</definedName>
    <definedName name="ccccc___3">NA()</definedName>
    <definedName name="ccccc___4">NA()</definedName>
    <definedName name="ccccc___5">NA()</definedName>
    <definedName name="ccccc___6">NA()</definedName>
    <definedName name="ccccc___7">NA()</definedName>
    <definedName name="ccccc___8">NA()</definedName>
    <definedName name="ccccc___9">NA()</definedName>
    <definedName name="CCTV" localSheetId="13">[40]boq!#REF!</definedName>
    <definedName name="CCTV" localSheetId="4">[41]boq!#REF!</definedName>
    <definedName name="CCTV" localSheetId="8">[40]boq!#REF!</definedName>
    <definedName name="CCTV">[40]boq!#REF!</definedName>
    <definedName name="CCTV_2">#REF!</definedName>
    <definedName name="CCTV_3">#REF!</definedName>
    <definedName name="CDL">#REF!</definedName>
    <definedName name="CDL_1">#REF!</definedName>
    <definedName name="CDL_2">#REF!</definedName>
    <definedName name="CDL_3">#REF!</definedName>
    <definedName name="CDL_4">#REF!</definedName>
    <definedName name="CDL_5">#REF!</definedName>
    <definedName name="CDL_6">#REF!</definedName>
    <definedName name="ce" localSheetId="4">#REF!</definedName>
    <definedName name="ce" localSheetId="7">#REF!</definedName>
    <definedName name="ce">#REF!</definedName>
    <definedName name="CellDepth1" localSheetId="4">[6]Form1!$AS$78</definedName>
    <definedName name="CellDepth1">[7]Form1!$AS$78</definedName>
    <definedName name="CellDepth2" localSheetId="4">[6]Form1!$AS$88</definedName>
    <definedName name="CellDepth2">[7]Form1!$AS$88</definedName>
    <definedName name="CellDepth3" localSheetId="4">[6]Form1!$AS$97</definedName>
    <definedName name="CellDepth3">[7]Form1!$AS$97</definedName>
    <definedName name="CellDepth4" localSheetId="4">[6]Form1!$AS$106</definedName>
    <definedName name="CellDepth4">[7]Form1!$AS$106</definedName>
    <definedName name="CellNum1" localSheetId="4">[6]Form1!$AT$78</definedName>
    <definedName name="CellNum1">[7]Form1!$AT$78</definedName>
    <definedName name="CellNum2" localSheetId="4">[6]Form1!$AT$88</definedName>
    <definedName name="CellNum2">[7]Form1!$AT$88</definedName>
    <definedName name="CellNum3" localSheetId="4">[6]Form1!$AT$97</definedName>
    <definedName name="CellNum3">[7]Form1!$AT$97</definedName>
    <definedName name="CellNum4" localSheetId="4">[6]Form1!$AT$106</definedName>
    <definedName name="CellNum4">[7]Form1!$AT$106</definedName>
    <definedName name="CellWidth1" localSheetId="4">[6]Form1!$AR$78</definedName>
    <definedName name="CellWidth1">[7]Form1!$AR$78</definedName>
    <definedName name="CellWidth2" localSheetId="4">[6]Form1!$AR$88</definedName>
    <definedName name="CellWidth2">[7]Form1!$AR$88</definedName>
    <definedName name="CellWidth3" localSheetId="4">[6]Form1!$AR$97</definedName>
    <definedName name="CellWidth3">[7]Form1!$AR$97</definedName>
    <definedName name="CellWidth4" localSheetId="4">[6]Form1!$AR$106</definedName>
    <definedName name="CellWidth4">[7]Form1!$AR$106</definedName>
    <definedName name="celotex1">#REF!</definedName>
    <definedName name="celotex2">#REF!</definedName>
    <definedName name="celotex3">#REF!</definedName>
    <definedName name="celotex4">#REF!</definedName>
    <definedName name="CEMENT">#REF!</definedName>
    <definedName name="CEMENT_1">#REF!</definedName>
    <definedName name="CEMENT_MODIFIED">#REF!</definedName>
    <definedName name="CementT1ไม่รวมขนส่ง">#REF!</definedName>
    <definedName name="centric" hidden="1">{#N/A,#N/A,TRUE,"Str.";#N/A,#N/A,TRUE,"Steel &amp; Roof";#N/A,#N/A,TRUE,"Arc.";#N/A,#N/A,TRUE,"Preliminary";#N/A,#N/A,TRUE,"Sum_Prelim"}</definedName>
    <definedName name="cfr" hidden="1">{#N/A,#N/A,TRUE,"SUM";#N/A,#N/A,TRUE,"EE";#N/A,#N/A,TRUE,"AC";#N/A,#N/A,TRUE,"SN"}</definedName>
    <definedName name="ChangeFarmTurnOutA" localSheetId="0">[42]!ChangeFarmTurnOutA</definedName>
    <definedName name="ChangeFarmTurnOutA" localSheetId="9">[42]!ChangeFarmTurnOutA</definedName>
    <definedName name="ChangeFarmTurnOutA">[42]!ChangeFarmTurnOutA</definedName>
    <definedName name="ChangeFTOB" localSheetId="0">[42]!ChangeFTOB</definedName>
    <definedName name="ChangeFTOB" localSheetId="9">[42]!ChangeFTOB</definedName>
    <definedName name="ChangeFTOB">[42]!ChangeFTOB</definedName>
    <definedName name="Chatter_Bar_Bi">#REF!</definedName>
    <definedName name="Chatter_Bar_Uni">#REF!</definedName>
    <definedName name="Chatter_BarBi" localSheetId="4">#REF!</definedName>
    <definedName name="Chatter_BarBi" localSheetId="7">#REF!</definedName>
    <definedName name="Chatter_BarBi">#REF!</definedName>
    <definedName name="Chatter_BarUni" localSheetId="4">#REF!</definedName>
    <definedName name="Chatter_BarUni" localSheetId="7">#REF!</definedName>
    <definedName name="Chatter_BarUni">#REF!</definedName>
    <definedName name="CHE_TRe">[43]ดัชนีราคา!$H$91</definedName>
    <definedName name="check_ele7_8_ele3">[44]!check_ele7_8_ele3</definedName>
    <definedName name="Checkbox">#REF!,#REF!,#REF!,#REF!,#REF!,#REF!</definedName>
    <definedName name="CheckCal" localSheetId="0">[45]!CheckCal</definedName>
    <definedName name="CheckCal" localSheetId="9">[45]!CheckCal</definedName>
    <definedName name="CheckCal">[45]!CheckCal</definedName>
    <definedName name="Checker">#REF!,#REF!,#REF!,#REF!,#REF!,#REF!</definedName>
    <definedName name="CHEM_TRe">[46]ดัชนีราคา!$H$103</definedName>
    <definedName name="CHEM_TRl">[46]ดัชนีราคา!$G$103</definedName>
    <definedName name="CHF">0.823734</definedName>
    <definedName name="CHILL">#REF!</definedName>
    <definedName name="ChkDrpCal" localSheetId="0">[47]!ChkDrpCal</definedName>
    <definedName name="ChkDrpCal" localSheetId="9">[47]!ChkDrpCal</definedName>
    <definedName name="ChkDrpCal">[47]!ChkDrpCal</definedName>
    <definedName name="ChkRdCr" localSheetId="0">[44]!ChkRdCr</definedName>
    <definedName name="ChkRdCr" localSheetId="9">[44]!ChkRdCr</definedName>
    <definedName name="ChkRdCr">[44]!ChkRdCr</definedName>
    <definedName name="CHOICE1">#N/A</definedName>
    <definedName name="CHOICE10">#N/A</definedName>
    <definedName name="CHOICE2">#N/A</definedName>
    <definedName name="CHOICE3">#N/A</definedName>
    <definedName name="CHOICE4">#N/A</definedName>
    <definedName name="CHOICE5">#N/A</definedName>
    <definedName name="CHOICE6">#N/A</definedName>
    <definedName name="CHOICE7">#N/A</definedName>
    <definedName name="CHOICE8">#N/A</definedName>
    <definedName name="CHOICE9">#N/A</definedName>
    <definedName name="CIVIL">#REF!</definedName>
    <definedName name="CIVIL_LAB">#REF!</definedName>
    <definedName name="CIVIL_MAT">#REF!</definedName>
    <definedName name="Class_A_B2">#REF!</definedName>
    <definedName name="Class_ab">#REF!</definedName>
    <definedName name="Class_C">#REF!</definedName>
    <definedName name="CLAY">#REF!</definedName>
    <definedName name="CLEAN1">[48]ต้นทุน!$E$19</definedName>
    <definedName name="CLEAN2">[48]ต้นทุน!$F$19</definedName>
    <definedName name="Clearing" localSheetId="4">#REF!</definedName>
    <definedName name="Clearing" localSheetId="7">#REF!</definedName>
    <definedName name="Clearing">#REF!</definedName>
    <definedName name="CM_A" localSheetId="4">#REF!</definedName>
    <definedName name="CM_A" localSheetId="8">#REF!</definedName>
    <definedName name="CM_A">#REF!</definedName>
    <definedName name="CM_A1" localSheetId="4">#REF!</definedName>
    <definedName name="CM_A1" localSheetId="8">#REF!</definedName>
    <definedName name="CM_A1">#REF!</definedName>
    <definedName name="CM_B" localSheetId="4">#REF!</definedName>
    <definedName name="CM_B" localSheetId="8">#REF!</definedName>
    <definedName name="CM_B">#REF!</definedName>
    <definedName name="CM_B1" localSheetId="4">#REF!</definedName>
    <definedName name="CM_B1" localSheetId="8">#REF!</definedName>
    <definedName name="CM_B1">#REF!</definedName>
    <definedName name="CM_B2" localSheetId="4">#REF!</definedName>
    <definedName name="CM_B2" localSheetId="8">#REF!</definedName>
    <definedName name="CM_B2">#REF!</definedName>
    <definedName name="CM_H" localSheetId="4">#REF!</definedName>
    <definedName name="CM_H" localSheetId="8">#REF!</definedName>
    <definedName name="CM_H">#REF!</definedName>
    <definedName name="CM_H1" localSheetId="4">#REF!</definedName>
    <definedName name="CM_H1" localSheetId="8">#REF!</definedName>
    <definedName name="CM_H1">#REF!</definedName>
    <definedName name="CM_V" localSheetId="4">#REF!</definedName>
    <definedName name="CM_V" localSheetId="8">#REF!</definedName>
    <definedName name="CM_V">#REF!</definedName>
    <definedName name="CM_V1" localSheetId="4">#REF!</definedName>
    <definedName name="CM_V1" localSheetId="8">#REF!</definedName>
    <definedName name="CM_V1">#REF!</definedName>
    <definedName name="Cnl">#REF!</definedName>
    <definedName name="Cnlll">#REF!</definedName>
    <definedName name="CNY">0.107964</definedName>
    <definedName name="coefficient">#REF!</definedName>
    <definedName name="collar">#N/A</definedName>
    <definedName name="ColumnIndexNo">#REF!</definedName>
    <definedName name="COM">#REF!</definedName>
    <definedName name="COMC">#REF!</definedName>
    <definedName name="COMPRESS">#REF!</definedName>
    <definedName name="con" localSheetId="7">#REF!</definedName>
    <definedName name="con">#REF!</definedName>
    <definedName name="CON_A">#REF!</definedName>
    <definedName name="CON_B">#REF!</definedName>
    <definedName name="CON_C">#REF!</definedName>
    <definedName name="CON_SA">#REF!</definedName>
    <definedName name="CON500_LAB">#REF!</definedName>
    <definedName name="CON500_MAT">#REF!</definedName>
    <definedName name="CON500W_MAT">#REF!</definedName>
    <definedName name="CONC_125l">[38]ดัชนีราคา!$G$82</definedName>
    <definedName name="CONC_24l">[38]ดัชนีราคา!$G$40</definedName>
    <definedName name="CONC_24m">[38]ดัชนีราคา!$F$40</definedName>
    <definedName name="Conc_Headwall_1_100">#REF!</definedName>
    <definedName name="Conc_Headwall_1_120">#REF!</definedName>
    <definedName name="Conc_Headwall_1_60">#REF!</definedName>
    <definedName name="Conc_Headwall_1_80">#REF!</definedName>
    <definedName name="Conc_Headwall_2_100">#REF!</definedName>
    <definedName name="Conc_Headwall_2_120">#REF!</definedName>
    <definedName name="Conc_Headwall_2_60">#REF!</definedName>
    <definedName name="Conc_Headwall_2_80">#REF!</definedName>
    <definedName name="Conc_Headwall_3_100">#REF!</definedName>
    <definedName name="Conc_Headwall_3_120">#REF!</definedName>
    <definedName name="Conc_Headwall_3_60">#REF!</definedName>
    <definedName name="Conc_Headwall_3_80">#REF!</definedName>
    <definedName name="Conc_Intercept">#REF!</definedName>
    <definedName name="CONC_LEl">[49]ดัชนีราคา!$G$40</definedName>
    <definedName name="CONC_LEm">[49]ดัชนีราคา!$F$40</definedName>
    <definedName name="CONC1">[48]ต้นทุน!$E$17</definedName>
    <definedName name="CONC2">[48]ต้นทุน!$F$17</definedName>
    <definedName name="ConcBoxEnd1" localSheetId="4">[6]Form1!$AR$79</definedName>
    <definedName name="ConcBoxEnd1">[7]Form1!$AR$79</definedName>
    <definedName name="ConcBoxEnd2" localSheetId="4">[6]Form1!$AR$89</definedName>
    <definedName name="ConcBoxEnd2">[7]Form1!$AR$89</definedName>
    <definedName name="ConcBoxEnd3" localSheetId="4">[6]Form1!$AR$98</definedName>
    <definedName name="ConcBoxEnd3">[7]Form1!$AR$98</definedName>
    <definedName name="ConcBoxEnd4" localSheetId="4">[6]Form1!$AR$107</definedName>
    <definedName name="ConcBoxEnd4">[7]Form1!$AR$107</definedName>
    <definedName name="ConcCoverBox" localSheetId="4">[6]Form1!$AL$78</definedName>
    <definedName name="ConcCoverBox">[7]Form1!$AL$78</definedName>
    <definedName name="Concrete_Barrier_Approach" localSheetId="4">#REF!</definedName>
    <definedName name="Concrete_Barrier_Approach" localSheetId="7">#REF!</definedName>
    <definedName name="Concrete_Barrier_Approach">#REF!</definedName>
    <definedName name="Concrete_Barrier_I" localSheetId="4">#REF!</definedName>
    <definedName name="Concrete_Barrier_I" localSheetId="7">#REF!</definedName>
    <definedName name="Concrete_Barrier_I">#REF!</definedName>
    <definedName name="Concrete_Barrier_I_for_DeepCut" localSheetId="4">#REF!</definedName>
    <definedName name="Concrete_Barrier_I_for_DeepCut" localSheetId="7">#REF!</definedName>
    <definedName name="Concrete_Barrier_I_for_DeepCut">#REF!</definedName>
    <definedName name="Concrete_Barrier_II">#REF!</definedName>
    <definedName name="Concrete_in_Terceptor">#REF!</definedName>
    <definedName name="Concrete_Pavement">#REF!</definedName>
    <definedName name="CONCRETE_PAVING_BLOCK">#REF!</definedName>
    <definedName name="Concrete_Slope">#REF!</definedName>
    <definedName name="ConcreteBox1" localSheetId="4">[6]Form1!$AQ$79</definedName>
    <definedName name="ConcreteBox1">[7]Form1!$AQ$79</definedName>
    <definedName name="ConcreteBox2" localSheetId="4">[6]Form1!$AQ$89</definedName>
    <definedName name="ConcreteBox2">[7]Form1!$AQ$89</definedName>
    <definedName name="ConcreteBox3" localSheetId="4">[6]Form1!$AQ$98</definedName>
    <definedName name="ConcreteBox3">[7]Form1!$AQ$98</definedName>
    <definedName name="ConcreteBox4" localSheetId="4">[6]Form1!$AQ$107</definedName>
    <definedName name="ConcreteBox4">[7]Form1!$AQ$107</definedName>
    <definedName name="ConcretePavingBlock" localSheetId="4">#REF!</definedName>
    <definedName name="ConcretePavingBlock" localSheetId="7">#REF!</definedName>
    <definedName name="ConcretePavingBlock">#REF!</definedName>
    <definedName name="ConcreteSlab7CM" localSheetId="4">#REF!</definedName>
    <definedName name="ConcreteSlab7CM" localSheetId="7">#REF!</definedName>
    <definedName name="ConcreteSlab7CM">#REF!</definedName>
    <definedName name="ConcreteSlabBlock" localSheetId="4">#REF!</definedName>
    <definedName name="ConcreteSlabBlock" localSheetId="7">#REF!</definedName>
    <definedName name="ConcreteSlabBlock">#REF!</definedName>
    <definedName name="CONG35">#REF!</definedName>
    <definedName name="ConL">#REF!</definedName>
    <definedName name="ConM">#REF!</definedName>
    <definedName name="CONONE">#REF!</definedName>
    <definedName name="CONSULTANTS">#REF!</definedName>
    <definedName name="CONSUMER">#REF!</definedName>
    <definedName name="cont">#REF!</definedName>
    <definedName name="Contraction_Joint">#REF!</definedName>
    <definedName name="control" localSheetId="0">[15]!control</definedName>
    <definedName name="control" localSheetId="9">[15]!control</definedName>
    <definedName name="control">[15]!control</definedName>
    <definedName name="ControlWorkingOfProgram" localSheetId="0">[50]!ControlWorkingOfProgram</definedName>
    <definedName name="ControlWorkingOfProgram" localSheetId="9">[50]!ControlWorkingOfProgram</definedName>
    <definedName name="ControlWorkingOfProgram">[50]!ControlWorkingOfProgram</definedName>
    <definedName name="CopperSize">#REF!</definedName>
    <definedName name="CORR_125l">[46]ดัชนีราคา!$G$78</definedName>
    <definedName name="CORR_125m">[38]ดัชนีราคา!$F$84</definedName>
    <definedName name="cost">#REF!</definedName>
    <definedName name="cost_lab">#REF!</definedName>
    <definedName name="cost_lab___0">#REF!</definedName>
    <definedName name="cost_lab___0_1">#REF!</definedName>
    <definedName name="cost_lab___0_2">#REF!</definedName>
    <definedName name="cost_lab___0_3">#REF!</definedName>
    <definedName name="cost_lab___0_4">#REF!</definedName>
    <definedName name="cost_lab___0_5">#REF!</definedName>
    <definedName name="cost_lab___0_6">#REF!</definedName>
    <definedName name="cost_lab_1">#REF!</definedName>
    <definedName name="cost_lab_2">#REF!</definedName>
    <definedName name="cost_lab_3">#REF!</definedName>
    <definedName name="cost_lab_4">#REF!</definedName>
    <definedName name="cost_lab_5">#REF!</definedName>
    <definedName name="cost_lab_6">#REF!</definedName>
    <definedName name="cost_mat">#REF!</definedName>
    <definedName name="cost_mat___0">#REF!</definedName>
    <definedName name="cost_mat___0_1">#REF!</definedName>
    <definedName name="cost_mat___0_2">#REF!</definedName>
    <definedName name="cost_mat___0_3">#REF!</definedName>
    <definedName name="cost_mat___0_4">#REF!</definedName>
    <definedName name="cost_mat___0_5">#REF!</definedName>
    <definedName name="cost_mat___0_6">#REF!</definedName>
    <definedName name="cost_mat_1">#REF!</definedName>
    <definedName name="cost_mat_2">#REF!</definedName>
    <definedName name="cost_mat_3">#REF!</definedName>
    <definedName name="cost_mat_4">#REF!</definedName>
    <definedName name="cost_mat_5">#REF!</definedName>
    <definedName name="cost_mat_6">#REF!</definedName>
    <definedName name="cost1" localSheetId="13">#REF!</definedName>
    <definedName name="cost1" localSheetId="8">#REF!</definedName>
    <definedName name="cost1" localSheetId="7">#REF!</definedName>
    <definedName name="cost1">#REF!</definedName>
    <definedName name="cost10" localSheetId="13">#REF!</definedName>
    <definedName name="cost10" localSheetId="8">#REF!</definedName>
    <definedName name="cost10" localSheetId="7">#REF!</definedName>
    <definedName name="cost10">#REF!</definedName>
    <definedName name="cost11" localSheetId="13">#REF!</definedName>
    <definedName name="cost11" localSheetId="8">#REF!</definedName>
    <definedName name="cost11" localSheetId="7">#REF!</definedName>
    <definedName name="cost11">#REF!</definedName>
    <definedName name="cost12" localSheetId="13">#REF!</definedName>
    <definedName name="cost12" localSheetId="8">#REF!</definedName>
    <definedName name="cost12" localSheetId="7">#REF!</definedName>
    <definedName name="cost12">#REF!</definedName>
    <definedName name="cost13" localSheetId="13">#REF!</definedName>
    <definedName name="cost13" localSheetId="8">#REF!</definedName>
    <definedName name="cost13" localSheetId="7">#REF!</definedName>
    <definedName name="cost13">#REF!</definedName>
    <definedName name="cost2" localSheetId="13">#REF!</definedName>
    <definedName name="cost2" localSheetId="8">#REF!</definedName>
    <definedName name="cost2" localSheetId="7">#REF!</definedName>
    <definedName name="cost2">#REF!</definedName>
    <definedName name="cost3" localSheetId="13">#REF!</definedName>
    <definedName name="cost3" localSheetId="8">#REF!</definedName>
    <definedName name="cost3" localSheetId="7">#REF!</definedName>
    <definedName name="cost3">#REF!</definedName>
    <definedName name="cost4" localSheetId="13">#REF!</definedName>
    <definedName name="cost4" localSheetId="8">#REF!</definedName>
    <definedName name="cost4" localSheetId="7">#REF!</definedName>
    <definedName name="cost4">#REF!</definedName>
    <definedName name="cost5" localSheetId="13">#REF!</definedName>
    <definedName name="cost5" localSheetId="8">#REF!</definedName>
    <definedName name="cost5" localSheetId="7">#REF!</definedName>
    <definedName name="cost5">#REF!</definedName>
    <definedName name="cost6" localSheetId="13">#REF!</definedName>
    <definedName name="cost6" localSheetId="8">#REF!</definedName>
    <definedName name="cost6" localSheetId="7">#REF!</definedName>
    <definedName name="cost6">#REF!</definedName>
    <definedName name="cost7" localSheetId="13">#REF!</definedName>
    <definedName name="cost7" localSheetId="8">#REF!</definedName>
    <definedName name="cost7" localSheetId="7">#REF!</definedName>
    <definedName name="cost7">#REF!</definedName>
    <definedName name="cost8" localSheetId="13">#REF!</definedName>
    <definedName name="cost8" localSheetId="8">#REF!</definedName>
    <definedName name="cost8" localSheetId="7">#REF!</definedName>
    <definedName name="cost8">#REF!</definedName>
    <definedName name="cost9" localSheetId="13">#REF!</definedName>
    <definedName name="cost9" localSheetId="8">#REF!</definedName>
    <definedName name="cost9" localSheetId="7">#REF!</definedName>
    <definedName name="cost9">#REF!</definedName>
    <definedName name="COUPL1">[48]ต้นทุน!$E$16</definedName>
    <definedName name="CR" localSheetId="8">#REF!</definedName>
    <definedName name="CR">#REF!</definedName>
    <definedName name="CR_ALL">#REF!</definedName>
    <definedName name="CR_ALL_1">#REF!</definedName>
    <definedName name="CR_ALL_2">#REF!</definedName>
    <definedName name="CR_ALL_3">#REF!</definedName>
    <definedName name="CR_ALL_4">#REF!</definedName>
    <definedName name="CR_ALL_5">#REF!</definedName>
    <definedName name="CR_ALL_6">#REF!</definedName>
    <definedName name="cr_compare_cost_code_1617__compare">#REF!</definedName>
    <definedName name="cr_cost_code_revise1">#REF!</definedName>
    <definedName name="Crush_Leveling">#REF!</definedName>
    <definedName name="Crush_Rock_Base">#REF!</definedName>
    <definedName name="Crushed_Rock">#REF!</definedName>
    <definedName name="Crushed_rock_under">#REF!</definedName>
    <definedName name="cs" localSheetId="8">#REF!</definedName>
    <definedName name="cs">#REF!</definedName>
    <definedName name="CSODJWO" hidden="1">{#N/A,#N/A,TRUE,"SUM";#N/A,#N/A,TRUE,"EE";#N/A,#N/A,TRUE,"AC";#N/A,#N/A,TRUE,"SN"}</definedName>
    <definedName name="CSS_1">#REF!</definedName>
    <definedName name="css1h" localSheetId="4">'[4]ราคาวัสดุ-ค่าแรง'!$F$18</definedName>
    <definedName name="css1h">'[5]ราคาวัสดุ-ค่าแรง'!$F$18</definedName>
    <definedName name="CT" localSheetId="4">#REF!</definedName>
    <definedName name="CT" localSheetId="8">#REF!</definedName>
    <definedName name="CT" localSheetId="7">#REF!</definedName>
    <definedName name="CT">#REF!</definedName>
    <definedName name="CU">#REF!</definedName>
    <definedName name="CU.BITI">#REF!</definedName>
    <definedName name="CU.SQ">#REF!</definedName>
    <definedName name="CUB">#REF!</definedName>
    <definedName name="CUBUSDUCT">#REF!</definedName>
    <definedName name="CUL">#REF!</definedName>
    <definedName name="CUL_1">#REF!</definedName>
    <definedName name="CUL_2">#REF!</definedName>
    <definedName name="CUL_3">#REF!</definedName>
    <definedName name="CUL_4">#REF!</definedName>
    <definedName name="CUL_5">#REF!</definedName>
    <definedName name="CUL_6">#REF!</definedName>
    <definedName name="culv_wall_thk">#REF!</definedName>
    <definedName name="culv_width">#REF!</definedName>
    <definedName name="Culvert" localSheetId="0">[51]!Culvert</definedName>
    <definedName name="Culvert" localSheetId="9">[51]!Culvert</definedName>
    <definedName name="Culvert">[51]!Culvert</definedName>
    <definedName name="culvert_depth">#REF!</definedName>
    <definedName name="culvert_length">#REF!</definedName>
    <definedName name="culvert_span">#REF!</definedName>
    <definedName name="Curb_Marking" localSheetId="4">#REF!</definedName>
    <definedName name="Curb_Marking" localSheetId="7">#REF!</definedName>
    <definedName name="Curb_Marking">#REF!</definedName>
    <definedName name="CURB_MARKINGS">#REF!</definedName>
    <definedName name="CurrentOil" localSheetId="4">#REF!</definedName>
    <definedName name="CurrentOil">#REF!</definedName>
    <definedName name="cut">#REF!</definedName>
    <definedName name="CuTrail">#REF!</definedName>
    <definedName name="CuTruck">#REF!</definedName>
    <definedName name="CV" localSheetId="8">#REF!</definedName>
    <definedName name="CV">#REF!</definedName>
    <definedName name="CV.HV">#REF!</definedName>
    <definedName name="CV.HV_2">#REF!</definedName>
    <definedName name="CV.HV_3">#REF!</definedName>
    <definedName name="CV.LV">#REF!</definedName>
    <definedName name="CV.LV_2">#REF!</definedName>
    <definedName name="CV.LV_3">#REF!</definedName>
    <definedName name="CVV">#REF!</definedName>
    <definedName name="d" localSheetId="4">[4]ค่างานต้นทุน!$H$90</definedName>
    <definedName name="d" localSheetId="8">[5]ค่างานต้นทุน!$H$90</definedName>
    <definedName name="d" localSheetId="7">#REF!</definedName>
    <definedName name="d">#REF!</definedName>
    <definedName name="d\" hidden="1">{#N/A,#N/A,FALSE,"CCTV"}</definedName>
    <definedName name="d_1">#N/A</definedName>
    <definedName name="d5l">#REF!</definedName>
    <definedName name="Da" localSheetId="7">#REF!</definedName>
    <definedName name="Da">#REF!</definedName>
    <definedName name="dafdfad">#REF!</definedName>
    <definedName name="data">[52]ข้อมูลงานและราคา!$A$3:$F$500</definedName>
    <definedName name="data_chk_rd_cr" localSheetId="0">[44]!data_chk_rd_cr</definedName>
    <definedName name="data_chk_rd_cr" localSheetId="9">[44]!data_chk_rd_cr</definedName>
    <definedName name="data_chk_rd_cr">[44]!data_chk_rd_cr</definedName>
    <definedName name="data_chkrc">#N/A</definedName>
    <definedName name="data_fto">[53]no_fto!data_fto</definedName>
    <definedName name="data_road">[54]Control!data_road</definedName>
    <definedName name="Data01">#REF!</definedName>
    <definedName name="data10">#REF!</definedName>
    <definedName name="data10_1">#REF!</definedName>
    <definedName name="data10_2">#REF!</definedName>
    <definedName name="data10_3">#REF!</definedName>
    <definedName name="data10_4">#REF!</definedName>
    <definedName name="data10_5">#REF!</definedName>
    <definedName name="data10_6">#REF!</definedName>
    <definedName name="data2">#REF!</definedName>
    <definedName name="data4">#REF!</definedName>
    <definedName name="data4_1">#REF!</definedName>
    <definedName name="data4_2">#REF!</definedName>
    <definedName name="data4_3">#REF!</definedName>
    <definedName name="data4_4">#REF!</definedName>
    <definedName name="data4_5">#REF!</definedName>
    <definedName name="data4_6">#REF!</definedName>
    <definedName name="data84">#REF!</definedName>
    <definedName name="_xlnm.Database" localSheetId="4">#REF!</definedName>
    <definedName name="_xlnm.Database" localSheetId="8">#REF!</definedName>
    <definedName name="_xlnm.Database" localSheetId="7">#REF!</definedName>
    <definedName name="_xlnm.Database">#REF!</definedName>
    <definedName name="DataCheck" localSheetId="0">[45]!DataCheck</definedName>
    <definedName name="DataCheck" localSheetId="9">[45]!DataCheck</definedName>
    <definedName name="DataCheck">[45]!DataCheck</definedName>
    <definedName name="DataChkDrp" localSheetId="0">[47]!DataChkDrp</definedName>
    <definedName name="DataChkDrp" localSheetId="9">[47]!DataChkDrp</definedName>
    <definedName name="DataChkDrp">[47]!DataChkDrp</definedName>
    <definedName name="DataChkRdCr" localSheetId="0">[15]!DataChkRdCr</definedName>
    <definedName name="DataChkRdCr" localSheetId="9">[15]!DataChkRdCr</definedName>
    <definedName name="DataChkRdCr">[15]!DataChkRdCr</definedName>
    <definedName name="DataCulvert" localSheetId="0">[51]!DataCulvert</definedName>
    <definedName name="DataCulvert" localSheetId="9">[51]!DataCulvert</definedName>
    <definedName name="DataCulvert">[51]!DataCulvert</definedName>
    <definedName name="DataFto" localSheetId="0">[55]!DataFto</definedName>
    <definedName name="DataFto" localSheetId="9">[55]!DataFto</definedName>
    <definedName name="DataFto">[55]!DataFto</definedName>
    <definedName name="DataHead" localSheetId="0">[56]!DataHead</definedName>
    <definedName name="DataHead" localSheetId="9">[56]!DataHead</definedName>
    <definedName name="DataHead">[56]!DataHead</definedName>
    <definedName name="DataInputOfDesign.ControlWorkingOfProgram" localSheetId="0">[45]!DataInputOfDesign.ControlWorkingOfProgram</definedName>
    <definedName name="DataInputOfDesign.ControlWorkingOfProgram" localSheetId="9">[45]!DataInputOfDesign.ControlWorkingOfProgram</definedName>
    <definedName name="DataInputOfDesign.ControlWorkingOfProgram">[45]!DataInputOfDesign.ControlWorkingOfProgram</definedName>
    <definedName name="DataInputOfDesign.MainControl" localSheetId="0">[57]!DataInputOfDesign.MainControl</definedName>
    <definedName name="DataInputOfDesign.MainControl" localSheetId="9">[57]!DataInputOfDesign.MainControl</definedName>
    <definedName name="DataInputOfDesign.MainControl">[57]!DataInputOfDesign.MainControl</definedName>
    <definedName name="DataPile" localSheetId="0">[58]!DataPile</definedName>
    <definedName name="DataPile" localSheetId="9">[58]!DataPile</definedName>
    <definedName name="DataPile">[58]!DataPile</definedName>
    <definedName name="DataReinforce">#N/A</definedName>
    <definedName name="DataRoad" localSheetId="0">[59]!DataRoad</definedName>
    <definedName name="DataRoad" localSheetId="9">[59]!DataRoad</definedName>
    <definedName name="DataRoad">[59]!DataRoad</definedName>
    <definedName name="DataTail" localSheetId="0">[60]!DataTail</definedName>
    <definedName name="DataTail" localSheetId="9">[60]!DataTail</definedName>
    <definedName name="DataTail">[60]!DataTail</definedName>
    <definedName name="DataWalkBrid" localSheetId="0">[61]!DataWalkBrid</definedName>
    <definedName name="DataWalkBrid" localSheetId="9">[61]!DataWalkBrid</definedName>
    <definedName name="DataWalkBrid">[61]!DataWalkBrid</definedName>
    <definedName name="DATE">#REF!</definedName>
    <definedName name="db_12" localSheetId="4">'[4]ราคาวัสดุ-ค่าแรง'!$F$50</definedName>
    <definedName name="db_12" localSheetId="8">'[5]ราคาวัสดุ-ค่าแรง'!$F$50</definedName>
    <definedName name="DB_12" localSheetId="7">#REF!</definedName>
    <definedName name="DB_12">#REF!</definedName>
    <definedName name="db_12หน้างาน">[62]ต้นทุนวัสดุ!$H$42</definedName>
    <definedName name="DB_15" localSheetId="4">#REF!</definedName>
    <definedName name="DB_15" localSheetId="7">#REF!</definedName>
    <definedName name="DB_15">#REF!</definedName>
    <definedName name="db_16" localSheetId="4">'[4]ราคาวัสดุ-ค่าแรง'!$F$51</definedName>
    <definedName name="db_16" localSheetId="8">'[5]ราคาวัสดุ-ค่าแรง'!$F$51</definedName>
    <definedName name="DB_16" localSheetId="7">#REF!</definedName>
    <definedName name="DB_16">#REF!</definedName>
    <definedName name="DB_19" localSheetId="4">#REF!</definedName>
    <definedName name="DB_19">#REF!</definedName>
    <definedName name="db_20" localSheetId="4">'[4]ราคาวัสดุ-ค่าแรง'!$F$52</definedName>
    <definedName name="db_20" localSheetId="8">'[5]ราคาวัสดุ-ค่าแรง'!$F$52</definedName>
    <definedName name="DB_20" localSheetId="7">#REF!</definedName>
    <definedName name="DB_20">#REF!</definedName>
    <definedName name="db_25" localSheetId="4">'[4]ราคาวัสดุ-ค่าแรง'!$F$53</definedName>
    <definedName name="db_25" localSheetId="8">'[5]ราคาวัสดุ-ค่าแรง'!$F$53</definedName>
    <definedName name="DB_25" localSheetId="7">#REF!</definedName>
    <definedName name="DB_25">#REF!</definedName>
    <definedName name="DB_25m">#REF!</definedName>
    <definedName name="DB_28" localSheetId="4">'[6]ได้ราคาคอนกรีต-เหล็กเสริม'!#REF!</definedName>
    <definedName name="DB_28" localSheetId="7">'[7]ได้ราคาคอนกรีต-เหล็กเสริม'!#REF!</definedName>
    <definedName name="DB_28">'[7]ได้ราคาคอนกรีต-เหล็กเสริม'!#REF!</definedName>
    <definedName name="DB_or_RB">IF(#REF!=0,"-",IF(#REF!&lt;=9,"RB",IF(#REF!&gt;9,"DB")))</definedName>
    <definedName name="DB1_la">#REF!</definedName>
    <definedName name="DB1_m">#REF!</definedName>
    <definedName name="DB12_30l">[46]ดัชนีราคา!$G$29</definedName>
    <definedName name="DB12_30m">[46]ดัชนีราคา!$F$29</definedName>
    <definedName name="DB12_ma">#REF!</definedName>
    <definedName name="DB12_MM." localSheetId="13">#REF!</definedName>
    <definedName name="DB12_MM." localSheetId="4">#REF!</definedName>
    <definedName name="DB12_MM." localSheetId="8">#REF!</definedName>
    <definedName name="DB12_MM.">#REF!</definedName>
    <definedName name="db12_sd30">#REF!</definedName>
    <definedName name="db12sd30">[63]Mat_Source!$L$81</definedName>
    <definedName name="db12sd40">[63]Mat_Source!$L$89</definedName>
    <definedName name="db12รวมค่าขน" localSheetId="4">[4]ค่างานต้นทุน!$H$374</definedName>
    <definedName name="db12รวมค่าขน">[5]ค่างานต้นทุน!$H$374</definedName>
    <definedName name="DB16_30l">[46]ดัชนีราคา!$G$30</definedName>
    <definedName name="DB16_30m">[46]ดัชนีราคา!$F$30</definedName>
    <definedName name="DB16_MM." localSheetId="13">#REF!</definedName>
    <definedName name="DB16_MM." localSheetId="4">#REF!</definedName>
    <definedName name="DB16_MM." localSheetId="8">#REF!</definedName>
    <definedName name="DB16_MM.">#REF!</definedName>
    <definedName name="db16sd30">[64]Mat_Source!$L$87</definedName>
    <definedName name="db16sd40">[63]Mat_Source!$L$95</definedName>
    <definedName name="db16รวมค่าขน" localSheetId="4">[4]ค่างานต้นทุน!$H$375</definedName>
    <definedName name="db16รวมค่าขน">[5]ค่างานต้นทุน!$H$375</definedName>
    <definedName name="db16หน้างาน">[62]ต้นทุนวัสดุ!$H$43</definedName>
    <definedName name="DB20_30l">[46]ดัชนีราคา!$G$31</definedName>
    <definedName name="DB20_30m">[46]ดัชนีราคา!$F$31</definedName>
    <definedName name="DB20_MM." localSheetId="13">#REF!</definedName>
    <definedName name="DB20_MM." localSheetId="4">#REF!</definedName>
    <definedName name="DB20_MM." localSheetId="8">#REF!</definedName>
    <definedName name="DB20_MM.">#REF!</definedName>
    <definedName name="db20รวมค่าขน" localSheetId="4">[4]ค่างานต้นทุน!$H$376</definedName>
    <definedName name="db20รวมค่าขน">[5]ค่างานต้นทุน!$H$376</definedName>
    <definedName name="DB24_ma">#REF!</definedName>
    <definedName name="DB25_30l">[46]ดัชนีราคา!$G$32</definedName>
    <definedName name="DB25_30m">[46]ดัชนีราคา!$F$32</definedName>
    <definedName name="DB25_MM." localSheetId="13">#REF!</definedName>
    <definedName name="DB25_MM." localSheetId="4">#REF!</definedName>
    <definedName name="DB25_MM." localSheetId="8">#REF!</definedName>
    <definedName name="DB25_MM.">#REF!</definedName>
    <definedName name="db25รวมค่าขน" localSheetId="4">[4]ค่างานต้นทุน!$H$377</definedName>
    <definedName name="db25รวมค่าขน">[5]ค่างานต้นทุน!$H$377</definedName>
    <definedName name="db25หน้างาน">'[62]ราคาวัสดุ-ค่าแรง'!$H$44</definedName>
    <definedName name="DB28_MM." localSheetId="13">#REF!</definedName>
    <definedName name="DB28_MM." localSheetId="4">#REF!</definedName>
    <definedName name="DB28_MM." localSheetId="8">#REF!</definedName>
    <definedName name="DB28_MM.">#REF!</definedName>
    <definedName name="DBL">#REF!</definedName>
    <definedName name="DBVY">#REF!</definedName>
    <definedName name="dd">#REF!</definedName>
    <definedName name="ddd">#REF!</definedName>
    <definedName name="DDD_1">#REF!</definedName>
    <definedName name="DDD_2">#REF!</definedName>
    <definedName name="DDD_3">#REF!</definedName>
    <definedName name="DDD_4">#REF!</definedName>
    <definedName name="DDD_5">#REF!</definedName>
    <definedName name="DDD_6">#REF!</definedName>
    <definedName name="DDDD">#REF!</definedName>
    <definedName name="DDDD_1">#REF!</definedName>
    <definedName name="DDDD_2">#REF!</definedName>
    <definedName name="DDDD_3">#REF!</definedName>
    <definedName name="DDDD_4">#REF!</definedName>
    <definedName name="DDDD_5">#REF!</definedName>
    <definedName name="DDDD_6">#REF!</definedName>
    <definedName name="DDDDD">#REF!</definedName>
    <definedName name="dddddd" hidden="1">{#N/A,#N/A,TRUE,"SUM";#N/A,#N/A,TRUE,"EE";#N/A,#N/A,TRUE,"AC";#N/A,#N/A,TRUE,"SN"}</definedName>
    <definedName name="DDDDDDDD" hidden="1">{#N/A,#N/A,TRUE,"SUM";#N/A,#N/A,TRUE,"EE";#N/A,#N/A,TRUE,"AC";#N/A,#N/A,TRUE,"SN"}</definedName>
    <definedName name="DDFD" hidden="1">{#N/A,#N/A,FALSE,"CCTV"}</definedName>
    <definedName name="ddfdd" hidden="1">{#N/A,#N/A,FALSE,"CCTV"}</definedName>
    <definedName name="Decking">#REF!</definedName>
    <definedName name="DeckingThk">#REF!</definedName>
    <definedName name="DeleteDetailDesign" localSheetId="0">[65]!DeleteDetailDesign</definedName>
    <definedName name="DeleteDetailDesign" localSheetId="9">[65]!DeleteDetailDesign</definedName>
    <definedName name="DeleteDetailDesign">[65]!DeleteDetailDesign</definedName>
    <definedName name="DeleteSheet" localSheetId="0">[58]!DeleteSheet</definedName>
    <definedName name="DeleteSheet" localSheetId="9">[58]!DeleteSheet</definedName>
    <definedName name="DeleteSheet">[58]!DeleteSheet</definedName>
    <definedName name="dere">#REF!</definedName>
    <definedName name="detourB">#REF!</definedName>
    <definedName name="detourr">#REF!</definedName>
    <definedName name="DEWSLDW" hidden="1">{#N/A,#N/A,TRUE,"SUM";#N/A,#N/A,TRUE,"EE";#N/A,#N/A,TRUE,"AC";#N/A,#N/A,TRUE,"SN"}</definedName>
    <definedName name="df" hidden="1">{#N/A,#N/A,TRUE,"SUM";#N/A,#N/A,TRUE,"EE";#N/A,#N/A,TRUE,"AC";#N/A,#N/A,TRUE,"SN"}</definedName>
    <definedName name="dfadsfasd">#REF!</definedName>
    <definedName name="dfafdasdf">#REF!</definedName>
    <definedName name="dfda">#REF!</definedName>
    <definedName name="DFDFDS" hidden="1">{#N/A,#N/A,TRUE,"SUM";#N/A,#N/A,TRUE,"EE";#N/A,#N/A,TRUE,"AC";#N/A,#N/A,TRUE,"SN"}</definedName>
    <definedName name="DFDFSDFSD" hidden="1">{#N/A,#N/A,TRUE,"SUM";#N/A,#N/A,TRUE,"EE";#N/A,#N/A,TRUE,"AC";#N/A,#N/A,TRUE,"SN"}</definedName>
    <definedName name="DFF" hidden="1">{#N/A,#N/A,TRUE,"SUM";#N/A,#N/A,TRUE,"EE";#N/A,#N/A,TRUE,"AC";#N/A,#N/A,TRUE,"SN"}</definedName>
    <definedName name="dfgrdty" hidden="1">{#N/A,#N/A,TRUE,"SUM";#N/A,#N/A,TRUE,"EE";#N/A,#N/A,TRUE,"AC";#N/A,#N/A,TRUE,"SN"}</definedName>
    <definedName name="dflt2">#REF!</definedName>
    <definedName name="dflt3">#REF!</definedName>
    <definedName name="dflt4">#REF!</definedName>
    <definedName name="dflt5">#REF!</definedName>
    <definedName name="dflt6">#REF!</definedName>
    <definedName name="dflt7">#REF!</definedName>
    <definedName name="dfs" hidden="1">{#N/A,#N/A,TRUE,"SUM";#N/A,#N/A,TRUE,"EE";#N/A,#N/A,TRUE,"AC";#N/A,#N/A,TRUE,"SN"}</definedName>
    <definedName name="dfsdfs" localSheetId="0">Scheduled_Payment+Extra_Payment</definedName>
    <definedName name="dfsdfs" localSheetId="9">Scheduled_Payment+Extra_Payment</definedName>
    <definedName name="dfsdfs">Scheduled_Payment+Extra_Payment</definedName>
    <definedName name="dgdh" hidden="1">{#N/A,#N/A,TRUE,"SUM";#N/A,#N/A,TRUE,"EE";#N/A,#N/A,TRUE,"AC";#N/A,#N/A,TRUE,"SN"}</definedName>
    <definedName name="dgfgjgj" hidden="1">{#N/A,#N/A,FALSE,"CCTV"}</definedName>
    <definedName name="dgg" hidden="1">{#N/A,#N/A,TRUE,"SUM";#N/A,#N/A,TRUE,"EE";#N/A,#N/A,TRUE,"AC";#N/A,#N/A,TRUE,"SN"}</definedName>
    <definedName name="dig">#REF!</definedName>
    <definedName name="DimenBox1" localSheetId="4">[6]Form1!$AQ$78</definedName>
    <definedName name="DimenBox1">[7]Form1!$AQ$78</definedName>
    <definedName name="DimenBox2" localSheetId="4">[6]Form1!$AQ$88</definedName>
    <definedName name="DimenBox2">[7]Form1!$AQ$88</definedName>
    <definedName name="DimenBox3" localSheetId="4">[6]Form1!$AQ$97</definedName>
    <definedName name="DimenBox3">[7]Form1!$AQ$97</definedName>
    <definedName name="DimenBox4" localSheetId="4">[6]Form1!$AQ$106</definedName>
    <definedName name="DimenBox4">[7]Form1!$AQ$106</definedName>
    <definedName name="dist">#REF!</definedName>
    <definedName name="Ditch_Hillside_Type_A" localSheetId="4">#REF!</definedName>
    <definedName name="Ditch_Hillside_Type_A" localSheetId="7">#REF!</definedName>
    <definedName name="Ditch_Hillside_Type_A">#REF!</definedName>
    <definedName name="Ditch_Hillside_Type_B" localSheetId="4">#REF!</definedName>
    <definedName name="Ditch_Hillside_Type_B" localSheetId="7">#REF!</definedName>
    <definedName name="Ditch_Hillside_Type_B">#REF!</definedName>
    <definedName name="Ditch_LiningI" localSheetId="4">#REF!</definedName>
    <definedName name="Ditch_LiningI" localSheetId="7">#REF!</definedName>
    <definedName name="Ditch_LiningI">#REF!</definedName>
    <definedName name="Ditch_LiningII">#REF!</definedName>
    <definedName name="Ditch_LiningIII">#REF!</definedName>
    <definedName name="DitchLining_I">#REF!</definedName>
    <definedName name="DitchLining_II">#REF!</definedName>
    <definedName name="DitchLining_III">#REF!</definedName>
    <definedName name="DK">#REF!</definedName>
    <definedName name="DoorStatus">#REF!</definedName>
    <definedName name="Double_Elec_Pole">#REF!</definedName>
    <definedName name="dowel_15_1">#REF!</definedName>
    <definedName name="dowel_15_2">#REF!</definedName>
    <definedName name="dowel_15_3">#REF!</definedName>
    <definedName name="dowel_15_4">#REF!</definedName>
    <definedName name="dowel_19_1">#REF!</definedName>
    <definedName name="dowel_19_2">#REF!</definedName>
    <definedName name="dowel_19_3">#REF!</definedName>
    <definedName name="dowel_19_4">#REF!</definedName>
    <definedName name="dowel_2">#REF!</definedName>
    <definedName name="dowel_cont">#REF!</definedName>
    <definedName name="dowel_exp">#REF!</definedName>
    <definedName name="doy">[66]ภูมิทัศน์!#REF!</definedName>
    <definedName name="DRAIN">#REF!</definedName>
    <definedName name="Dryer">#REF!</definedName>
    <definedName name="DS" localSheetId="4">#REF!</definedName>
    <definedName name="DS" localSheetId="8">#REF!</definedName>
    <definedName name="DS" localSheetId="7">#REF!</definedName>
    <definedName name="DS">#REF!</definedName>
    <definedName name="DSF">#N/A</definedName>
    <definedName name="DSF_2">#N/A</definedName>
    <definedName name="dsfadsf">#REF!</definedName>
    <definedName name="DSJKLDE" hidden="1">{#N/A,#N/A,TRUE,"SUM";#N/A,#N/A,TRUE,"EE";#N/A,#N/A,TRUE,"AC";#N/A,#N/A,TRUE,"SN"}</definedName>
    <definedName name="DT" localSheetId="4">#REF!</definedName>
    <definedName name="DT" localSheetId="8">#REF!</definedName>
    <definedName name="DT">#REF!</definedName>
    <definedName name="dummy">#REF!</definedName>
    <definedName name="Dummy_Joint" localSheetId="4">#REF!</definedName>
    <definedName name="Dummy_Joint">#REF!</definedName>
    <definedName name="DUMP_DRl">[38]ดัชนีราคา!#REF!</definedName>
    <definedName name="DUMP_TRe">[46]ดัชนีราคา!$H$105</definedName>
    <definedName name="DUMP_TRl">[46]ดัชนีราคา!$G$105</definedName>
    <definedName name="DUMP1">[48]ต้นทุน!$E$21</definedName>
    <definedName name="DUMP2">[48]ต้นทุน!$F$21</definedName>
    <definedName name="DW">#REF!</definedName>
    <definedName name="DynamicTest">#REF!</definedName>
    <definedName name="dytkuy" hidden="1">{#N/A,#N/A,TRUE,"SUM";#N/A,#N/A,TRUE,"EE";#N/A,#N/A,TRUE,"AC";#N/A,#N/A,TRUE,"SN"}</definedName>
    <definedName name="dzd" localSheetId="0">[44]!'[pro-chkrc].F_trial'</definedName>
    <definedName name="dzd" localSheetId="9">[44]!'[pro-chkrc].F_trial'</definedName>
    <definedName name="dzd">[44]!'[pro-chkrc].F_trial'</definedName>
    <definedName name="e">#REF!</definedName>
    <definedName name="e___0">#REF!</definedName>
    <definedName name="e___0_1">#REF!</definedName>
    <definedName name="e___0_2">#REF!</definedName>
    <definedName name="e___0_3">#REF!</definedName>
    <definedName name="e___0_4">#REF!</definedName>
    <definedName name="e___0_5">#REF!</definedName>
    <definedName name="e___0_6">#REF!</definedName>
    <definedName name="e_1">#REF!</definedName>
    <definedName name="e_2">#REF!</definedName>
    <definedName name="e_3">#REF!</definedName>
    <definedName name="e_4">#REF!</definedName>
    <definedName name="e_5">#REF!</definedName>
    <definedName name="e_6">#REF!</definedName>
    <definedName name="ea" localSheetId="4">#REF!</definedName>
    <definedName name="ea" localSheetId="8">#REF!</definedName>
    <definedName name="ea">#REF!</definedName>
    <definedName name="Earth">#REF!</definedName>
    <definedName name="Earth_Emb">#REF!</definedName>
    <definedName name="EARTH_EMBD">#REF!</definedName>
    <definedName name="EARTH_EMBDC">#REF!</definedName>
    <definedName name="EARTH_EMBF">#REF!</definedName>
    <definedName name="Earth_Ex">#REF!</definedName>
    <definedName name="Earth_Fill_in_Median">#REF!</definedName>
    <definedName name="Earth_Fill_Sidewalk">#REF!</definedName>
    <definedName name="EarthFill_in_Median">#REF!</definedName>
    <definedName name="EarthFill_in_Sidewalk">#REF!</definedName>
    <definedName name="edfr" hidden="1">{#N/A,#N/A,TRUE,"SUM";#N/A,#N/A,TRUE,"EE";#N/A,#N/A,TRUE,"AC";#N/A,#N/A,TRUE,"SN"}</definedName>
    <definedName name="edge">#REF!</definedName>
    <definedName name="Edge_Joint">#REF!</definedName>
    <definedName name="Edit">#REF!</definedName>
    <definedName name="edr" hidden="1">{#N/A,#N/A,TRUE,"SUM";#N/A,#N/A,TRUE,"EE";#N/A,#N/A,TRUE,"AC";#N/A,#N/A,TRUE,"SN"}</definedName>
    <definedName name="edrr" hidden="1">{#N/A,#N/A,TRUE,"SUM";#N/A,#N/A,TRUE,"EE";#N/A,#N/A,TRUE,"AC";#N/A,#N/A,TRUE,"SN"}</definedName>
    <definedName name="ee" hidden="1">{#N/A,#N/A,TRUE,"SUM";#N/A,#N/A,TRUE,"EE";#N/A,#N/A,TRUE,"AC";#N/A,#N/A,TRUE,"SN"}</definedName>
    <definedName name="eec">#REF!</definedName>
    <definedName name="eec___0">#REF!</definedName>
    <definedName name="eec___0_1">#REF!</definedName>
    <definedName name="eec___0_2">#REF!</definedName>
    <definedName name="eec___0_3">#REF!</definedName>
    <definedName name="eec___0_4">#REF!</definedName>
    <definedName name="eec___0_5">#REF!</definedName>
    <definedName name="eec___0_6">#REF!</definedName>
    <definedName name="eec_1">#REF!</definedName>
    <definedName name="eec_2">#REF!</definedName>
    <definedName name="eec_3">#REF!</definedName>
    <definedName name="eec_4">#REF!</definedName>
    <definedName name="eec_5">#REF!</definedName>
    <definedName name="eec_6">#REF!</definedName>
    <definedName name="EEE">#REF!</definedName>
    <definedName name="EEE_1">#REF!</definedName>
    <definedName name="EEE_2">#REF!</definedName>
    <definedName name="EEE_3">#REF!</definedName>
    <definedName name="EEE_4">#REF!</definedName>
    <definedName name="EEE_5">#REF!</definedName>
    <definedName name="EEE_6">#REF!</definedName>
    <definedName name="eeee" hidden="1">{"revsale",#N/A,FALSE,"REV-ยุพดี"}</definedName>
    <definedName name="eeee1" hidden="1">{"revsale",#N/A,FALSE,"REV-ยุพดี"}</definedName>
    <definedName name="eeeee" hidden="1">{#N/A,#N/A,TRUE,"SUM";#N/A,#N/A,TRUE,"EE";#N/A,#N/A,TRUE,"AC";#N/A,#N/A,TRUE,"SN"}</definedName>
    <definedName name="EEMAIN">#REF!</definedName>
    <definedName name="EF">#REF!</definedName>
    <definedName name="EFA">#REF!</definedName>
    <definedName name="EL.1">'[67]Cal Fto'!#REF!</definedName>
    <definedName name="EL.10">'[67]Cal Fto'!#REF!</definedName>
    <definedName name="EL.11">#REF!</definedName>
    <definedName name="EL.2">'[67]Cal Fto'!#REF!</definedName>
    <definedName name="EL.3">'[67]Cal Fto'!#REF!</definedName>
    <definedName name="EL.4">'[67]Cal Fto'!#REF!</definedName>
    <definedName name="EL.5">'[67]Cal Fto'!#REF!</definedName>
    <definedName name="EL.6">'[67]Cal Fto'!#REF!</definedName>
    <definedName name="EL.7">'[67]Cal Fto'!#REF!</definedName>
    <definedName name="EL.8">'[67]Cal Fto'!#REF!</definedName>
    <definedName name="EL.9">'[67]Cal Fto'!#REF!</definedName>
    <definedName name="elas1">#REF!</definedName>
    <definedName name="elas2">#REF!</definedName>
    <definedName name="elas3">#REF!</definedName>
    <definedName name="elas4">#REF!</definedName>
    <definedName name="elas5">#REF!</definedName>
    <definedName name="elastomeric1">#REF!</definedName>
    <definedName name="elastomeric2">#REF!</definedName>
    <definedName name="elastomeric3">#REF!</definedName>
    <definedName name="elastomeric4">#REF!</definedName>
    <definedName name="ELBO_90125l">[46]ดัชนีราคา!#REF!</definedName>
    <definedName name="ELBO_90125m">[46]ดัชนีราคา!#REF!</definedName>
    <definedName name="ELBO_90140l">[46]ดัชนีราคา!#REF!</definedName>
    <definedName name="ELBO_90140m">[46]ดัชนีราคา!#REF!</definedName>
    <definedName name="ELBO_90160Al">[46]ดัชนีราคา!$G$69</definedName>
    <definedName name="ELBO_90160Bl">[46]ดัชนีราคา!#REF!</definedName>
    <definedName name="ELBO_90160Bm">[46]ดัชนีราคา!#REF!</definedName>
    <definedName name="ELBO_90Al">[46]ดัชนีราคา!#REF!</definedName>
    <definedName name="ELBO_90Cl">[46]ดัชนีราคา!#REF!</definedName>
    <definedName name="ELCB">#REF!</definedName>
    <definedName name="ELCB_2">#REF!</definedName>
    <definedName name="ELCB_3">#REF!</definedName>
    <definedName name="ele_down">#N/A</definedName>
    <definedName name="ELEMENT__Sanitary_System">#REF!</definedName>
    <definedName name="ELEMENT__Sanitary_System___0">#REF!</definedName>
    <definedName name="ELEMENT__Sanitary_System___0_1">#REF!</definedName>
    <definedName name="ELEMENT__Sanitary_System___0_2">#REF!</definedName>
    <definedName name="ELEMENT__Sanitary_System___0_3">#REF!</definedName>
    <definedName name="ELEMENT__Sanitary_System___0_4">#REF!</definedName>
    <definedName name="ELEMENT__Sanitary_System___0_5">#REF!</definedName>
    <definedName name="ELEMENT__Sanitary_System___0_6">#REF!</definedName>
    <definedName name="ELEMENT__Sanitary_System_1">#REF!</definedName>
    <definedName name="ELEMENT__Sanitary_System_2">#REF!</definedName>
    <definedName name="ELEMENT__Sanitary_System_3">#REF!</definedName>
    <definedName name="ELEMENT__Sanitary_System_4">#REF!</definedName>
    <definedName name="ELEMENT__Sanitary_System_5">#REF!</definedName>
    <definedName name="ELEMENT__Sanitary_System_6">#REF!</definedName>
    <definedName name="elx">#REF!</definedName>
    <definedName name="EMBLK1">[48]ต้นทุน!$E$10</definedName>
    <definedName name="EMBLK2">[48]ต้นทุน!$F$10</definedName>
    <definedName name="EMER.EXIT">#REF!</definedName>
    <definedName name="EmergencyOpenning">#REF!</definedName>
    <definedName name="EMT">#REF!</definedName>
    <definedName name="EMT_2">#REF!</definedName>
    <definedName name="EMT_3">#REF!</definedName>
    <definedName name="end" hidden="1">{#N/A,#N/A,TRUE,"SUM";#N/A,#N/A,TRUE,"EE";#N/A,#N/A,TRUE,"AC";#N/A,#N/A,TRUE,"SN"}</definedName>
    <definedName name="End_Bal">#REF!</definedName>
    <definedName name="End_Bal_1">#REF!</definedName>
    <definedName name="End_Bal_2">#REF!</definedName>
    <definedName name="End_Bal_3">#REF!</definedName>
    <definedName name="End_Bal_4">#REF!</definedName>
    <definedName name="End_Bal_5">#REF!</definedName>
    <definedName name="End_Bal_6">#REF!</definedName>
    <definedName name="End_Clearing" localSheetId="7">#REF!</definedName>
    <definedName name="End_Clearing">#REF!</definedName>
    <definedName name="EndPilesRW100">#REF!</definedName>
    <definedName name="EndPilesRW200">#REF!</definedName>
    <definedName name="EndPilesRW300">#REF!</definedName>
    <definedName name="enfkr" hidden="1">{#N/A,#N/A,TRUE,"SUM";#N/A,#N/A,TRUE,"EE";#N/A,#N/A,TRUE,"AC";#N/A,#N/A,TRUE,"SN"}</definedName>
    <definedName name="ENGI_l">[43]ดัชนีราคา!$G$117</definedName>
    <definedName name="ENGIl">[46]ดัชนีราคา!$G$185</definedName>
    <definedName name="eqdata">#REF!</definedName>
    <definedName name="eqinput">#REF!</definedName>
    <definedName name="eqtotal">#REF!</definedName>
    <definedName name="eqtotalqty">#REF!</definedName>
    <definedName name="ER" localSheetId="8">#REF!</definedName>
    <definedName name="ER">#REF!</definedName>
    <definedName name="ere" hidden="1">{#N/A,#N/A,TRUE,"SUM";#N/A,#N/A,TRUE,"EE";#N/A,#N/A,TRUE,"AC";#N/A,#N/A,TRUE,"SN"}</definedName>
    <definedName name="EREWQT" hidden="1">{#N/A,#N/A,TRUE,"SUM";#N/A,#N/A,TRUE,"EE";#N/A,#N/A,TRUE,"AC";#N/A,#N/A,TRUE,"SN"}</definedName>
    <definedName name="ert" hidden="1">{#N/A,#N/A,TRUE,"SUM";#N/A,#N/A,TRUE,"EE";#N/A,#N/A,TRUE,"AC";#N/A,#N/A,TRUE,"SN"}</definedName>
    <definedName name="ertr" hidden="1">{#N/A,#N/A,TRUE,"SUM";#N/A,#N/A,TRUE,"EE";#N/A,#N/A,TRUE,"AC";#N/A,#N/A,TRUE,"SN"}</definedName>
    <definedName name="ES">#REF!</definedName>
    <definedName name="ESA">#REF!</definedName>
    <definedName name="ese" hidden="1">{#N/A,#N/A,TRUE,"SUM";#N/A,#N/A,TRUE,"EE";#N/A,#N/A,TRUE,"AC";#N/A,#N/A,TRUE,"SN"}</definedName>
    <definedName name="etet" hidden="1">{#N/A,#N/A,TRUE,"SUM";#N/A,#N/A,TRUE,"EE";#N/A,#N/A,TRUE,"AC";#N/A,#N/A,TRUE,"SN"}</definedName>
    <definedName name="ETREWT" hidden="1">{#N/A,#N/A,TRUE,"SUM";#N/A,#N/A,TRUE,"EE";#N/A,#N/A,TRUE,"AC";#N/A,#N/A,TRUE,"SN"}</definedName>
    <definedName name="ett" hidden="1">{#N/A,#N/A,TRUE,"SUM";#N/A,#N/A,TRUE,"EE";#N/A,#N/A,TRUE,"AC";#N/A,#N/A,TRUE,"SN"}</definedName>
    <definedName name="etwt" hidden="1">{#N/A,#N/A,TRUE,"SUM";#N/A,#N/A,TRUE,"EE";#N/A,#N/A,TRUE,"AC";#N/A,#N/A,TRUE,"SN"}</definedName>
    <definedName name="euro">#REF!</definedName>
    <definedName name="euro_1">#REF!</definedName>
    <definedName name="euro_4">#REF!</definedName>
    <definedName name="euro_5">#REF!</definedName>
    <definedName name="euro_6">#REF!</definedName>
    <definedName name="euro_7">#REF!</definedName>
    <definedName name="ewrqwer">#REF!</definedName>
    <definedName name="ewrqwerqwr">#REF!</definedName>
    <definedName name="ewte" hidden="1">{#N/A,#N/A,TRUE,"SUM";#N/A,#N/A,TRUE,"EE";#N/A,#N/A,TRUE,"AC";#N/A,#N/A,TRUE,"SN"}</definedName>
    <definedName name="ewtrety" hidden="1">{#N/A,#N/A,TRUE,"SUM";#N/A,#N/A,TRUE,"EE";#N/A,#N/A,TRUE,"AC";#N/A,#N/A,TRUE,"SN"}</definedName>
    <definedName name="EXCA_REl">[38]ดัชนีราคา!$G$10</definedName>
    <definedName name="EXCA_REm">[38]ดัชนีราคา!$F$10</definedName>
    <definedName name="EXCA_SUl">[46]ดัชนีราคา!$G$8</definedName>
    <definedName name="EXCA_SUm">[46]ดัชนีราคา!$F$8</definedName>
    <definedName name="Excel_BuiltIn__FilterDatabase_1">#REF!</definedName>
    <definedName name="Excel_BuiltIn__FilterDatabase_2">#REF!</definedName>
    <definedName name="Excel_BuiltIn__FilterDatabase_3">#REF!</definedName>
    <definedName name="Excel_BuiltIn__FilterDatabase_4">#REF!</definedName>
    <definedName name="Excel_BuiltIn__FilterDatabase_4_2">#REF!</definedName>
    <definedName name="Excel_BuiltIn_Database">"$#REF.$#REF$#REF"</definedName>
    <definedName name="Excel_BuiltIn_Print_Area">#REF!</definedName>
    <definedName name="Excel_BuiltIn_Print_Area_0">#REF!</definedName>
    <definedName name="Excel_BuiltIn_Print_Area_0___0">"$#REF!.$A$1:$W$34"</definedName>
    <definedName name="Excel_BuiltIn_Print_Area_0___0___0">"$#REF!.$A$1:$W$34"</definedName>
    <definedName name="Excel_BuiltIn_Print_Area_0___0___1">#REF!</definedName>
    <definedName name="Excel_BuiltIn_Print_Area_0___11">#REF!</definedName>
    <definedName name="Excel_BuiltIn_Print_Area_0___12">#REF!</definedName>
    <definedName name="Excel_BuiltIn_Print_Area_0___13">#REF!</definedName>
    <definedName name="Excel_BuiltIn_Print_Area_0___14">#REF!</definedName>
    <definedName name="Excel_BuiltIn_Print_Area_0___15">#REF!</definedName>
    <definedName name="Excel_BuiltIn_Print_Area_0___16">#REF!</definedName>
    <definedName name="Excel_BuiltIn_Print_Area_0___8">#REF!</definedName>
    <definedName name="Excel_BuiltIn_Print_Area_0___9">#REF!</definedName>
    <definedName name="Excel_BuiltIn_Print_Area_0_1">#REF!</definedName>
    <definedName name="Excel_BuiltIn_Print_Area_0_2">#REF!</definedName>
    <definedName name="Excel_BuiltIn_Print_Area_0_3">#REF!</definedName>
    <definedName name="Excel_BuiltIn_Print_Area_0_4">#REF!</definedName>
    <definedName name="Excel_BuiltIn_Print_Area_0_5">#REF!</definedName>
    <definedName name="Excel_BuiltIn_Print_Area_0_6">#REF!</definedName>
    <definedName name="Excel_BuiltIn_Print_Area_1">#REF!</definedName>
    <definedName name="Excel_BuiltIn_Print_Area_1_1">#REF!</definedName>
    <definedName name="Excel_BuiltIn_Print_Area_1_1___0___0">#REF!</definedName>
    <definedName name="Excel_BuiltIn_Print_Area_1_1___0___0_1">#REF!</definedName>
    <definedName name="Excel_BuiltIn_Print_Area_1_1___0___0_2">#REF!</definedName>
    <definedName name="Excel_BuiltIn_Print_Area_1_1___0___0_3">#REF!</definedName>
    <definedName name="Excel_BuiltIn_Print_Area_1_1___0___0_4">#REF!</definedName>
    <definedName name="Excel_BuiltIn_Print_Area_1_1___0___0_5">#REF!</definedName>
    <definedName name="Excel_BuiltIn_Print_Area_1_1___0___0_6">#REF!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NA()</definedName>
    <definedName name="Excel_BuiltIn_Print_Area_1_1_1_1_1_1_1_1_1_1_1">NA()</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2">#REF!</definedName>
    <definedName name="Excel_BuiltIn_Print_Area_1_1_1_1_1_1_1_1_1_3">#REF!</definedName>
    <definedName name="Excel_BuiltIn_Print_Area_1_1_1_1_1_1_1_1_1_4">#REF!</definedName>
    <definedName name="Excel_BuiltIn_Print_Area_1_1_1_1_1_1_1_1_1_5">#REF!</definedName>
    <definedName name="Excel_BuiltIn_Print_Area_1_1_1_1_1_1_1_1_1_6">#REF!</definedName>
    <definedName name="Excel_BuiltIn_Print_Area_1_1_2">#REF!</definedName>
    <definedName name="Excel_BuiltIn_Print_Area_10">#REF!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1">#REF!</definedName>
    <definedName name="Excel_BuiltIn_Print_Area_10_1_1_1_1_1_1_1">#REF!</definedName>
    <definedName name="Excel_BuiltIn_Print_Area_10_1_1_1_1_1_1_1_1">#REF!</definedName>
    <definedName name="Excel_BuiltIn_Print_Area_10_1_1_1_1_1_1_1_1_1">#REF!</definedName>
    <definedName name="Excel_BuiltIn_Print_Area_10_1_1_1_1_1_1_1_1_1_1">#REF!</definedName>
    <definedName name="Excel_BuiltIn_Print_Area_11">#REF!</definedName>
    <definedName name="Excel_BuiltIn_Print_Area_11_1">#REF!</definedName>
    <definedName name="Excel_BuiltIn_Print_Area_11_1_1">#REF!</definedName>
    <definedName name="Excel_BuiltIn_Print_Area_11_1_1_1">#REF!</definedName>
    <definedName name="Excel_BuiltIn_Print_Area_11_1_1_1_1">#REF!</definedName>
    <definedName name="Excel_BuiltIn_Print_Area_11_1_1_1_1_1">#REF!</definedName>
    <definedName name="Excel_BuiltIn_Print_Area_11_1_1_1_1_1_1">#REF!</definedName>
    <definedName name="Excel_BuiltIn_Print_Area_11_1_1_1_1_1_1_1">#REF!</definedName>
    <definedName name="Excel_BuiltIn_Print_Area_11_1_1_1_1_1_1_1_1">#REF!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_1">#REF!</definedName>
    <definedName name="Excel_BuiltIn_Print_Area_12_1_1_1_1_1_1_1">#REF!</definedName>
    <definedName name="Excel_BuiltIn_Print_Area_12_1_1_1_1_1_1_1_1">#REF!</definedName>
    <definedName name="Excel_BuiltIn_Print_Area_13_1">#REF!</definedName>
    <definedName name="Excel_BuiltIn_Print_Area_13_1_1">#REF!</definedName>
    <definedName name="Excel_BuiltIn_Print_Area_13_1_1_1">#REF!</definedName>
    <definedName name="Excel_BuiltIn_Print_Area_13_1_1_1_1">#REF!</definedName>
    <definedName name="Excel_BuiltIn_Print_Area_13_1_1_1_1_1">#REF!</definedName>
    <definedName name="Excel_BuiltIn_Print_Area_13_1_1_1_1_1_1">#REF!</definedName>
    <definedName name="Excel_BuiltIn_Print_Area_13_1_1_1_1_1_1_1">#REF!</definedName>
    <definedName name="Excel_BuiltIn_Print_Area_13_1_1_1_1_1_1_1_1">#REF!</definedName>
    <definedName name="Excel_BuiltIn_Print_Area_13_1_1_1_1_1_1_1_1_1">#REF!</definedName>
    <definedName name="Excel_BuiltIn_Print_Area_13_1_1_1_1_1_1_1_1_1_1">#REF!</definedName>
    <definedName name="Excel_BuiltIn_Print_Area_13_1_1_1_1_1_1_1_1_1_1_1">#REF!</definedName>
    <definedName name="Excel_BuiltIn_Print_Area_13_1_1_1_1_1_1_1_1_1_1_1_1">#REF!</definedName>
    <definedName name="Excel_BuiltIn_Print_Area_13_1_1_1_1_1_1_1_1_1_1_1_1_1">#REF!</definedName>
    <definedName name="Excel_BuiltIn_Print_Area_13_1_1_1_1_1_1_1_1_1_1_1_1_1_1">#REF!</definedName>
    <definedName name="Excel_BuiltIn_Print_Area_14">#REF!</definedName>
    <definedName name="Excel_BuiltIn_Print_Area_14_1">#REF!</definedName>
    <definedName name="Excel_BuiltIn_Print_Area_14_1_1">#REF!</definedName>
    <definedName name="Excel_BuiltIn_Print_Area_14_1_1_1">#REF!</definedName>
    <definedName name="Excel_BuiltIn_Print_Area_14_1_1_1_1">#REF!</definedName>
    <definedName name="Excel_BuiltIn_Print_Area_14_1_1_1_1_1">#REF!</definedName>
    <definedName name="Excel_BuiltIn_Print_Area_14_1_1_1_1_1_1">#REF!</definedName>
    <definedName name="Excel_BuiltIn_Print_Area_14_1_1_1_1_1_1_1">#REF!</definedName>
    <definedName name="Excel_BuiltIn_Print_Area_14_1_1_1_1_1_1_1_1">#REF!</definedName>
    <definedName name="Excel_BuiltIn_Print_Area_14_1_1_1_1_1_1_1_1_1">#REF!</definedName>
    <definedName name="Excel_BuiltIn_Print_Area_14_1_1_1_1_1_1_1_1_1_1">#REF!</definedName>
    <definedName name="Excel_BuiltIn_Print_Area_14_1_1_1_1_1_1_1_1_1_1_1">#REF!</definedName>
    <definedName name="Excel_BuiltIn_Print_Area_14_1_1_1_1_1_1_1_1_1_1_1_1">#REF!</definedName>
    <definedName name="Excel_BuiltIn_Print_Area_14_1_1_1_1_1_1_1_1_1_1_1_1_1">#REF!</definedName>
    <definedName name="Excel_BuiltIn_Print_Area_14_1_1_1_1_1_1_1_1_1_1_1_1_1_1">#REF!</definedName>
    <definedName name="Excel_BuiltIn_Print_Area_14_1_1_1_1_1_1_1_1_1_1_1_1_1_1_1">#REF!</definedName>
    <definedName name="Excel_BuiltIn_Print_Area_14_1_1_1_1_1_1_1_1_1_1_1_1_1_1_1_1">#REF!</definedName>
    <definedName name="Excel_BuiltIn_Print_Area_14_1_1_1_1_1_1_1_1_1_1_1_1_1_1_1_1_1">#REF!</definedName>
    <definedName name="Excel_BuiltIn_Print_Area_14_1_1_1_1_1_1_1_1_1_1_1_1_1_1_1_1_1_1">#REF!</definedName>
    <definedName name="Excel_BuiltIn_Print_Area_14_1_1_1_1_1_1_1_1_1_1_1_1_1_1_1_1_1_1_1">#REF!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#REF!</definedName>
    <definedName name="Excel_BuiltIn_Print_Area_15_1_1_1_1_1">#REF!</definedName>
    <definedName name="Excel_BuiltIn_Print_Area_15_1_1_1_1_1_1">#REF!</definedName>
    <definedName name="Excel_BuiltIn_Print_Area_15_1_1_1_1_1_1_1">#REF!</definedName>
    <definedName name="Excel_BuiltIn_Print_Area_15_1_1_1_1_1_1_1_1">#REF!</definedName>
    <definedName name="Excel_BuiltIn_Print_Area_16">#REF!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_1">#REF!</definedName>
    <definedName name="Excel_BuiltIn_Print_Area_16_1_1_1_1_1_1_1">#REF!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_1">#REF!</definedName>
    <definedName name="Excel_BuiltIn_Print_Area_17_1_1_1_1_1_1_1">#REF!</definedName>
    <definedName name="Excel_BuiltIn_Print_Area_17_1_1_1_1_1_1_1_1">#REF!</definedName>
    <definedName name="Excel_BuiltIn_Print_Area_18">#REF!</definedName>
    <definedName name="Excel_BuiltIn_Print_Area_18_1">#REF!</definedName>
    <definedName name="Excel_BuiltIn_Print_Area_18_1_1">#REF!</definedName>
    <definedName name="Excel_BuiltIn_Print_Area_19_1">#REF!</definedName>
    <definedName name="Excel_BuiltIn_Print_Area_19_1_1">#REF!</definedName>
    <definedName name="Excel_BuiltIn_Print_Area_19_1_1_1">#REF!</definedName>
    <definedName name="Excel_BuiltIn_Print_Area_19_1_1_1_1">#REF!</definedName>
    <definedName name="Excel_BuiltIn_Print_Area_19_1_1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_1_1_1_1_1">#REF!</definedName>
    <definedName name="Excel_BuiltIn_Print_Area_2_1_1_1_2">#REF!</definedName>
    <definedName name="Excel_BuiltIn_Print_Area_2_1_1_1_3">#REF!</definedName>
    <definedName name="Excel_BuiltIn_Print_Area_2_1_1_1_4">#REF!</definedName>
    <definedName name="Excel_BuiltIn_Print_Area_2_1_1_1_5">#REF!</definedName>
    <definedName name="Excel_BuiltIn_Print_Area_2_1_1_1_6">#REF!</definedName>
    <definedName name="Excel_BuiltIn_Print_Area_20_1">#REF!</definedName>
    <definedName name="Excel_BuiltIn_Print_Area_21_1">#REF!</definedName>
    <definedName name="Excel_BuiltIn_Print_Area_21_1_1">#REF!</definedName>
    <definedName name="Excel_BuiltIn_Print_Area_22">#REF!</definedName>
    <definedName name="Excel_BuiltIn_Print_Area_22_1">#REF!</definedName>
    <definedName name="Excel_BuiltIn_Print_Area_23">#REF!</definedName>
    <definedName name="Excel_BuiltIn_Print_Area_23_1">#REF!</definedName>
    <definedName name="Excel_BuiltIn_Print_Area_24">#REF!</definedName>
    <definedName name="Excel_BuiltIn_Print_Area_24_1">#REF!</definedName>
    <definedName name="Excel_BuiltIn_Print_Area_24_1_1">#REF!</definedName>
    <definedName name="Excel_BuiltIn_Print_Area_24_1_1_1">#REF!</definedName>
    <definedName name="Excel_BuiltIn_Print_Area_24_1_1_1_1">#REF!</definedName>
    <definedName name="Excel_BuiltIn_Print_Area_24_1_1_1_1_1">#REF!</definedName>
    <definedName name="Excel_BuiltIn_Print_Area_24_1_1_1_1_1_1">#REF!</definedName>
    <definedName name="Excel_BuiltIn_Print_Area_25_1">#REF!</definedName>
    <definedName name="Excel_BuiltIn_Print_Area_25_1_1">#REF!</definedName>
    <definedName name="Excel_BuiltIn_Print_Area_25_1_1_1">#REF!</definedName>
    <definedName name="Excel_BuiltIn_Print_Area_25_1_1_1_1">#REF!</definedName>
    <definedName name="Excel_BuiltIn_Print_Area_25_1_1_1_1_1">#REF!</definedName>
    <definedName name="Excel_BuiltIn_Print_Area_25_1_1_1_1_1_1">#REF!</definedName>
    <definedName name="Excel_BuiltIn_Print_Area_25_1_1_1_1_1_1_1">#REF!</definedName>
    <definedName name="Excel_BuiltIn_Print_Area_25_1_1_1_1_1_1_1_1">#REF!</definedName>
    <definedName name="Excel_BuiltIn_Print_Area_25_1_1_1_1_1_1_1_1_1">#REF!</definedName>
    <definedName name="Excel_BuiltIn_Print_Area_25_1_1_1_1_1_1_1_1_1_1">#REF!</definedName>
    <definedName name="Excel_BuiltIn_Print_Area_26">#REF!</definedName>
    <definedName name="Excel_BuiltIn_Print_Area_26_1">#REF!</definedName>
    <definedName name="Excel_BuiltIn_Print_Area_26_1_1">#REF!</definedName>
    <definedName name="Excel_BuiltIn_Print_Area_26_1_1_1">#REF!</definedName>
    <definedName name="Excel_BuiltIn_Print_Area_26_1_1_1_1">#REF!</definedName>
    <definedName name="Excel_BuiltIn_Print_Area_27_1">#REF!</definedName>
    <definedName name="Excel_BuiltIn_Print_Area_27_1_1">#REF!</definedName>
    <definedName name="Excel_BuiltIn_Print_Area_27_1_1_1">#REF!</definedName>
    <definedName name="Excel_BuiltIn_Print_Area_28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1_1_1_1_1_1_1">#REF!</definedName>
    <definedName name="Excel_BuiltIn_Print_Area_3_1_1_1_1_1_1_1_1_1_1_1_1_1_1_1_1_1_1">#REF!</definedName>
    <definedName name="Excel_BuiltIn_Print_Area_3_1_1_1_1_1_1_1_1_1_1_1_1_1_1_1_1_1_1_1">#REF!</definedName>
    <definedName name="Excel_BuiltIn_Print_Area_3_1_1_1_1_1_1_1_1_1_1_1_1_1_1_1_1_1_1_1_1">#REF!</definedName>
    <definedName name="Excel_BuiltIn_Print_Area_3_1_1_1_1_1_1_1_1_1_1_1_1_1_1_1_1_1_1_1_1_1">#REF!</definedName>
    <definedName name="Excel_BuiltIn_Print_Area_3_1_1_1_1_1_1_1_1_1_1_1_1_1_1_1_1_1_1_1_1_1_1">#REF!</definedName>
    <definedName name="Excel_BuiltIn_Print_Area_3_1_1_1_1_1_1_1_1_1_1_1_1_1_1_1_1_1_1_1_1_1_1_1">#REF!</definedName>
    <definedName name="Excel_BuiltIn_Print_Area_3_1_1_1_1_1_1_1_1_1_1_1_1_1_1_1_1_1_1_1_1_1_1_1_1">#REF!</definedName>
    <definedName name="Excel_BuiltIn_Print_Area_3_1_1_1_1_1_1_1_1_1_1_1_1_1_1_1_1_1_1_1_1_1_1_1_1_1">#REF!</definedName>
    <definedName name="Excel_BuiltIn_Print_Area_3_1_1_1_1_1_1_1_1_1_1_1_1_1_1_1_1_1_1_1_1_1_1_1_1_1_1">#REF!</definedName>
    <definedName name="Excel_BuiltIn_Print_Area_3_1_1_1_1_1_1_1_1_1_1_1_1_1_1_1_1_1_1_1_1_1_1_1_1_1_1_1">#REF!</definedName>
    <definedName name="Excel_BuiltIn_Print_Area_3_1_1_1_1_1_1_1_1_1_1_1_1_1_1_1_1_1_1_1_1_1_1_1_1_1_1_1_1">#REF!</definedName>
    <definedName name="Excel_BuiltIn_Print_Area_3_1_1_1_1_1_1_1_1_1_1_1_1_1_1_1_1_1_1_1_1_1_1_1_1_1_1_1_1_1">#REF!</definedName>
    <definedName name="Excel_BuiltIn_Print_Area_3_1_1_1_1_1_1_1_1_1_1_1_1_1_1_1_1_1_1_1_1_1_1_1_1_1_1_1_1_1_1">#REF!</definedName>
    <definedName name="Excel_BuiltIn_Print_Area_3_1_1_1_1_1_1_1_1_1_1_1_1_1_1_1_1_1_1_1_1_1_1_1_1_1_1_1_1_1_1_1">#REF!</definedName>
    <definedName name="Excel_BuiltIn_Print_Area_3_1_1_1_1_1_1_1_1_1_1_1_1_1_1_1_1_1_1_1_1_1_1_1_1_1_1_1_1_1_1_1_1">#REF!</definedName>
    <definedName name="Excel_BuiltIn_Print_Area_3_1_1_1_1_1_1_1_1_1_1_1_1_1_1_1_1_1_1_1_1_1_1_1_1_1_1_1_1_1_1_1_1_1">#REF!</definedName>
    <definedName name="Excel_BuiltIn_Print_Area_3_1_1_1_1_1_1_1_1_1_1_1_1_1_1_1_1_1_1_1_1_1_1_1_1_1_1_1_1_1_1_1_1_1_1">#REF!</definedName>
    <definedName name="Excel_BuiltIn_Print_Area_3_1_1_3">#REF!</definedName>
    <definedName name="Excel_BuiltIn_Print_Area_4">#REF!</definedName>
    <definedName name="Excel_BuiltIn_Print_Area_4___0">#REF!</definedName>
    <definedName name="Excel_BuiltIn_Print_Area_4___0_1">#REF!</definedName>
    <definedName name="Excel_BuiltIn_Print_Area_4___0_2">#REF!</definedName>
    <definedName name="Excel_BuiltIn_Print_Area_4___0_3">#REF!</definedName>
    <definedName name="Excel_BuiltIn_Print_Area_4___0_4">#REF!</definedName>
    <definedName name="Excel_BuiltIn_Print_Area_4___0_5">#REF!</definedName>
    <definedName name="Excel_BuiltIn_Print_Area_4___0_6">#REF!</definedName>
    <definedName name="Excel_BuiltIn_Print_Area_4_1">#REF!</definedName>
    <definedName name="Excel_BuiltIn_Print_Area_4_1_1">(#REF!,#REF!)</definedName>
    <definedName name="Excel_BuiltIn_Print_Area_4_1_1_1">#REF!</definedName>
    <definedName name="Excel_BuiltIn_Print_Area_4_1_1_1_1">#REF!</definedName>
    <definedName name="Excel_BuiltIn_Print_Area_4_1_1_1_1_1">#REF!</definedName>
    <definedName name="Excel_BuiltIn_Print_Area_4_1_1_1_1_1_1">#REF!</definedName>
    <definedName name="Excel_BuiltIn_Print_Area_4_1_1_1_1_1_1_1">#REF!</definedName>
    <definedName name="Excel_BuiltIn_Print_Area_4_1_1_1_1_1_1_1_1">#REF!</definedName>
    <definedName name="Excel_BuiltIn_Print_Area_4_1_1_1_1_1_1_1_1_1">#REF!,#REF!</definedName>
    <definedName name="Excel_BuiltIn_Print_Area_4_1_1_1_1_1_1_1_1_1_1">#REF!,#REF!</definedName>
    <definedName name="Excel_BuiltIn_Print_Area_4_1_1_1_1_1_1_1_1_1_1_1">#REF!,#REF!</definedName>
    <definedName name="Excel_BuiltIn_Print_Area_4_1_1_1_1_1_1_1_1_1_1_1_1">#REF!</definedName>
    <definedName name="Excel_BuiltIn_Print_Area_4_1_1_1_1_1_1_1_1_1_1_1_1_1">#REF!</definedName>
    <definedName name="Excel_BuiltIn_Print_Area_4_1_1_1_1_1_1_1_1_1_1_1_1_1_1">#REF!</definedName>
    <definedName name="Excel_BuiltIn_Print_Area_4_1_1_1_1_1_1_1_1_1_1_1_1_1_1_1">#REF!</definedName>
    <definedName name="Excel_BuiltIn_Print_Area_4_1_1_1_1_1_1_1_1_1_1_1_1_1_1_1_1">#REF!</definedName>
    <definedName name="Excel_BuiltIn_Print_Area_5">#REF!</definedName>
    <definedName name="Excel_BuiltIn_Print_Area_5_1">(#REF!,#REF!)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_1">#REF!</definedName>
    <definedName name="Excel_BuiltIn_Print_Area_5_1_1_1_1_1_1_1_1_1_1">#REF!</definedName>
    <definedName name="Excel_BuiltIn_Print_Area_5_1_1_1_1_1_1_1_1_1_1_1">#REF!</definedName>
    <definedName name="Excel_BuiltIn_Print_Area_5_1_1_1_1_1_1_1_1_1_1_1_1">#REF!</definedName>
    <definedName name="Excel_BuiltIn_Print_Area_5_1_1_1_1_1_1_1_1_1_1_1_1_1">#REF!</definedName>
    <definedName name="Excel_BuiltIn_Print_Area_5_1_1_1_1_1_1_1_1_1_1_1_1_1_1">#REF!</definedName>
    <definedName name="Excel_BuiltIn_Print_Area_5_1_1_1_1_1_1_1_1_1_1_1_1_1_1_1">#REF!</definedName>
    <definedName name="Excel_BuiltIn_Print_Area_5_1_1_1_1_1_1_1_1_1_1_1_1_1_1_1_1">#REF!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6_1_1_1_1">#REF!</definedName>
    <definedName name="Excel_BuiltIn_Print_Area_6_1_1_1_1_1">#REF!</definedName>
    <definedName name="Excel_BuiltIn_Print_Area_6_1_1_1_1_1_1">#REF!</definedName>
    <definedName name="Excel_BuiltIn_Print_Area_6_1_1_1_1_1_1_1">#REF!</definedName>
    <definedName name="Excel_BuiltIn_Print_Area_6_1_1_1_1_1_1_1_1">#REF!</definedName>
    <definedName name="Excel_BuiltIn_Print_Area_6_1_1_1_1_1_1_1_1_1">#REF!</definedName>
    <definedName name="Excel_BuiltIn_Print_Area_6_1_1_1_1_1_1_1_1_1_1">#REF!</definedName>
    <definedName name="Excel_BuiltIn_Print_Area_6_1_1_1_1_1_1_1_1_1_1_1">#REF!</definedName>
    <definedName name="Excel_BuiltIn_Print_Area_6_1_1_1_1_1_1_1_1_1_1_1_1">#REF!</definedName>
    <definedName name="Excel_BuiltIn_Print_Area_6_1_1_1_1_1_1_1_1_1_1_1_1_1">#REF!</definedName>
    <definedName name="Excel_BuiltIn_Print_Area_6_1_1_2">#REF!</definedName>
    <definedName name="Excel_BuiltIn_Print_Area_6_1_1_3">#REF!</definedName>
    <definedName name="Excel_BuiltIn_Print_Area_6_1_1_4">#REF!</definedName>
    <definedName name="Excel_BuiltIn_Print_Area_6_1_1_5">#REF!</definedName>
    <definedName name="Excel_BuiltIn_Print_Area_6_1_1_6">#REF!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1_1">#REF!</definedName>
    <definedName name="Excel_BuiltIn_Print_Area_7_1_1_1_1_1_1_1_1">#REF!</definedName>
    <definedName name="Excel_BuiltIn_Print_Area_7_1_1_1_1_1_1_1_1_1">#REF!</definedName>
    <definedName name="Excel_BuiltIn_Print_Area_7_1_1_1_1_1_1_1_1_1_1">#REF!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_1">#REF!</definedName>
    <definedName name="Excel_BuiltIn_Print_Area_8_1_1_1_1_1_1_1">#REF!</definedName>
    <definedName name="Excel_BuiltIn_Print_Area_8_1_1_1_1_1_1_1_1">#REF!</definedName>
    <definedName name="Excel_BuiltIn_Print_Area_8_1_1_1_1_1_1_1_1_1">#REF!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_1_1_1">#REF!</definedName>
    <definedName name="Excel_BuiltIn_Print_Area_9_1_1_1_1_1_1_1">#REF!</definedName>
    <definedName name="Excel_BuiltIn_Print_Titles">#REF!</definedName>
    <definedName name="Excel_BuiltIn_Print_Titles_0">#REF!</definedName>
    <definedName name="Excel_BuiltIn_Print_Titles_0___0">#N/A</definedName>
    <definedName name="Excel_BuiltIn_Print_Titles_0_1">#REF!</definedName>
    <definedName name="Excel_BuiltIn_Print_Titles_0_2">#REF!</definedName>
    <definedName name="Excel_BuiltIn_Print_Titles_0_3">#REF!</definedName>
    <definedName name="Excel_BuiltIn_Print_Titles_0_4">#REF!</definedName>
    <definedName name="Excel_BuiltIn_Print_Titles_0_5">#REF!</definedName>
    <definedName name="Excel_BuiltIn_Print_Titles_0_6">#REF!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0">#REF!</definedName>
    <definedName name="Excel_BuiltIn_Print_Titles_10_1">#REF!</definedName>
    <definedName name="Excel_BuiltIn_Print_Titles_10_1_1">#REF!</definedName>
    <definedName name="Excel_BuiltIn_Print_Titles_11">#REF!</definedName>
    <definedName name="Excel_BuiltIn_Print_Titles_11_1">#REF!</definedName>
    <definedName name="Excel_BuiltIn_Print_Titles_11_1_1">#REF!</definedName>
    <definedName name="Excel_BuiltIn_Print_Titles_11_1_1_1">#REF!</definedName>
    <definedName name="Excel_BuiltIn_Print_Titles_12_1">#REF!</definedName>
    <definedName name="Excel_BuiltIn_Print_Titles_12_1_1">#REF!</definedName>
    <definedName name="Excel_BuiltIn_Print_Titles_12_1_1_1">#REF!</definedName>
    <definedName name="Excel_BuiltIn_Print_Titles_13">#REF!</definedName>
    <definedName name="Excel_BuiltIn_Print_Titles_13_1">#REF!</definedName>
    <definedName name="Excel_BuiltIn_Print_Titles_13_1_1">#REF!</definedName>
    <definedName name="Excel_BuiltIn_Print_Titles_14">#REF!</definedName>
    <definedName name="Excel_BuiltIn_Print_Titles_14_1">#REF!</definedName>
    <definedName name="Excel_BuiltIn_Print_Titles_15_1">#REF!</definedName>
    <definedName name="Excel_BuiltIn_Print_Titles_16">#REF!</definedName>
    <definedName name="Excel_BuiltIn_Print_Titles_16_1">#REF!</definedName>
    <definedName name="Excel_BuiltIn_Print_Titles_17">#REF!</definedName>
    <definedName name="Excel_BuiltIn_Print_Titles_17_1">#REF!</definedName>
    <definedName name="Excel_BuiltIn_Print_Titles_17_1_1">#REF!</definedName>
    <definedName name="Excel_BuiltIn_Print_Titles_18">#REF!</definedName>
    <definedName name="Excel_BuiltIn_Print_Titles_18_1">#REF!</definedName>
    <definedName name="Excel_BuiltIn_Print_Titles_18_1_1">#REF!</definedName>
    <definedName name="Excel_BuiltIn_Print_Titles_19_1">#REF!</definedName>
    <definedName name="Excel_BuiltIn_Print_Titles_2">(#REF!,#REF!)</definedName>
    <definedName name="Excel_BuiltIn_Print_Titles_2_1">#REF!</definedName>
    <definedName name="Excel_BuiltIn_Print_Titles_2_1_1">#REF!</definedName>
    <definedName name="Excel_BuiltIn_Print_Titles_2_1_1_1">#REF!</definedName>
    <definedName name="Excel_BuiltIn_Print_Titles_2_1_1_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0_1">#REF!</definedName>
    <definedName name="Excel_BuiltIn_Print_Titles_21_1">#REF!</definedName>
    <definedName name="Excel_BuiltIn_Print_Titles_22_1">#REF!</definedName>
    <definedName name="Excel_BuiltIn_Print_Titles_22_1_1">#REF!</definedName>
    <definedName name="Excel_BuiltIn_Print_Titles_23_1">#REF!</definedName>
    <definedName name="Excel_BuiltIn_Print_Titles_23_1_1">#REF!</definedName>
    <definedName name="Excel_BuiltIn_Print_Titles_24_1">#REF!</definedName>
    <definedName name="Excel_BuiltIn_Print_Titles_24_1_1">#REF!</definedName>
    <definedName name="Excel_BuiltIn_Print_Titles_25_1">#REF!</definedName>
    <definedName name="Excel_BuiltIn_Print_Titles_26">#REF!</definedName>
    <definedName name="Excel_BuiltIn_Print_Titles_26_1">#REF!</definedName>
    <definedName name="Excel_BuiltIn_Print_Titles_27_1">#REF!</definedName>
    <definedName name="Excel_BuiltIn_Print_Titles_3">#REF!</definedName>
    <definedName name="Excel_BuiltIn_Print_Titles_3_1">#REF!</definedName>
    <definedName name="Excel_BuiltIn_Print_Titles_3_1_1">#REF!</definedName>
    <definedName name="Excel_BuiltIn_Print_Titles_3_1_1_1">#REF!</definedName>
    <definedName name="Excel_BuiltIn_Print_Titles_3_1_1_1_1">#REF!</definedName>
    <definedName name="Excel_BuiltIn_Print_Titles_3_1_1_1_1_1">NA()</definedName>
    <definedName name="Excel_BuiltIn_Print_Titles_3_1_1_1_1_1_1">#REF!</definedName>
    <definedName name="Excel_BuiltIn_Print_Titles_3_1_1_3">#REF!</definedName>
    <definedName name="Excel_BuiltIn_Print_Titles_3_1_3">#REF!</definedName>
    <definedName name="Excel_BuiltIn_Print_Titles_4">#REF!</definedName>
    <definedName name="Excel_BuiltIn_Print_Titles_4_1">#REF!</definedName>
    <definedName name="Excel_BuiltIn_Print_Titles_4_1_1">"$'Sch 2-Floor 6'.$A$1:$AMJ$10"</definedName>
    <definedName name="Excel_BuiltIn_Print_Titles_4_1_1_1">#REF!</definedName>
    <definedName name="Excel_BuiltIn_Print_Titles_4_1_1_1_1">#REF!</definedName>
    <definedName name="Excel_BuiltIn_Print_Titles_4_1_1_1_1_1">#REF!</definedName>
    <definedName name="Excel_BuiltIn_Print_Titles_5">#REF!</definedName>
    <definedName name="Excel_BuiltIn_Print_Titles_5_1">#REF!</definedName>
    <definedName name="Excel_BuiltIn_Print_Titles_5_1_1">#REF!</definedName>
    <definedName name="Excel_BuiltIn_Print_Titles_5_1_1_1">#REF!</definedName>
    <definedName name="Excel_BuiltIn_Print_Titles_6">#REF!</definedName>
    <definedName name="Excel_BuiltIn_Print_Titles_6_1">#REF!</definedName>
    <definedName name="Excel_BuiltIn_Print_Titles_6_1_1">"$'Sch 4 - Prelim'.$A$1:$AMJ$10"</definedName>
    <definedName name="Excel_BuiltIn_Print_Titles_6_1_1_1">#REF!</definedName>
    <definedName name="Excel_BuiltIn_Print_Titles_6_1_1_1_1_1">#REF!</definedName>
    <definedName name="Excel_BuiltIn_Print_Titles_6_1_1_2">#REF!</definedName>
    <definedName name="Excel_BuiltIn_Print_Titles_6_1_1_3">#REF!</definedName>
    <definedName name="Excel_BuiltIn_Print_Titles_6_1_1_4">#REF!</definedName>
    <definedName name="Excel_BuiltIn_Print_Titles_6_1_1_5">#REF!</definedName>
    <definedName name="Excel_BuiltIn_Print_Titles_6_1_1_6">#REF!</definedName>
    <definedName name="Excel_BuiltIn_Print_Titles_7">#REF!</definedName>
    <definedName name="Excel_BuiltIn_Print_Titles_7_1">#REF!</definedName>
    <definedName name="Excel_BuiltIn_Print_Titles_7_1_1">#REF!</definedName>
    <definedName name="Excel_BuiltIn_Print_Titles_7_1_1_1">#REF!</definedName>
    <definedName name="Excel_BuiltIn_Print_Titles_8">#REF!</definedName>
    <definedName name="Excel_BuiltIn_Print_Titles_8_1">#REF!</definedName>
    <definedName name="Excel_BuiltIn_Print_Titles_9">#REF!</definedName>
    <definedName name="Excel_BuiltIn_Print_Titles_9_1">#REF!</definedName>
    <definedName name="Excel_BuiltIn_Print_Titles_9_1_1">#REF!</definedName>
    <definedName name="Excel_BuiltIn_Print_Titles_9_1_1_1">#REF!</definedName>
    <definedName name="Excel_BuiltIn_Print_Titles_9_1_1_1_1">#REF!</definedName>
    <definedName name="Exchange_rate">#REF!</definedName>
    <definedName name="Expansion_Joint">#REF!</definedName>
    <definedName name="EXPENSE">#REF!</definedName>
    <definedName name="EXPENSE_1">#REF!</definedName>
    <definedName name="EXPENSE_2">#REF!</definedName>
    <definedName name="EXPENSE_3">#REF!</definedName>
    <definedName name="EXPENSE_4">#REF!</definedName>
    <definedName name="EXPENSE_5">#REF!</definedName>
    <definedName name="EXPENSE_6">#REF!</definedName>
    <definedName name="EXT_LAB">#REF!</definedName>
    <definedName name="EXT_MAT">#REF!</definedName>
    <definedName name="Exten1" localSheetId="4">[6]Form1!$A$192</definedName>
    <definedName name="Exten1">[7]Form1!$A$192</definedName>
    <definedName name="Exten2" localSheetId="4">[6]Form1!$A$193</definedName>
    <definedName name="Exten2">[7]Form1!$A$193</definedName>
    <definedName name="Exten3" localSheetId="4">[6]Form1!$A$194</definedName>
    <definedName name="Exten3">[7]Form1!$A$194</definedName>
    <definedName name="Exten4" localSheetId="4">[6]Form1!$A$195</definedName>
    <definedName name="Exten4">[7]Form1!$A$195</definedName>
    <definedName name="external" hidden="1">{#N/A,#N/A,TRUE,"SUM";#N/A,#N/A,TRUE,"EE";#N/A,#N/A,TRUE,"AC";#N/A,#N/A,TRUE,"SN"}</definedName>
    <definedName name="Extra_Pay">#REF!</definedName>
    <definedName name="Extra_Pay_1">#REF!</definedName>
    <definedName name="Extra_Pay_2">#REF!</definedName>
    <definedName name="Extra_Pay_3">#REF!</definedName>
    <definedName name="Extra_Pay_4">#REF!</definedName>
    <definedName name="Extra_Pay_5">#REF!</definedName>
    <definedName name="Extra_Pay_6">#REF!</definedName>
    <definedName name="_xlnm.Extract">#REF!</definedName>
    <definedName name="eytersy" hidden="1">{#N/A,#N/A,TRUE,"SUM";#N/A,#N/A,TRUE,"EE";#N/A,#N/A,TRUE,"AC";#N/A,#N/A,TRUE,"SN"}</definedName>
    <definedName name="eyteyt" hidden="1">{#N/A,#N/A,FALSE,"CCTV"}</definedName>
    <definedName name="F" localSheetId="4">#REF!</definedName>
    <definedName name="F" localSheetId="7">#REF!</definedName>
    <definedName name="F">#REF!</definedName>
    <definedName name="f___0">#REF!</definedName>
    <definedName name="f___0_1">#REF!</definedName>
    <definedName name="f___0_2">#REF!</definedName>
    <definedName name="f___0_3">#REF!</definedName>
    <definedName name="f___0_4">#REF!</definedName>
    <definedName name="f___0_5">#REF!</definedName>
    <definedName name="f___0_6">#REF!</definedName>
    <definedName name="f_1">#REF!</definedName>
    <definedName name="f_2">#REF!</definedName>
    <definedName name="f_3">#REF!</definedName>
    <definedName name="f_4">#REF!</definedName>
    <definedName name="f_5">#REF!</definedName>
    <definedName name="f_6">#REF!</definedName>
    <definedName name="f_bridge" localSheetId="4">'[68]F(ของเรา)'!$G$27</definedName>
    <definedName name="f_bridge">'[69]F(ของเรา)'!$G$27</definedName>
    <definedName name="F_road" localSheetId="4">'[68]F(ของเรา)'!$G$26</definedName>
    <definedName name="F_road">'[69]F(ของเรา)'!$G$26</definedName>
    <definedName name="F_S">#REF!</definedName>
    <definedName name="F_S_1">#REF!</definedName>
    <definedName name="F_S_2">#REF!</definedName>
    <definedName name="F_S_3">#REF!</definedName>
    <definedName name="F_S_4">#REF!</definedName>
    <definedName name="F_S_5">#REF!</definedName>
    <definedName name="F_S_6">#REF!</definedName>
    <definedName name="F_SL">FST:(FSB)</definedName>
    <definedName name="F_SL_1">FST_1:(FSB_1)</definedName>
    <definedName name="F_SL_2">#N/A</definedName>
    <definedName name="F_SL_3">FST_3:(FSB_3)</definedName>
    <definedName name="F_SL_4">FST_4:(FSB_4)</definedName>
    <definedName name="F_SL_5">FST_5:(FSB_5)</definedName>
    <definedName name="F_SL_6">FST_6:(FSB_6)</definedName>
    <definedName name="F_trial" localSheetId="0">[70]!F_trial</definedName>
    <definedName name="F_trial" localSheetId="9">[70]!F_trial</definedName>
    <definedName name="F_trial">[70]!F_trial</definedName>
    <definedName name="F1road">[29]FactorF!$A$7:$H$18</definedName>
    <definedName name="F2str">[29]FactorF!$J$7:$Q$18</definedName>
    <definedName name="F3bui">[29]FactorF!$S$7:$Z$18</definedName>
    <definedName name="fa">'[71]กสย11.1'!#REF!</definedName>
    <definedName name="FA_2">#REF!</definedName>
    <definedName name="FA_3">#REF!</definedName>
    <definedName name="factor">#REF!</definedName>
    <definedName name="FACTOR_1">#REF!</definedName>
    <definedName name="FACTOR_2">#REF!</definedName>
    <definedName name="FACTOR_3">#REF!</definedName>
    <definedName name="FACTOR_4">#REF!</definedName>
    <definedName name="FACTOR_5">#REF!</definedName>
    <definedName name="FACTOR_6">#REF!</definedName>
    <definedName name="factor_db">'[72]Factor F งาน DB.'!$A$6:$F$49</definedName>
    <definedName name="Factor_Fงานสะพาน">#REF!</definedName>
    <definedName name="Factor_Fงานอาคาร">#REF!</definedName>
    <definedName name="factor_table" localSheetId="13">#REF!</definedName>
    <definedName name="factor_table" localSheetId="4">#REF!</definedName>
    <definedName name="factor_table" localSheetId="8">#REF!</definedName>
    <definedName name="factor_table">#REF!</definedName>
    <definedName name="FactorConcBox1" localSheetId="4">[6]Form1!$AS$79</definedName>
    <definedName name="FactorConcBox1">[7]Form1!$AS$79</definedName>
    <definedName name="FactorConcBox2" localSheetId="4">[6]Form1!$AS$89</definedName>
    <definedName name="FactorConcBox2">[7]Form1!$AS$89</definedName>
    <definedName name="FactorConcBox3" localSheetId="4">[6]Form1!$AS$98</definedName>
    <definedName name="FactorConcBox3">[7]Form1!$AS$98</definedName>
    <definedName name="FactorConcBox4" localSheetId="4">[6]Form1!$AS$107</definedName>
    <definedName name="FactorConcBox4">[7]Form1!$AS$107</definedName>
    <definedName name="FactorF_Road">#REF!</definedName>
    <definedName name="FACTORY" hidden="1">{#N/A,#N/A,TRUE,"SUM";#N/A,#N/A,TRUE,"EE";#N/A,#N/A,TRUE,"AC";#N/A,#N/A,TRUE,"SN"}</definedName>
    <definedName name="fadfadfdaf">#REF!</definedName>
    <definedName name="fadfafdaf">#REF!</definedName>
    <definedName name="fadfsfdasfad">#REF!</definedName>
    <definedName name="fads" hidden="1">{#N/A,#N/A,TRUE,"SUM";#N/A,#N/A,TRUE,"EE";#N/A,#N/A,TRUE,"AC";#N/A,#N/A,TRUE,"SN"}</definedName>
    <definedName name="fadsfasdf">#REF!</definedName>
    <definedName name="fasdfsaf">#REF!</definedName>
    <definedName name="FD.">#REF!</definedName>
    <definedName name="fdafafaf">#REF!</definedName>
    <definedName name="fdasf">#REF!</definedName>
    <definedName name="fddfhdfhdgh" hidden="1">{#N/A,#N/A,FALSE,"CCTV"}</definedName>
    <definedName name="fdf" hidden="1">{#N/A,#N/A,FALSE,"CCTV"}</definedName>
    <definedName name="FDFDF" hidden="1">{#N/A,#N/A,FALSE,"CCTV"}</definedName>
    <definedName name="FDFDSF" hidden="1">{#N/A,#N/A,TRUE,"SUM";#N/A,#N/A,TRUE,"EE";#N/A,#N/A,TRUE,"AC";#N/A,#N/A,TRUE,"SN"}</definedName>
    <definedName name="fdfs" hidden="1">{#N/A,#N/A,TRUE,"SUM";#N/A,#N/A,TRUE,"EE";#N/A,#N/A,TRUE,"AC";#N/A,#N/A,TRUE,"SN"}</definedName>
    <definedName name="FDFSDF">#REF!</definedName>
    <definedName name="FDFSDF_1">#REF!</definedName>
    <definedName name="FDFSDF_2">#REF!</definedName>
    <definedName name="FDFSDF_3">#REF!</definedName>
    <definedName name="FDFSDF_4">#REF!</definedName>
    <definedName name="FDFSDF_5">#REF!</definedName>
    <definedName name="FDFSDF_6">#REF!</definedName>
    <definedName name="fdfsdfs" hidden="1">{#N/A,#N/A,TRUE,"SUM";#N/A,#N/A,TRUE,"EE";#N/A,#N/A,TRUE,"AC";#N/A,#N/A,TRUE,"SN"}</definedName>
    <definedName name="FENCE_I">#REF!</definedName>
    <definedName name="FENCE_II">#REF!</definedName>
    <definedName name="FENCE_III">#REF!</definedName>
    <definedName name="ff">'[73]F(ของเรา)'!$G$27</definedName>
    <definedName name="ffbn">#REF!</definedName>
    <definedName name="ffbridge">#REF!</definedName>
    <definedName name="ffd">#REF!</definedName>
    <definedName name="ffd_1">#REF!</definedName>
    <definedName name="ffd_2">#REF!</definedName>
    <definedName name="ffd_3">#REF!</definedName>
    <definedName name="ffd_4">#REF!</definedName>
    <definedName name="ffd_5">#REF!</definedName>
    <definedName name="ffd_6">#REF!</definedName>
    <definedName name="fff" localSheetId="4">'[74]11 ข้อมูลงานCon'!$AB$30</definedName>
    <definedName name="fff">'[75]11 ข้อมูลงานCon'!$AB$30</definedName>
    <definedName name="fff_1">#REF!</definedName>
    <definedName name="fff_2">#REF!</definedName>
    <definedName name="fff_3">#REF!</definedName>
    <definedName name="fff_4">#REF!</definedName>
    <definedName name="fff_5">#REF!</definedName>
    <definedName name="fff_6">#REF!</definedName>
    <definedName name="fffd">#REF!</definedName>
    <definedName name="fffd_1">#REF!</definedName>
    <definedName name="fffd_2">#REF!</definedName>
    <definedName name="fffd_3">#REF!</definedName>
    <definedName name="fffd_4">#REF!</definedName>
    <definedName name="fffd_5">#REF!</definedName>
    <definedName name="fffd_6">#REF!</definedName>
    <definedName name="ffff">#REF!</definedName>
    <definedName name="ffff_1">#REF!</definedName>
    <definedName name="ffff_2">#REF!</definedName>
    <definedName name="ffff_3">#REF!</definedName>
    <definedName name="ffff_4">#REF!</definedName>
    <definedName name="ffff_5">#REF!</definedName>
    <definedName name="ffff_6">#REF!</definedName>
    <definedName name="ffffd" hidden="1">{#N/A,#N/A,TRUE,"SUM";#N/A,#N/A,TRUE,"EE";#N/A,#N/A,TRUE,"AC";#N/A,#N/A,TRUE,"SN"}</definedName>
    <definedName name="ffffff" hidden="1">{#N/A,#N/A,FALSE,"CCTV"}</definedName>
    <definedName name="FFFFFFFFFFF">#REF!</definedName>
    <definedName name="ffgen">#REF!</definedName>
    <definedName name="ffrn">#REF!</definedName>
    <definedName name="ffroad">#REF!</definedName>
    <definedName name="FGF" hidden="1">{#N/A,#N/A,FALSE,"CCTV"}</definedName>
    <definedName name="fgff" hidden="1">{#N/A,#N/A,TRUE,"SUM";#N/A,#N/A,TRUE,"EE";#N/A,#N/A,TRUE,"AC";#N/A,#N/A,TRUE,"SN"}</definedName>
    <definedName name="fggh" hidden="1">{#N/A,#N/A,FALSE,"Cont Doc_LSV (4)";#N/A,#N/A,FALSE,"Cont Doc_LSV (5)";#N/A,#N/A,FALSE,"Cont Doc_LSV (6)"}</definedName>
    <definedName name="fggherg">#REF!</definedName>
    <definedName name="fhgjfghfghgf" hidden="1">{#N/A,#N/A,FALSE,"CCTV"}</definedName>
    <definedName name="fill">#REF!</definedName>
    <definedName name="fill_height">#REF!</definedName>
    <definedName name="fill1">#REF!</definedName>
    <definedName name="fill2">#REF!</definedName>
    <definedName name="FinishedSurface">#REF!</definedName>
    <definedName name="fire">#REF!</definedName>
    <definedName name="First_PageConcSteel" localSheetId="4">#REF!</definedName>
    <definedName name="First_PageConcSteel" localSheetId="7">#REF!</definedName>
    <definedName name="First_PageConcSteel">#REF!</definedName>
    <definedName name="First_PageForm2" localSheetId="4">#REF!</definedName>
    <definedName name="First_PageForm2" localSheetId="7">#REF!</definedName>
    <definedName name="First_PageForm2">#REF!</definedName>
    <definedName name="FirstLineDocA" localSheetId="4">[6]Form3!$B$9</definedName>
    <definedName name="FirstLineDocA">[7]Form3!$B$9</definedName>
    <definedName name="FirstLineMaterials" localSheetId="4">#REF!</definedName>
    <definedName name="FirstLineMaterials" localSheetId="7">#REF!</definedName>
    <definedName name="FirstLineMaterials">#REF!</definedName>
    <definedName name="FirstPageMaterials" localSheetId="4">#REF!</definedName>
    <definedName name="FirstPageMaterials" localSheetId="7">#REF!</definedName>
    <definedName name="FirstPageMaterials">#REF!</definedName>
    <definedName name="FIT">#REF!</definedName>
    <definedName name="FIT_1">#REF!</definedName>
    <definedName name="FIT_2">#REF!</definedName>
    <definedName name="FIT_3">#REF!</definedName>
    <definedName name="FIT_4">#REF!</definedName>
    <definedName name="FIT_5">#REF!</definedName>
    <definedName name="FIT_6">#REF!</definedName>
    <definedName name="FITFS">#REF!</definedName>
    <definedName name="FITFS_1">#REF!</definedName>
    <definedName name="FITFS_2">#REF!</definedName>
    <definedName name="FITFS_3">#REF!</definedName>
    <definedName name="FITFS_4">#REF!</definedName>
    <definedName name="FITFS_5">#REF!</definedName>
    <definedName name="FITFS_6">#REF!</definedName>
    <definedName name="FITT">#REF!</definedName>
    <definedName name="FITT_1">#REF!</definedName>
    <definedName name="FITT_2">#REF!</definedName>
    <definedName name="FITT_3">#REF!</definedName>
    <definedName name="FITT_4">#REF!</definedName>
    <definedName name="FITT_5">#REF!</definedName>
    <definedName name="FITT_6">#REF!</definedName>
    <definedName name="Flashing">#REF!</definedName>
    <definedName name="Flashing_Signal" localSheetId="4">#REF!</definedName>
    <definedName name="Flashing_Signal" localSheetId="7">#REF!</definedName>
    <definedName name="Flashing_Signal">#REF!</definedName>
    <definedName name="FloorTHK1" localSheetId="4">[6]Form1!$AU$78</definedName>
    <definedName name="FloorTHK1">[7]Form1!$AU$78</definedName>
    <definedName name="FloorTHK2" localSheetId="4">[6]Form1!$AU$88</definedName>
    <definedName name="FloorTHK2">[7]Form1!$AU$88</definedName>
    <definedName name="FloorTHK3" localSheetId="4">[6]Form1!$AU$97</definedName>
    <definedName name="FloorTHK3">[7]Form1!$AU$97</definedName>
    <definedName name="FloorTHK4" localSheetId="4">[6]Form1!$AU$106</definedName>
    <definedName name="FloorTHK4">[7]Form1!$AU$106</definedName>
    <definedName name="folfof">#REF!</definedName>
    <definedName name="footing">#REF!</definedName>
    <definedName name="Footing.hang">#REF!</definedName>
    <definedName name="Footing.over">#REF!</definedName>
    <definedName name="FORM_1">#REF!</definedName>
    <definedName name="form_100">#REF!</definedName>
    <definedName name="FORM_2">#REF!</definedName>
    <definedName name="FORM_3">#REF!</definedName>
    <definedName name="form1">#REF!</definedName>
    <definedName name="form2">#REF!</definedName>
    <definedName name="form3">#REF!</definedName>
    <definedName name="FORMl">[38]ดัชนีราคา!$G$45</definedName>
    <definedName name="FORMm">[38]ดัชนีราคา!$F$45</definedName>
    <definedName name="Formula">#REF!</definedName>
    <definedName name="Formula_1">#REF!</definedName>
    <definedName name="Formula_2">#REF!</definedName>
    <definedName name="Formula_3">#REF!</definedName>
    <definedName name="Formula_4">#REF!</definedName>
    <definedName name="Formula_5">#REF!</definedName>
    <definedName name="Formula_6">#REF!</definedName>
    <definedName name="FORMWK1">[48]ต้นทุน!$E$13</definedName>
    <definedName name="FORMWK2">[48]ต้นทุน!$F$13</definedName>
    <definedName name="FormWKBox1" localSheetId="4">[6]Form1!$AQ$81</definedName>
    <definedName name="FormWKBox1">[7]Form1!$AQ$81</definedName>
    <definedName name="FormWKBox2" localSheetId="4">[6]Form1!$AQ$91</definedName>
    <definedName name="FormWKBox2">[7]Form1!$AQ$91</definedName>
    <definedName name="FormWKBox3" localSheetId="4">[6]Form1!$AQ$100</definedName>
    <definedName name="FormWKBox3">[7]Form1!$AQ$100</definedName>
    <definedName name="FormWKBox4" localSheetId="4">[6]Form1!$AQ$109</definedName>
    <definedName name="FormWKBox4">[7]Form1!$AQ$109</definedName>
    <definedName name="FormWKBoxEnd1" localSheetId="4">[6]Form1!$AR$81</definedName>
    <definedName name="FormWKBoxEnd1">[7]Form1!$AR$81</definedName>
    <definedName name="FormWKBoxEnd2" localSheetId="4">[6]Form1!$AR$91</definedName>
    <definedName name="FormWKBoxEnd2">[7]Form1!$AR$91</definedName>
    <definedName name="FormWKBoxEnd3" localSheetId="4">[6]Form1!$AR$100</definedName>
    <definedName name="FormWKBoxEnd3">[7]Form1!$AR$100</definedName>
    <definedName name="FormWKBoxEnd4" localSheetId="4">[6]Form1!$AR$109</definedName>
    <definedName name="FormWKBoxEnd4">[7]Form1!$AR$109</definedName>
    <definedName name="fr">#REF!</definedName>
    <definedName name="FR_1">#REF!</definedName>
    <definedName name="FR_2">#REF!</definedName>
    <definedName name="FR_3">#REF!</definedName>
    <definedName name="FR_4">#REF!</definedName>
    <definedName name="FR_5">#REF!</definedName>
    <definedName name="FR_6">#REF!</definedName>
    <definedName name="FRC">#REF!</definedName>
    <definedName name="FRC_2">#REF!</definedName>
    <definedName name="FRC_3">#REF!</definedName>
    <definedName name="froad" localSheetId="4">#REF!</definedName>
    <definedName name="froad" localSheetId="8">#REF!</definedName>
    <definedName name="froad" localSheetId="7">#REF!</definedName>
    <definedName name="froad">#REF!</definedName>
    <definedName name="frr">#REF!</definedName>
    <definedName name="FSB">#REF!</definedName>
    <definedName name="FSB_1">#REF!</definedName>
    <definedName name="FSB_2">#REF!</definedName>
    <definedName name="FSB_3">#REF!</definedName>
    <definedName name="FSB_4">#REF!</definedName>
    <definedName name="FSB_5">#REF!</definedName>
    <definedName name="FSB_6">#REF!</definedName>
    <definedName name="FSDATA">#REF!</definedName>
    <definedName name="FSDATA_1">#REF!</definedName>
    <definedName name="FSDATA_2">#REF!</definedName>
    <definedName name="FSDATA_3">#REF!</definedName>
    <definedName name="FSDATA_4">#REF!</definedName>
    <definedName name="FSDATA_5">#REF!</definedName>
    <definedName name="FSDATA_6">#REF!</definedName>
    <definedName name="FSDFSDF" hidden="1">{#N/A,#N/A,TRUE,"SUM";#N/A,#N/A,TRUE,"EE";#N/A,#N/A,TRUE,"AC";#N/A,#N/A,TRUE,"SN"}</definedName>
    <definedName name="FSL">#REF!</definedName>
    <definedName name="FST">#REF!</definedName>
    <definedName name="FST_1">#REF!</definedName>
    <definedName name="FST_2">#REF!</definedName>
    <definedName name="FST_3">#REF!</definedName>
    <definedName name="FST_4">#REF!</definedName>
    <definedName name="FST_5">#REF!</definedName>
    <definedName name="FST_6">#REF!</definedName>
    <definedName name="FT">#REF!</definedName>
    <definedName name="fto_a_dia" localSheetId="0">[76]!fto_a_dia</definedName>
    <definedName name="fto_a_dia" localSheetId="9">[76]!fto_a_dia</definedName>
    <definedName name="fto_a_dia">[76]!fto_a_dia</definedName>
    <definedName name="ftt" hidden="1">{#N/A,#N/A,TRUE,"SUM";#N/A,#N/A,TRUE,"EE";#N/A,#N/A,TRUE,"AC";#N/A,#N/A,TRUE,"SN"}</definedName>
    <definedName name="FUELm">[46]ดัชนีราคา!#REF!</definedName>
    <definedName name="Full_Print">#REF!</definedName>
    <definedName name="Full_Print_1">#REF!</definedName>
    <definedName name="Full_Print_2">#REF!</definedName>
    <definedName name="Full_Print_3">#REF!</definedName>
    <definedName name="Full_Print_4">#REF!</definedName>
    <definedName name="Full_Print_5">#REF!</definedName>
    <definedName name="Full_Print_6">#REF!</definedName>
    <definedName name="fweg" hidden="1">{#N/A,#N/A,TRUE,"SUM";#N/A,#N/A,TRUE,"EE";#N/A,#N/A,TRUE,"AC";#N/A,#N/A,TRUE,"SN"}</definedName>
    <definedName name="FWK">#REF!</definedName>
    <definedName name="FWS" localSheetId="4">'[77]11 ข้อมูลงานCon'!$AB$30</definedName>
    <definedName name="FWS">'[78]11 ข้อมูลงานCon'!$AB$30</definedName>
    <definedName name="FWSS" localSheetId="4">'[77]11 ข้อมูลงานCon'!$AB$30</definedName>
    <definedName name="FWSS">'[78]11 ข้อมูลงานCon'!$AB$30</definedName>
    <definedName name="fzsdf" hidden="1">{#N/A,#N/A,TRUE,"SUM";#N/A,#N/A,TRUE,"EE";#N/A,#N/A,TRUE,"AC";#N/A,#N/A,TRUE,"SN"}</definedName>
    <definedName name="fกรรมการ" localSheetId="4">#REF!</definedName>
    <definedName name="fกรรมการ" localSheetId="7">#REF!</definedName>
    <definedName name="fกรรมการ">#REF!</definedName>
    <definedName name="Fงานทาง">#REF!</definedName>
    <definedName name="Fงานสะพาน">#REF!</definedName>
    <definedName name="fท่อ">#REF!</definedName>
    <definedName name="fทาง">#REF!</definedName>
    <definedName name="G">#REF!</definedName>
    <definedName name="gaurd1">#REF!</definedName>
    <definedName name="gaurd2">#REF!</definedName>
    <definedName name="gaurd3">#REF!</definedName>
    <definedName name="gaurd4">#REF!</definedName>
    <definedName name="gaurd5">#REF!</definedName>
    <definedName name="GBP">1.152862</definedName>
    <definedName name="GEN">#REF!</definedName>
    <definedName name="GEN_03Kl">[38]ดัชนีราคา!#REF!</definedName>
    <definedName name="GEN_03Km">[38]ดัชนีราคา!#REF!</definedName>
    <definedName name="GEN_2">#REF!</definedName>
    <definedName name="GEN_3">#REF!</definedName>
    <definedName name="GEN_30Ke">[38]ดัชนีราคา!#REF!</definedName>
    <definedName name="Geogrid">#REF!</definedName>
    <definedName name="gfhdfh">#REF!</definedName>
    <definedName name="gfjgfh" hidden="1">{#N/A,#N/A,FALSE,"CCTV"}</definedName>
    <definedName name="gfjgfhfg" hidden="1">{#N/A,#N/A,FALSE,"CCTV"}</definedName>
    <definedName name="gg" hidden="1">{"'SUMMATION'!$B$2:$I$2"}</definedName>
    <definedName name="ggg">#REF!</definedName>
    <definedName name="GGGGG" hidden="1">{#N/A,#N/A,TRUE,"SUM";#N/A,#N/A,TRUE,"EE";#N/A,#N/A,TRUE,"AC";#N/A,#N/A,TRUE,"SN"}</definedName>
    <definedName name="gh">#REF!</definedName>
    <definedName name="gh_1">#REF!</definedName>
    <definedName name="gh_2">#REF!</definedName>
    <definedName name="gh_3">#REF!</definedName>
    <definedName name="gh_4">#REF!</definedName>
    <definedName name="gh_5">#REF!</definedName>
    <definedName name="gh_6">#REF!</definedName>
    <definedName name="girder10">#REF!</definedName>
    <definedName name="girder18">#REF!</definedName>
    <definedName name="girder19">#REF!</definedName>
    <definedName name="GIU">#REF!</definedName>
    <definedName name="GIU_1">#REF!</definedName>
    <definedName name="GIU_2">#REF!</definedName>
    <definedName name="GIU_3">#REF!</definedName>
    <definedName name="GIU_4">#REF!</definedName>
    <definedName name="GIU_5">#REF!</definedName>
    <definedName name="GIU_6">#REF!</definedName>
    <definedName name="GotoSheet" localSheetId="0">[65]!GotoSheet</definedName>
    <definedName name="GotoSheet" localSheetId="9">[65]!GotoSheet</definedName>
    <definedName name="GotoSheet">[65]!GotoSheet</definedName>
    <definedName name="gprice">#REF!</definedName>
    <definedName name="GR" localSheetId="4">#REF!</definedName>
    <definedName name="GR" localSheetId="8">#REF!</definedName>
    <definedName name="GR" localSheetId="7">#REF!</definedName>
    <definedName name="GR">#REF!</definedName>
    <definedName name="GRAND">#REF!</definedName>
    <definedName name="Grating">#REF!</definedName>
    <definedName name="GravelList" localSheetId="4">[6]Form1!$L$37</definedName>
    <definedName name="GravelList">[7]Form1!$L$37</definedName>
    <definedName name="GravelPrice" localSheetId="4">'[6]ได้ราคาคอนกรีต-เหล็กเสริม'!$V$14</definedName>
    <definedName name="GravelPrice">'[7]ได้ราคาคอนกรีต-เหล็กเสริม'!$V$14</definedName>
    <definedName name="GravelPrice1" localSheetId="4">#REF!</definedName>
    <definedName name="GravelPrice1" localSheetId="7">#REF!</definedName>
    <definedName name="GravelPrice1">#REF!</definedName>
    <definedName name="GROUND">#REF!</definedName>
    <definedName name="GS" hidden="1">{#N/A,#N/A,TRUE,"Str.";#N/A,#N/A,TRUE,"Steel &amp; Roof";#N/A,#N/A,TRUE,"Arc.";#N/A,#N/A,TRUE,"Preliminary";#N/A,#N/A,TRUE,"Sum_Prelim"}</definedName>
    <definedName name="GuidePost" localSheetId="4">#REF!</definedName>
    <definedName name="GuidePost" localSheetId="7">#REF!</definedName>
    <definedName name="GuidePost">#REF!</definedName>
    <definedName name="H" localSheetId="4">#REF!</definedName>
    <definedName name="H" localSheetId="8">#REF!</definedName>
    <definedName name="H">#REF!</definedName>
    <definedName name="H_1">#REF!</definedName>
    <definedName name="H_2">#REF!</definedName>
    <definedName name="H_3">#REF!</definedName>
    <definedName name="H_4">#REF!</definedName>
    <definedName name="H_5">#REF!</definedName>
    <definedName name="H_6">#REF!</definedName>
    <definedName name="H_trial">[15]!H_trial</definedName>
    <definedName name="ha">#REF!</definedName>
    <definedName name="HAJIME">#REF!</definedName>
    <definedName name="HAJIME_1">#REF!</definedName>
    <definedName name="HAJIME_2">#REF!</definedName>
    <definedName name="HAJIME_3">#REF!</definedName>
    <definedName name="HAJIME_4">#REF!</definedName>
    <definedName name="HAJIME_5">#REF!</definedName>
    <definedName name="HAJIME_6">#REF!</definedName>
    <definedName name="Hardware" hidden="1">{#N/A,#N/A,TRUE,"Str.";#N/A,#N/A,TRUE,"Steel &amp; Roof";#N/A,#N/A,TRUE,"Arc.";#N/A,#N/A,TRUE,"Preliminary";#N/A,#N/A,TRUE,"Sum_Prelim"}</definedName>
    <definedName name="hardwood">#REF!</definedName>
    <definedName name="HasPiles100" localSheetId="4">[6]Form1!$B$110</definedName>
    <definedName name="HasPiles100">[7]Form1!$B$110</definedName>
    <definedName name="HasPiles200" localSheetId="4">[6]Form1!$B$112</definedName>
    <definedName name="HasPiles200">[7]Form1!$B$112</definedName>
    <definedName name="HasPiles300" localSheetId="4">[6]Form1!$B$114</definedName>
    <definedName name="HasPiles300">[7]Form1!$B$114</definedName>
    <definedName name="hc">#REF!</definedName>
    <definedName name="HC.12ซม._500kg.ต่อsq.m">#REF!</definedName>
    <definedName name="HD_TRe">[46]ดัชนีราคา!$H$104</definedName>
    <definedName name="HD_TRl">[46]ดัชนีราคา!$G$104</definedName>
    <definedName name="HDD_MAe">[46]ดัชนีราคา!$H$146</definedName>
    <definedName name="HDD_MAN_l">[43]ดัชนีราคา!$G$120</definedName>
    <definedName name="HDD_MANl">[46]ดัชนีราคา!$G$190</definedName>
    <definedName name="HDD_TRe">[43]ดัชนีราคา!$H$90</definedName>
    <definedName name="HDPE">#REF!</definedName>
    <definedName name="HDPE_1106.30e">[46]ดัชนีราคา!#REF!</definedName>
    <definedName name="HDPE_1106.30l">[46]ดัชนีราคา!#REF!</definedName>
    <definedName name="HDPE_1106.30m">[46]ดัชนีราคา!#REF!</definedName>
    <definedName name="HDPE_1256.31l">[46]ดัชนีราคา!#REF!</definedName>
    <definedName name="HDPE_1256.31m">[46]ดัชนีราคา!#REF!</definedName>
    <definedName name="HDPE_1406.30e">[46]ดัชนีราคา!#REF!</definedName>
    <definedName name="HDPE_1406.30l">[46]ดัชนีราคา!#REF!</definedName>
    <definedName name="HDPE_1406.30m">[46]ดัชนีราคา!#REF!</definedName>
    <definedName name="HDPE_16010e">[46]ดัชนีราคา!#REF!</definedName>
    <definedName name="HDPE_16010l">[46]ดัชนีราคา!#REF!</definedName>
    <definedName name="HDPE_16010m">[46]ดัชนีราคา!#REF!</definedName>
    <definedName name="HDPE_16012.5e">[46]ดัชนีราคา!#REF!</definedName>
    <definedName name="HDPE_16012.5l">[46]ดัชนีราคา!#REF!</definedName>
    <definedName name="HDPE_16012.5m">[46]ดัชนีราคา!#REF!</definedName>
    <definedName name="HDPE_2">#REF!</definedName>
    <definedName name="HDPE_3">#REF!</definedName>
    <definedName name="HDPE1">#REF!</definedName>
    <definedName name="HEAD">#N/A</definedName>
    <definedName name="Header_Row">ROW(#REF!)</definedName>
    <definedName name="Header_Row_1">ROW(#REF!)</definedName>
    <definedName name="Header_Row_2">ROW(#REF!)</definedName>
    <definedName name="Header_Row_3">ROW(#REF!)</definedName>
    <definedName name="Header_Row_4">ROW(#REF!)</definedName>
    <definedName name="Header_Row_5">ROW(#REF!)</definedName>
    <definedName name="Header_Row_6">ROW(#REF!)</definedName>
    <definedName name="header1">#REF!</definedName>
    <definedName name="HEADl">[46]ดัชนีราคา!$G$149</definedName>
    <definedName name="HEADWALL_0.60_1">#REF!</definedName>
    <definedName name="HEADWALL_0.80_1">#REF!</definedName>
    <definedName name="HEADWALL_0.80_2">#REF!</definedName>
    <definedName name="HEADWALL_1.20_1">#REF!</definedName>
    <definedName name="HEADWALL_1.20_2">#REF!</definedName>
    <definedName name="HEADWALL_1_1.00">#REF!</definedName>
    <definedName name="HEADWALL_2_1.00">#REF!</definedName>
    <definedName name="HEADWALL_2BOX2.50x2.50">#REF!</definedName>
    <definedName name="HEADWALL_3_1.00">#REF!</definedName>
    <definedName name="HEADWALL_BOX1.20x1.20_1">#REF!</definedName>
    <definedName name="HEADWALL_BOX1.50x1.20">#REF!</definedName>
    <definedName name="HEADWALL_BOX1.50x1.50_1">#REF!</definedName>
    <definedName name="HEADWALL_BOX1.50x1.50_2">#REF!</definedName>
    <definedName name="HEADWALL_BOX1.80x1.80_1">#REF!</definedName>
    <definedName name="HEADWALL_BOX1.80x1.80_2">#REF!</definedName>
    <definedName name="hfdgfdg" hidden="1">{#N/A,#N/A,FALSE,"CCTV"}</definedName>
    <definedName name="hfjhhjj" hidden="1">{#N/A,#N/A,FALSE,"CCTV"}</definedName>
    <definedName name="hgjfgh" hidden="1">{#N/A,#N/A,FALSE,"CCTV"}</definedName>
    <definedName name="hgjgfhgh" hidden="1">{#N/A,#N/A,FALSE,"CCTV"}</definedName>
    <definedName name="HH">#REF!</definedName>
    <definedName name="HHD">'[67]Cal Fto'!#REF!</definedName>
    <definedName name="hhfjfh">#REF!</definedName>
    <definedName name="HHH" hidden="1">{#N/A,#N/A,FALSE,"CCTV"}</definedName>
    <definedName name="HHHHHH" hidden="1">{#N/A,#N/A,TRUE,"SUM";#N/A,#N/A,TRUE,"EE";#N/A,#N/A,TRUE,"AC";#N/A,#N/A,TRUE,"SN"}</definedName>
    <definedName name="HHU">'[67]Cal Fto'!#REF!</definedName>
    <definedName name="HI">#REF!</definedName>
    <definedName name="High_Mast" localSheetId="4">#REF!</definedName>
    <definedName name="High_Mast" localSheetId="7">#REF!</definedName>
    <definedName name="High_Mast">#REF!</definedName>
    <definedName name="HII">#REF!</definedName>
    <definedName name="HIII">#REF!</definedName>
    <definedName name="hju" hidden="1">{#N/A,#N/A,TRUE,"SUM";#N/A,#N/A,TRUE,"EE";#N/A,#N/A,TRUE,"AC";#N/A,#N/A,TRUE,"SN"}</definedName>
    <definedName name="HLAJKSDFHL">#REF!</definedName>
    <definedName name="HLAJKSDFHL_1">#REF!</definedName>
    <definedName name="HLAJKSDFHL_2">#REF!</definedName>
    <definedName name="HLAJKSDFHL_3">#REF!</definedName>
    <definedName name="HLAJKSDFHL_4">#REF!</definedName>
    <definedName name="HLAJKSDFHL_5">#REF!</definedName>
    <definedName name="HLAJKSDFHL_6">#REF!</definedName>
    <definedName name="ho">#REF!</definedName>
    <definedName name="HOUR" localSheetId="13">#REF!</definedName>
    <definedName name="HOUR" localSheetId="4">#REF!</definedName>
    <definedName name="HOUR" localSheetId="8">#REF!</definedName>
    <definedName name="HOUR">[26]สิบล้อขนส่ง!$AH$25</definedName>
    <definedName name="HOUR1" localSheetId="13">'[24]ค่าขนส่ง(6ล้อ)'!#REF!</definedName>
    <definedName name="HOUR1" localSheetId="4">'[25]ค่าขนส่ง(6ล้อ)'!#REF!</definedName>
    <definedName name="HOUR1" localSheetId="8">'[25]ค่าขนส่ง(6ล้อ)'!#REF!</definedName>
    <definedName name="hour1">[26]รถพ่วงขนส่ง!$AA$30</definedName>
    <definedName name="houra" localSheetId="4">[35]หกล้อขนส่ง!$BS$24</definedName>
    <definedName name="houra">[26]หกล้อขนส่ง!$BS$24</definedName>
    <definedName name="hrhth" hidden="1">{#N/A,#N/A,TRUE,"SUM";#N/A,#N/A,TRUE,"EE";#N/A,#N/A,TRUE,"AC";#N/A,#N/A,TRUE,"SN"}</definedName>
    <definedName name="HTML_CodePage" hidden="1">874</definedName>
    <definedName name="HTML_Control" localSheetId="13" hidden="1">{"'SUMMATION'!$B$2:$I$2"}</definedName>
    <definedName name="HTML_Control" localSheetId="4" hidden="1">{"'SUMMATION'!$B$2:$I$2"}</definedName>
    <definedName name="HTML_Control" localSheetId="8" hidden="1">{"'SUMMATION'!$B$2:$I$2"}</definedName>
    <definedName name="HTML_Control" localSheetId="7" hidden="1">{"'ค่าแรงช่าง'!$A$1:$H$57"}</definedName>
    <definedName name="HTML_Control" hidden="1">{"'ค่าแรงช่าง'!$A$1:$H$57"}</definedName>
    <definedName name="HTML_Description" hidden="1">""</definedName>
    <definedName name="HTML_Email" hidden="1">""</definedName>
    <definedName name="HTML_Header" localSheetId="13" hidden="1">"SUMMATION"</definedName>
    <definedName name="HTML_Header" localSheetId="4" hidden="1">"SUMMATION"</definedName>
    <definedName name="HTML_Header" localSheetId="8" hidden="1">"SUMMATION"</definedName>
    <definedName name="HTML_Header" hidden="1">"ค่าแรงช่าง"</definedName>
    <definedName name="HTML_LastUpdate" localSheetId="13" hidden="1">"21/3/02"</definedName>
    <definedName name="HTML_LastUpdate" localSheetId="4" hidden="1">"21/3/02"</definedName>
    <definedName name="HTML_LastUpdate" localSheetId="8" hidden="1">"21/3/02"</definedName>
    <definedName name="HTML_LastUpdate" hidden="1">"16/4/00"</definedName>
    <definedName name="HTML_LineAfter" hidden="1">FALSE</definedName>
    <definedName name="HTML_LineBefore" hidden="1">FALSE</definedName>
    <definedName name="HTML_Name" localSheetId="13" hidden="1">"Estimate_5"</definedName>
    <definedName name="HTML_Name" localSheetId="4" hidden="1">"Estimate_5"</definedName>
    <definedName name="HTML_Name" localSheetId="8" hidden="1">"Estimate_5"</definedName>
    <definedName name="HTML_Name" hidden="1">"kon"</definedName>
    <definedName name="HTML_OBDlg2" hidden="1">TRUE</definedName>
    <definedName name="HTML_OBDlg3" hidden="1">TRUE</definedName>
    <definedName name="HTML_OBDlg4" hidden="1">TRUE</definedName>
    <definedName name="HTML_OS" hidden="1">0</definedName>
    <definedName name="HTML_PathFile" localSheetId="13" hidden="1">"C:\SAni.htm"</definedName>
    <definedName name="HTML_PathFile" localSheetId="4" hidden="1">"C:\SAni.htm"</definedName>
    <definedName name="HTML_PathFile" localSheetId="8" hidden="1">"C:\SAni.htm"</definedName>
    <definedName name="HTML_PathFile" hidden="1">"C:\My Documents\MyHTML.htm"</definedName>
    <definedName name="HTML_PathTemplate" hidden="1">"C:\My Documents\HTMLTemp.htm"</definedName>
    <definedName name="HTML_Title" localSheetId="13" hidden="1">"อาคารเรียนรวม"</definedName>
    <definedName name="HTML_Title" localSheetId="4" hidden="1">"อาคารเรียนรวม"</definedName>
    <definedName name="HTML_Title" localSheetId="8" hidden="1">"อาคารเรียนรวม"</definedName>
    <definedName name="HTML_Title" hidden="1">"A-MAIN-3"</definedName>
    <definedName name="HW.1.5x3inch.">#REF!</definedName>
    <definedName name="HW.1.5x6inch.">#REF!</definedName>
    <definedName name="HW.2x12inch.">#REF!</definedName>
    <definedName name="HW.2x3inch.">#REF!</definedName>
    <definedName name="HW.2x5inch.">#REF!</definedName>
    <definedName name="HW.2x6inch.">#REF!</definedName>
    <definedName name="HW.2x8inch">#REF!</definedName>
    <definedName name="HW.3x8inch.">#REF!</definedName>
    <definedName name="HW.6x6inch.">#REF!</definedName>
    <definedName name="HWBOX1">#REF!</definedName>
    <definedName name="Hydrosel">#REF!</definedName>
    <definedName name="hyper">#REF!</definedName>
    <definedName name="hyper_1">#REF!</definedName>
    <definedName name="hyper_4">#REF!</definedName>
    <definedName name="hyper_5">#REF!</definedName>
    <definedName name="hyper_6">#REF!</definedName>
    <definedName name="hyper_7">#REF!</definedName>
    <definedName name="i">#REF!</definedName>
    <definedName name="I_1">#REF!</definedName>
    <definedName name="I_2">#REF!</definedName>
    <definedName name="I_3">#REF!</definedName>
    <definedName name="I_4">#REF!</definedName>
    <definedName name="I_5">#REF!</definedName>
    <definedName name="I_6">#REF!</definedName>
    <definedName name="i7y">#REF!</definedName>
    <definedName name="i7y_1">#REF!</definedName>
    <definedName name="i7y_2">#REF!</definedName>
    <definedName name="i7y_3">#REF!</definedName>
    <definedName name="i7y_4">#REF!</definedName>
    <definedName name="i7y_5">#REF!</definedName>
    <definedName name="i7y_6">#REF!</definedName>
    <definedName name="ie">#REF!</definedName>
    <definedName name="ie___0">#REF!</definedName>
    <definedName name="ie___0_1">#REF!</definedName>
    <definedName name="ie___0_2">#REF!</definedName>
    <definedName name="ie___0_3">#REF!</definedName>
    <definedName name="ie___0_4">#REF!</definedName>
    <definedName name="ie___0_5">#REF!</definedName>
    <definedName name="ie___0_6">#REF!</definedName>
    <definedName name="ie_1">#REF!</definedName>
    <definedName name="ie_2">#REF!</definedName>
    <definedName name="ie_3">#REF!</definedName>
    <definedName name="ie_4">#REF!</definedName>
    <definedName name="ie_5">#REF!</definedName>
    <definedName name="ie_6">#REF!</definedName>
    <definedName name="ii">#REF!</definedName>
    <definedName name="ii_1">#REF!</definedName>
    <definedName name="ii_2">#REF!</definedName>
    <definedName name="ii_3">#REF!</definedName>
    <definedName name="ii_4">#REF!</definedName>
    <definedName name="ii_5">#REF!</definedName>
    <definedName name="ii_6">#REF!</definedName>
    <definedName name="IIII" hidden="1">{#N/A,#N/A,TRUE,"factory";#N/A,#N/A,TRUE,"Stock build.";#N/A,#N/A,TRUE,"Pump house";#N/A,#N/A,TRUE,"Work shop";#N/A,#N/A,TRUE,"Guard house";#N/A,#N/A,TRUE,"Generator house";#N/A,#N/A,TRUE,"Garbage";#N/A,#N/A,TRUE,"External works"}</definedName>
    <definedName name="iiouolkll" hidden="1">{#N/A,#N/A,FALSE,"CCTV"}</definedName>
    <definedName name="IMC">#REF!</definedName>
    <definedName name="IMC_2">#REF!</definedName>
    <definedName name="IMC_3">#REF!</definedName>
    <definedName name="in" hidden="1">{#N/A,#N/A,TRUE,"Str.";#N/A,#N/A,TRUE,"Steel &amp; Roof";#N/A,#N/A,TRUE,"Arc.";#N/A,#N/A,TRUE,"Preliminary";#N/A,#N/A,TRUE,"Sum_Prelim"}</definedName>
    <definedName name="index_number">#REF!</definedName>
    <definedName name="IndexBox1" localSheetId="4">[6]Form1!$AM$78</definedName>
    <definedName name="IndexBox1">[7]Form1!$AM$78</definedName>
    <definedName name="IndexBox2" localSheetId="4">[6]Form1!$AM$88</definedName>
    <definedName name="IndexBox2">[7]Form1!$AM$88</definedName>
    <definedName name="IndexBox3" localSheetId="4">[6]Form1!$AM$97</definedName>
    <definedName name="IndexBox3">[7]Form1!$AM$97</definedName>
    <definedName name="IndexBox4" localSheetId="4">[6]Form1!$AM$106</definedName>
    <definedName name="IndexBox4">[7]Form1!$AM$106</definedName>
    <definedName name="input10">#REF!</definedName>
    <definedName name="input11">#REF!</definedName>
    <definedName name="input12">#REF!</definedName>
    <definedName name="input120">#REF!</definedName>
    <definedName name="input13">#REF!</definedName>
    <definedName name="input14">#REF!</definedName>
    <definedName name="input15">#REF!</definedName>
    <definedName name="input16">#REF!</definedName>
    <definedName name="input17">#REF!</definedName>
    <definedName name="input2">#REF!</definedName>
    <definedName name="input3">#REF!</definedName>
    <definedName name="input4">#REF!</definedName>
    <definedName name="input5">#REF!</definedName>
    <definedName name="input6">#REF!</definedName>
    <definedName name="input7">#REF!</definedName>
    <definedName name="input8">#REF!</definedName>
    <definedName name="input9">#REF!</definedName>
    <definedName name="INR">0.01552936</definedName>
    <definedName name="InsDrain">#REF!</definedName>
    <definedName name="INSU">#REF!</definedName>
    <definedName name="INSU_1">#REF!</definedName>
    <definedName name="INSU_2">#REF!</definedName>
    <definedName name="INSU_2_1">#REF!</definedName>
    <definedName name="INSU_2_1_1">#REF!</definedName>
    <definedName name="INSU_2_2">#REF!</definedName>
    <definedName name="INSU_2_3">#REF!</definedName>
    <definedName name="INSU_2_4">#REF!</definedName>
    <definedName name="INSU_2_5">#REF!</definedName>
    <definedName name="INSU_2_6">#REF!</definedName>
    <definedName name="INSU_3">#REF!</definedName>
    <definedName name="INSU_4">#REF!</definedName>
    <definedName name="INSU_5">#REF!</definedName>
    <definedName name="INSU_6">#REF!</definedName>
    <definedName name="Insulation">#REF!</definedName>
    <definedName name="Int">#REF!</definedName>
    <definedName name="Int_1">#REF!</definedName>
    <definedName name="Int_2">#REF!</definedName>
    <definedName name="Int_3">#REF!</definedName>
    <definedName name="Int_4">#REF!</definedName>
    <definedName name="Int_5">#REF!</definedName>
    <definedName name="Int_6">#REF!</definedName>
    <definedName name="Interest_Rate">#REF!</definedName>
    <definedName name="Interest_Rate_1">#REF!</definedName>
    <definedName name="Interest_Rate_2">#REF!</definedName>
    <definedName name="Interest_Rate_3">#REF!</definedName>
    <definedName name="Interest_Rate_4">#REF!</definedName>
    <definedName name="Interest_Rate_5">#REF!</definedName>
    <definedName name="Interest_Rate_6">#REF!</definedName>
    <definedName name="Interior">#REF!</definedName>
    <definedName name="ITEM">#REF!</definedName>
    <definedName name="ITEM_1">#REF!</definedName>
    <definedName name="ITEM_2">#REF!</definedName>
    <definedName name="ITEM_3">#REF!</definedName>
    <definedName name="ITEM_4">#REF!</definedName>
    <definedName name="ITEM_5">#REF!</definedName>
    <definedName name="ITEM_6">#REF!</definedName>
    <definedName name="item_boq">'[79]5_BOQ'!$D$8:$D$401</definedName>
    <definedName name="ITEM1.1" localSheetId="4">#REF!</definedName>
    <definedName name="ITEM1.1" localSheetId="7">#REF!</definedName>
    <definedName name="ITEM1.1">#REF!</definedName>
    <definedName name="ITEM1.2" localSheetId="4">#REF!</definedName>
    <definedName name="ITEM1.2" localSheetId="7">#REF!</definedName>
    <definedName name="ITEM1.2">#REF!</definedName>
    <definedName name="ITEM1.3.1" localSheetId="4">#REF!</definedName>
    <definedName name="ITEM1.3.1" localSheetId="7">#REF!</definedName>
    <definedName name="ITEM1.3.1">#REF!</definedName>
    <definedName name="ITEM1.3.2">#REF!</definedName>
    <definedName name="ITEM1.3.3">#REF!</definedName>
    <definedName name="ITEM1.3.4">#REF!</definedName>
    <definedName name="ITEM1.3.5">#REF!</definedName>
    <definedName name="ITEM1.3.6">#REF!</definedName>
    <definedName name="ITEM1.3.7">#REF!</definedName>
    <definedName name="ITEM1.3.8">#REF!</definedName>
    <definedName name="ITEM1.4.1">#REF!</definedName>
    <definedName name="ITEM1.5">#REF!</definedName>
    <definedName name="ITEM1.7">#REF!</definedName>
    <definedName name="ITEM2.1">#REF!</definedName>
    <definedName name="item2.1.1">#REF!</definedName>
    <definedName name="ITEM2.2.1">#REF!</definedName>
    <definedName name="ITEM2.2.2">#REF!</definedName>
    <definedName name="ITEM2.2.3">#REF!</definedName>
    <definedName name="ITEM2.2.3.4">'[80]41.EXCAVATION'!#REF!</definedName>
    <definedName name="ITEM2.2.4" localSheetId="4">#REF!</definedName>
    <definedName name="ITEM2.2.4" localSheetId="7">#REF!</definedName>
    <definedName name="ITEM2.2.4">#REF!</definedName>
    <definedName name="ITEM2.2.5" localSheetId="4">#REF!</definedName>
    <definedName name="ITEM2.2.5" localSheetId="7">#REF!</definedName>
    <definedName name="ITEM2.2.5">#REF!</definedName>
    <definedName name="item2.2.6">#REF!</definedName>
    <definedName name="ITEM2.3.1" localSheetId="4">'[81]8Unsui+Soft'!#REF!</definedName>
    <definedName name="ITEM2.3.1" localSheetId="7">'[81]8Unsui+Soft'!#REF!</definedName>
    <definedName name="ITEM2.3.1">'[81]8Unsui+Soft'!#REF!</definedName>
    <definedName name="ITEM2.3.1.1">#REF!</definedName>
    <definedName name="ITEM2.3.2" localSheetId="4">#REF!</definedName>
    <definedName name="ITEM2.3.2" localSheetId="7">#REF!</definedName>
    <definedName name="ITEM2.3.2">#REF!</definedName>
    <definedName name="ITEM2.3.4" localSheetId="4">#REF!</definedName>
    <definedName name="ITEM2.3.4" localSheetId="7">#REF!</definedName>
    <definedName name="ITEM2.3.4">#REF!</definedName>
    <definedName name="ITEM2.3.5" localSheetId="4">#REF!</definedName>
    <definedName name="ITEM2.3.5" localSheetId="7">#REF!</definedName>
    <definedName name="ITEM2.3.5">#REF!</definedName>
    <definedName name="ITEM2.3.6">#REF!</definedName>
    <definedName name="ITEM2.4.1">#REF!</definedName>
    <definedName name="ITEM2.4.2">#REF!</definedName>
    <definedName name="ITEM2.4.4">#REF!</definedName>
    <definedName name="item2.6.1">#REF!</definedName>
    <definedName name="ITEM2.6.2">#REF!</definedName>
    <definedName name="item2.6.3">#REF!</definedName>
    <definedName name="item2.6.4">#REF!</definedName>
    <definedName name="item2.6.6">#REF!</definedName>
    <definedName name="item2.6.7">#REF!</definedName>
    <definedName name="ITEM3.1.1">#REF!</definedName>
    <definedName name="ITEM3.1.2">#REF!</definedName>
    <definedName name="item3.10.1">#REF!</definedName>
    <definedName name="ITEM3.2.1">#REF!</definedName>
    <definedName name="ITEM3.2.2">#REF!</definedName>
    <definedName name="ITEM3.2.3">#REF!</definedName>
    <definedName name="ITEM3.2.4">#REF!</definedName>
    <definedName name="ITEM3.2.5">#REF!</definedName>
    <definedName name="ITEM3.3.1">#REF!</definedName>
    <definedName name="ITEM3.3.2">#REF!</definedName>
    <definedName name="ITEM3.4.1">#REF!</definedName>
    <definedName name="ITEM3.4.2">#REF!</definedName>
    <definedName name="ITEM3.5">#REF!</definedName>
    <definedName name="ITEM3.6">#REF!</definedName>
    <definedName name="ITEM3.7">#REF!</definedName>
    <definedName name="item3.9.2">#REF!</definedName>
    <definedName name="ITEM4.1.1">#REF!</definedName>
    <definedName name="ITEM4.1.2">#REF!</definedName>
    <definedName name="ITEM4.10.5">#REF!</definedName>
    <definedName name="ITEM4.10.6">#REF!</definedName>
    <definedName name="ITEM4.10.7">#REF!</definedName>
    <definedName name="ITEM4.11">#REF!</definedName>
    <definedName name="ITEM4.2.1">#REF!</definedName>
    <definedName name="ITEM4.2.2">#REF!</definedName>
    <definedName name="item4.3.1">#REF!</definedName>
    <definedName name="ITEM4.4.1">#REF!</definedName>
    <definedName name="ITEM4.4.2">#REF!</definedName>
    <definedName name="ITEM4.4.3">#REF!</definedName>
    <definedName name="ITEM4.4.4">#REF!</definedName>
    <definedName name="ITEM4.4.5">#REF!</definedName>
    <definedName name="ITEM4.4.6">#REF!</definedName>
    <definedName name="ITEM4.5">#REF!</definedName>
    <definedName name="item4.6.1">#REF!</definedName>
    <definedName name="item4.6.4">#REF!</definedName>
    <definedName name="item4.6.5">#REF!</definedName>
    <definedName name="ITEM4.9.1">#REF!</definedName>
    <definedName name="ITEM4.9.2">#REF!</definedName>
    <definedName name="ITEM4.9.3">#REF!</definedName>
    <definedName name="ITEM4.9.4">#REF!</definedName>
    <definedName name="ITEM4.9.5">#REF!</definedName>
    <definedName name="ITEM4.9.6">#REF!</definedName>
    <definedName name="ITEM5.1.1.1">#REF!</definedName>
    <definedName name="ITEM5.1.1.10">#REF!</definedName>
    <definedName name="ITEM5.1.1.11">#REF!</definedName>
    <definedName name="ITEM5.1.1.12">#REF!</definedName>
    <definedName name="ITEM5.1.1.13">#REF!</definedName>
    <definedName name="ITEM5.1.1.14">#REF!</definedName>
    <definedName name="ITEM5.1.1.2">#REF!</definedName>
    <definedName name="ITEM5.1.1.3">#REF!</definedName>
    <definedName name="ITEM5.1.1.4">#REF!</definedName>
    <definedName name="ITEM5.1.1.5">#REF!</definedName>
    <definedName name="ITEM5.1.1.6">#REF!</definedName>
    <definedName name="ITEM5.1.1.7">#REF!</definedName>
    <definedName name="ITEM5.1.1.8">#REF!</definedName>
    <definedName name="ITEM5.1.1.9">#REF!</definedName>
    <definedName name="item5.1.100">#REF!</definedName>
    <definedName name="ITEM5.1.2.1">#REF!</definedName>
    <definedName name="item5.1.2.10">#REF!</definedName>
    <definedName name="item5.1.2.11">#REF!</definedName>
    <definedName name="item5.1.2.12">#REF!</definedName>
    <definedName name="item5.1.2.13">#REF!</definedName>
    <definedName name="item5.1.2.14">#REF!</definedName>
    <definedName name="item5.1.2.15">#REF!</definedName>
    <definedName name="ITEM5.1.2.2">#REF!</definedName>
    <definedName name="ITEM5.1.2.3">#REF!</definedName>
    <definedName name="ITEM5.1.2.4">#REF!</definedName>
    <definedName name="ITEM5.1.2.5">#REF!</definedName>
    <definedName name="ITEM5.1.2.6">#REF!</definedName>
    <definedName name="ITEM5.1.2.7">#REF!</definedName>
    <definedName name="ITEM5.1.2.8">#REF!</definedName>
    <definedName name="ITEM5.1.2.9">#REF!</definedName>
    <definedName name="item5.1.3.1">#REF!</definedName>
    <definedName name="item5.1.3.2">#REF!</definedName>
    <definedName name="item5.1.3.3">#REF!</definedName>
    <definedName name="ITEM5.1.4">#REF!</definedName>
    <definedName name="item5.1.4.1">#REF!</definedName>
    <definedName name="item5.1.4.2">#REF!</definedName>
    <definedName name="ITEM5.1.5">#REF!</definedName>
    <definedName name="ITEM5.1.6">#REF!</definedName>
    <definedName name="ITEM5.1.7">#REF!</definedName>
    <definedName name="ITEM5.1.7.1">#REF!</definedName>
    <definedName name="ITEM5.2.1.1">#REF!</definedName>
    <definedName name="ITEM5.2.2.1">#REF!</definedName>
    <definedName name="ITEM5.2.2.10">#REF!</definedName>
    <definedName name="ITEM5.2.2.11">#REF!</definedName>
    <definedName name="ITEM5.2.2.12">#REF!</definedName>
    <definedName name="ITEM5.2.2.13">#REF!</definedName>
    <definedName name="ITEM5.2.2.14">#REF!</definedName>
    <definedName name="ITEM5.2.2.15">#REF!</definedName>
    <definedName name="ITEM5.2.2.16">#REF!</definedName>
    <definedName name="ITEM5.2.2.17">#REF!</definedName>
    <definedName name="ITEM5.2.2.18">#REF!</definedName>
    <definedName name="ITEM5.2.2.19">#REF!</definedName>
    <definedName name="ITEM5.2.2.2">#REF!</definedName>
    <definedName name="ITEM5.2.2.3">#REF!</definedName>
    <definedName name="ITEM5.2.2.4">#REF!</definedName>
    <definedName name="ITEM5.2.2.5">#REF!</definedName>
    <definedName name="ITEM5.2.2.6">#REF!</definedName>
    <definedName name="ITEM5.2.2.7">#REF!</definedName>
    <definedName name="ITEM5.2.2.8">#REF!</definedName>
    <definedName name="ITEM5.2.2.9">#REF!</definedName>
    <definedName name="ITEM5.2.3.1">#REF!</definedName>
    <definedName name="ITEM5.2.3.2">#REF!</definedName>
    <definedName name="ITEM5.3.1">'[81]25-27RC. PIPE(3หน้า)'!#REF!</definedName>
    <definedName name="ITEM5.3.2">'[81]25-27RC. PIPE(3หน้า)'!#REF!</definedName>
    <definedName name="ITEM5.3.3">'[81]25-27RC. PIPE(3หน้า)'!#REF!</definedName>
    <definedName name="ITEM5.3.4">#REF!</definedName>
    <definedName name="ITEM5.3.5">#REF!</definedName>
    <definedName name="ITEM5.3.6">#REF!</definedName>
    <definedName name="ITEM5.3.7">#REF!</definedName>
    <definedName name="ITEM5.4.1">'[81]25-27RC. PIPE(3หน้า)'!#REF!</definedName>
    <definedName name="ITEM5.4.2">'[81]25-27RC. PIPE(3หน้า)'!#REF!</definedName>
    <definedName name="ITEM5.4.3">'[81]25-27RC. PIPE(3หน้า)'!#REF!</definedName>
    <definedName name="ITEM5.4.4">#REF!</definedName>
    <definedName name="item5.9.100">#REF!</definedName>
    <definedName name="item5.9.100.1">#REF!</definedName>
    <definedName name="item5.9.120">#REF!</definedName>
    <definedName name="item5.9.40">#REF!</definedName>
    <definedName name="item5.9.60">#REF!</definedName>
    <definedName name="item5.9.60.1">#REF!</definedName>
    <definedName name="item5.9.80">#REF!</definedName>
    <definedName name="item5.9.80.1">#REF!</definedName>
    <definedName name="ITEM6.1.1" localSheetId="4">#REF!</definedName>
    <definedName name="ITEM6.1.1" localSheetId="7">#REF!</definedName>
    <definedName name="ITEM6.1.1">#REF!</definedName>
    <definedName name="ITEM6.1.10" localSheetId="4">#REF!</definedName>
    <definedName name="ITEM6.1.10" localSheetId="7">#REF!</definedName>
    <definedName name="ITEM6.1.10">#REF!</definedName>
    <definedName name="ITEM6.1.11" localSheetId="4">#REF!</definedName>
    <definedName name="ITEM6.1.11" localSheetId="7">#REF!</definedName>
    <definedName name="ITEM6.1.11">#REF!</definedName>
    <definedName name="ITEM6.1.12">#REF!</definedName>
    <definedName name="ITEM6.1.13">#REF!</definedName>
    <definedName name="ITEM6.1.14">#REF!</definedName>
    <definedName name="ITEM6.1.15">#REF!</definedName>
    <definedName name="ITEM6.1.16">#REF!</definedName>
    <definedName name="ITEM6.1.17">#REF!</definedName>
    <definedName name="ITEM6.1.18">#REF!</definedName>
    <definedName name="item6.1.2">#REF!</definedName>
    <definedName name="ITEM6.1.2.1">#REF!</definedName>
    <definedName name="ITEM6.1.2.2">#REF!</definedName>
    <definedName name="ITEM6.1.20">#REF!</definedName>
    <definedName name="ITEM6.1.3">#REF!</definedName>
    <definedName name="ITEM6.1.4.1">#REF!</definedName>
    <definedName name="ITEM6.1.4.2">#REF!</definedName>
    <definedName name="ITEM6.1.6">#REF!</definedName>
    <definedName name="ITEM6.1.8">#REF!</definedName>
    <definedName name="ITEM6.1.9">#REF!</definedName>
    <definedName name="ITEM6.10.1">#REF!</definedName>
    <definedName name="ITEM6.10.2">#REF!</definedName>
    <definedName name="ITEM6.10.3">#REF!</definedName>
    <definedName name="item6.10.4">#REF!</definedName>
    <definedName name="ITEM6.10.4.1">'[81]42หลักกิโล'!#REF!</definedName>
    <definedName name="ITEM6.10.4.2">'[81]42หลักกิโล'!#REF!</definedName>
    <definedName name="ITEM6.10.4.3">#REF!</definedName>
    <definedName name="ITEM6.10.5">#REF!</definedName>
    <definedName name="ITEM6.11.1">#REF!</definedName>
    <definedName name="item6.11.1.1">#REF!</definedName>
    <definedName name="item6.11.1.2">#REF!</definedName>
    <definedName name="item6.11.2">#REF!</definedName>
    <definedName name="ITEM6.11.2.1">#REF!</definedName>
    <definedName name="ITEM6.11.2.2" localSheetId="4">#REF!</definedName>
    <definedName name="ITEM6.11.2.2" localSheetId="7">#REF!</definedName>
    <definedName name="ITEM6.11.2.2">#REF!</definedName>
    <definedName name="ITEM6.11.2.4.1">#REF!</definedName>
    <definedName name="ITEM6.11.2.4.10">#REF!</definedName>
    <definedName name="ITEM6.11.2.4.11">#REF!</definedName>
    <definedName name="ITEM6.11.2.4.12">#REF!</definedName>
    <definedName name="ITEM6.11.2.4.13">#REF!</definedName>
    <definedName name="ITEM6.11.2.4.2">#REF!</definedName>
    <definedName name="ITEM6.11.2.4.3">#REF!</definedName>
    <definedName name="ITEM6.11.2.4.4">#REF!</definedName>
    <definedName name="ITEM6.11.2.4.5">#REF!</definedName>
    <definedName name="ITEM6.11.2.4.6">#REF!</definedName>
    <definedName name="ITEM6.11.2.4.7">#REF!</definedName>
    <definedName name="ITEM6.11.2.4.8">#REF!</definedName>
    <definedName name="ITEM6.11.2.4.9">#REF!</definedName>
    <definedName name="item6.11.3">#REF!</definedName>
    <definedName name="ITEM6.11.3.1" localSheetId="4">#REF!</definedName>
    <definedName name="ITEM6.11.3.1" localSheetId="7">#REF!</definedName>
    <definedName name="ITEM6.11.3.1">#REF!</definedName>
    <definedName name="ITEM6.11.3.2" localSheetId="4">#REF!</definedName>
    <definedName name="ITEM6.11.3.2" localSheetId="7">#REF!</definedName>
    <definedName name="ITEM6.11.3.2">#REF!</definedName>
    <definedName name="item6.11.4">#REF!</definedName>
    <definedName name="ITEM6.11.4.1">#REF!</definedName>
    <definedName name="ITEM6.11.4.1.2">#REF!</definedName>
    <definedName name="ITEM6.11.4.2">#REF!</definedName>
    <definedName name="ITEM6.11.4.3">#REF!</definedName>
    <definedName name="ITEM6.11.5">#REF!</definedName>
    <definedName name="ITEM6.11.5.1">#REF!</definedName>
    <definedName name="ITEM6.11.5.2">#REF!</definedName>
    <definedName name="item6.11.6">#REF!</definedName>
    <definedName name="ITEM6.11.7">#REF!</definedName>
    <definedName name="ITEM6.11.8">#REF!</definedName>
    <definedName name="ITEM6.12.1">#REF!</definedName>
    <definedName name="ITEM6.12.10.1">#REF!</definedName>
    <definedName name="ITEM6.12.10.2">#REF!</definedName>
    <definedName name="ITEM6.12.10.3">#REF!</definedName>
    <definedName name="ITEM6.12.10.4">#REF!</definedName>
    <definedName name="ITEM6.12.2">#REF!</definedName>
    <definedName name="item6.12.3.1">#REF!</definedName>
    <definedName name="item6.12.5">#REF!</definedName>
    <definedName name="item6.12.5.2">#REF!</definedName>
    <definedName name="ITEM6.12.9">#REF!</definedName>
    <definedName name="ITEM6.13.1">#REF!</definedName>
    <definedName name="ITEM6.13.1.1">#REF!</definedName>
    <definedName name="ITEM6.13.1.2">#REF!</definedName>
    <definedName name="ITEM6.13.2">#REF!</definedName>
    <definedName name="ITEM6.13.2.1">#REF!</definedName>
    <definedName name="ITEM6.13.2.2">#REF!</definedName>
    <definedName name="ITEM6.14.1">#REF!</definedName>
    <definedName name="ITEM6.14.1.1">#REF!</definedName>
    <definedName name="ITEM6.14.2">#REF!</definedName>
    <definedName name="ITEM6.14.2.1">#REF!</definedName>
    <definedName name="item6.15.1">#REF!</definedName>
    <definedName name="item6.15.2">#REF!</definedName>
    <definedName name="item6.15.3">#REF!</definedName>
    <definedName name="ITEM6.15.3.1">#REF!</definedName>
    <definedName name="ITEM6.15.3.2">#REF!</definedName>
    <definedName name="ITEM6.15.4">#REF!</definedName>
    <definedName name="ITEM6.15.4.1">#REF!</definedName>
    <definedName name="ITEM6.15.4.2">#REF!</definedName>
    <definedName name="item6.15.5">#REF!</definedName>
    <definedName name="ITEM6.15.6.1">#REF!</definedName>
    <definedName name="ITEM6.15.6.2">#REF!</definedName>
    <definedName name="ITEM6.15.7">#REF!</definedName>
    <definedName name="ITEM6.16">#REF!</definedName>
    <definedName name="ITEM6.17.1">#REF!</definedName>
    <definedName name="ITEM6.17.2">#REF!</definedName>
    <definedName name="ITEM6.17.3">#REF!</definedName>
    <definedName name="ITEM6.17.4">#REF!</definedName>
    <definedName name="ITEM6.17.5">#REF!</definedName>
    <definedName name="ITEM6.17.6">#REF!</definedName>
    <definedName name="ITEM6.17.7.1">#REF!</definedName>
    <definedName name="ITEM6.17.8">#REF!</definedName>
    <definedName name="ITEM6.18.1.1">#REF!</definedName>
    <definedName name="ITEM6.18.1.10">#REF!</definedName>
    <definedName name="ITEM6.18.1.11">#REF!</definedName>
    <definedName name="ITEM6.18.1.12">#REF!</definedName>
    <definedName name="ITEM6.18.1.13">#REF!</definedName>
    <definedName name="ITEM6.18.1.14">#REF!</definedName>
    <definedName name="ITEM6.18.1.15">#REF!</definedName>
    <definedName name="ITEM6.18.1.16">#REF!</definedName>
    <definedName name="ITEM6.18.1.2">#REF!</definedName>
    <definedName name="ITEM6.18.1.3">#REF!</definedName>
    <definedName name="ITEM6.18.1.4">#REF!</definedName>
    <definedName name="ITEM6.18.1.5">#REF!</definedName>
    <definedName name="ITEM6.18.1.6">#REF!</definedName>
    <definedName name="ITEM6.18.1.7">#REF!</definedName>
    <definedName name="ITEM6.18.1.8">#REF!</definedName>
    <definedName name="ITEM6.18.1.9">#REF!</definedName>
    <definedName name="item6.18.12">#REF!</definedName>
    <definedName name="ITEM6.18.2">#REF!</definedName>
    <definedName name="item6.18.3">#REF!</definedName>
    <definedName name="item6.18.4">#REF!</definedName>
    <definedName name="ITEM6.18.4.1">#REF!</definedName>
    <definedName name="item6.18.5">#REF!</definedName>
    <definedName name="ITEM6.18.6">#REF!</definedName>
    <definedName name="item6.18.7">#REF!</definedName>
    <definedName name="item6.19.3">#REF!</definedName>
    <definedName name="item6.19.5">#REF!</definedName>
    <definedName name="ITEM6.19.6">#REF!</definedName>
    <definedName name="item6.19.7">#REF!</definedName>
    <definedName name="ITEM6.2.1">#REF!</definedName>
    <definedName name="ITEM6.2.2">#REF!</definedName>
    <definedName name="ITEM6.21">'[81]52ป้ายชั่วคราว+ด่าน'!#REF!</definedName>
    <definedName name="ITEM6.22">'[81]52ป้ายชั่วคราว+ด่าน'!#REF!</definedName>
    <definedName name="ITEM6.3.1.1" localSheetId="4">#REF!</definedName>
    <definedName name="ITEM6.3.1.1" localSheetId="7">#REF!</definedName>
    <definedName name="ITEM6.3.1.1">#REF!</definedName>
    <definedName name="ITEM6.3.1.2.1" localSheetId="4">#REF!</definedName>
    <definedName name="ITEM6.3.1.2.1" localSheetId="7">#REF!</definedName>
    <definedName name="ITEM6.3.1.2.1">#REF!</definedName>
    <definedName name="ITEM6.3.1.2.2" localSheetId="4">#REF!</definedName>
    <definedName name="ITEM6.3.1.2.2" localSheetId="7">#REF!</definedName>
    <definedName name="ITEM6.3.1.2.2">#REF!</definedName>
    <definedName name="ITEM6.3.1.2.3">#REF!</definedName>
    <definedName name="ITEM6.3.1.2.4">#REF!</definedName>
    <definedName name="ITEM6.3.1.2.5">#REF!</definedName>
    <definedName name="ITEM6.3.1.2.6">#REF!</definedName>
    <definedName name="ITEM6.3.1.2.7">#REF!</definedName>
    <definedName name="ITEM6.3.1.2.8">#REF!</definedName>
    <definedName name="ITEM6.3.1.3">#REF!</definedName>
    <definedName name="ITEM6.3.1.3.1">#REF!</definedName>
    <definedName name="ITEM6.3.1.3.2">#REF!</definedName>
    <definedName name="ITEM6.3.1.4.1">#REF!</definedName>
    <definedName name="ITEM6.3.1.4.2">#REF!</definedName>
    <definedName name="ITEM6.3.1.4.3">#REF!</definedName>
    <definedName name="ITEM6.3.1.4C">#REF!</definedName>
    <definedName name="ITEM6.3.1.5">#REF!</definedName>
    <definedName name="ITEM6.3.1.6">#REF!</definedName>
    <definedName name="ITEM6.3.1.7">#REF!</definedName>
    <definedName name="ITEM6.3.10">#REF!</definedName>
    <definedName name="item6.3.10.2">#REF!</definedName>
    <definedName name="ITEM6.3.11">#REF!</definedName>
    <definedName name="ITEM6.3.12.1">#REF!</definedName>
    <definedName name="ITEM6.3.12.2">#REF!</definedName>
    <definedName name="ITEM6.3.12.3">#REF!</definedName>
    <definedName name="item6.3.13">#REF!</definedName>
    <definedName name="ITEM6.3.13.1">#REF!</definedName>
    <definedName name="ITEM6.3.13.2">#REF!</definedName>
    <definedName name="item6.3.14">#REF!</definedName>
    <definedName name="ITEM6.3.14.1">#REF!</definedName>
    <definedName name="ITEM6.3.14.2">#REF!</definedName>
    <definedName name="ITEM6.3.14.3">#REF!</definedName>
    <definedName name="item6.3.15">#REF!</definedName>
    <definedName name="ITEM6.3.15.1">#REF!</definedName>
    <definedName name="ITEM6.3.15.2">#REF!</definedName>
    <definedName name="ITEM6.3.15.3">#REF!</definedName>
    <definedName name="ITEM6.3.15.4">#REF!</definedName>
    <definedName name="item6.3.16">#REF!</definedName>
    <definedName name="ITEM6.3.2">#REF!</definedName>
    <definedName name="item6.3.3">#REF!</definedName>
    <definedName name="ITEM6.3.3.1">#REF!</definedName>
    <definedName name="ITEM6.3.3.1.1">#REF!</definedName>
    <definedName name="ITEM6.3.3.1.2">#REF!</definedName>
    <definedName name="ITEM6.3.3.1.3">#REF!</definedName>
    <definedName name="ITEM6.3.3.1.4">#REF!</definedName>
    <definedName name="ITEM6.3.3.1.5">#REF!</definedName>
    <definedName name="ITEM6.3.3.2.1">#REF!</definedName>
    <definedName name="ITEM6.3.3.2.2">#REF!</definedName>
    <definedName name="ITEM6.3.3.2.3">#REF!</definedName>
    <definedName name="ITEM6.3.3.2.4">#REF!</definedName>
    <definedName name="ITEM6.3.3.2.5">#REF!</definedName>
    <definedName name="ITEM6.3.4">#REF!</definedName>
    <definedName name="ITEM6.3.5.1">#REF!</definedName>
    <definedName name="ITEM6.3.5.2">#REF!</definedName>
    <definedName name="ITEM6.3.6.1">#REF!</definedName>
    <definedName name="ITEM6.3.6.10">#REF!</definedName>
    <definedName name="ITEM6.3.6.11">#REF!</definedName>
    <definedName name="ITEM6.3.6.12">#REF!</definedName>
    <definedName name="ITEM6.3.6.2">#REF!</definedName>
    <definedName name="ITEM6.3.6.3">#REF!</definedName>
    <definedName name="ITEM6.3.6.4">#REF!</definedName>
    <definedName name="ITEM6.3.6.7">#REF!</definedName>
    <definedName name="ITEM6.3.6.8">#REF!</definedName>
    <definedName name="ITEM6.3.7">#REF!</definedName>
    <definedName name="ITEM6.3.8.1">#REF!</definedName>
    <definedName name="ITEM6.3.8.2">#REF!</definedName>
    <definedName name="ITEM6.3.8.3">#REF!</definedName>
    <definedName name="ITEM6.4.1">#REF!</definedName>
    <definedName name="ITEM6.4.2">#REF!</definedName>
    <definedName name="ITEM6.4.3">#REF!</definedName>
    <definedName name="ITEM6.4.3.2">#REF!</definedName>
    <definedName name="ITEM6.4.4">#REF!</definedName>
    <definedName name="ITEM6.4.5">#REF!</definedName>
    <definedName name="ITEM6.4.5.1">#REF!</definedName>
    <definedName name="ITEM6.4.5.2">#REF!</definedName>
    <definedName name="ITEM6.4.5.3">#REF!</definedName>
    <definedName name="ITEM6.4.5.4">#REF!</definedName>
    <definedName name="item6.4.6">#REF!</definedName>
    <definedName name="ITEM6.4.6.1">#REF!</definedName>
    <definedName name="ITEM6.4.6.2">#REF!</definedName>
    <definedName name="ITEM6.4.6.3">#REF!</definedName>
    <definedName name="ITEM6.4.6.4">#REF!</definedName>
    <definedName name="ITEM6.4.6.5">#REF!</definedName>
    <definedName name="item6.4.7">#REF!</definedName>
    <definedName name="ITEM6.5.1">#REF!</definedName>
    <definedName name="ITEM6.5.2">#REF!</definedName>
    <definedName name="ITEM6.6.1">#REF!</definedName>
    <definedName name="ITEM6.6.2">#REF!</definedName>
    <definedName name="ITEM6.6.5">#REF!</definedName>
    <definedName name="ITEM6.7.1">#REF!</definedName>
    <definedName name="item6.7.2">#REF!</definedName>
    <definedName name="ITEM6.8.1">#REF!</definedName>
    <definedName name="ITEM6.8.3.1">#REF!</definedName>
    <definedName name="ITEM6.8.3.2">#REF!</definedName>
    <definedName name="ITEM6.8.3.3">#REF!</definedName>
    <definedName name="ITEM6.8.3.4">#REF!</definedName>
    <definedName name="ITEM6.8.4.1">#REF!</definedName>
    <definedName name="ITEM6.8.4.1A1">#REF!</definedName>
    <definedName name="ITEM6.8.4.2">#REF!</definedName>
    <definedName name="ITEM6.8.4.3">#REF!</definedName>
    <definedName name="ITEM6.8.4.4">#REF!</definedName>
    <definedName name="ITEM6.8.4.5">#REF!</definedName>
    <definedName name="ITEM6.8.4.6">#REF!</definedName>
    <definedName name="ITEM6.9.1.1">#REF!</definedName>
    <definedName name="ITEM6.9.1.2">#REF!</definedName>
    <definedName name="ITEM7">#REF!</definedName>
    <definedName name="ITEM9">#REF!</definedName>
    <definedName name="IX">#REF!</definedName>
    <definedName name="IY">#REF!</definedName>
    <definedName name="Jangwat">#REF!</definedName>
    <definedName name="JCBe">[46]ดัชนีราคา!$H$130</definedName>
    <definedName name="JCBl">[46]ดัชนีราคา!$G$130</definedName>
    <definedName name="jhfuh">#REF!</definedName>
    <definedName name="jhfuh_1">#REF!</definedName>
    <definedName name="jhfuh_2">#REF!</definedName>
    <definedName name="jhfuh_3">#REF!</definedName>
    <definedName name="jhfuh_4">#REF!</definedName>
    <definedName name="jhfuh_5">#REF!</definedName>
    <definedName name="jhfuh_6">#REF!</definedName>
    <definedName name="jhhhh" hidden="1">{#N/A,#N/A,FALSE,"CCTV"}</definedName>
    <definedName name="jjjj">#REF!</definedName>
    <definedName name="jjjj_1">#REF!</definedName>
    <definedName name="jjjj_2">#REF!</definedName>
    <definedName name="jjjj_3">#REF!</definedName>
    <definedName name="jjjj_4">#REF!</definedName>
    <definedName name="jjjj_5">#REF!</definedName>
    <definedName name="jjjj_6">#REF!</definedName>
    <definedName name="jk">#REF!</definedName>
    <definedName name="jk_1">#REF!</definedName>
    <definedName name="jk_2">#REF!</definedName>
    <definedName name="jk_3">#REF!</definedName>
    <definedName name="jk_4">#REF!</definedName>
    <definedName name="jk_5">#REF!</definedName>
    <definedName name="jk_6">#REF!</definedName>
    <definedName name="JKDFSJCSDKJ" hidden="1">{#N/A,#N/A,TRUE,"SUM";#N/A,#N/A,TRUE,"EE";#N/A,#N/A,TRUE,"AC";#N/A,#N/A,TRUE,"SN"}</definedName>
    <definedName name="jki" hidden="1">{#N/A,#N/A,TRUE,"SUM";#N/A,#N/A,TRUE,"EE";#N/A,#N/A,TRUE,"AC";#N/A,#N/A,TRUE,"SN"}</definedName>
    <definedName name="Joinery">#REF!</definedName>
    <definedName name="JPY">0.00865883</definedName>
    <definedName name="jrlfmf" hidden="1">{#N/A,#N/A,TRUE,"SUM";#N/A,#N/A,TRUE,"EE";#N/A,#N/A,TRUE,"AC";#N/A,#N/A,TRUE,"SN"}</definedName>
    <definedName name="jy">#REF!</definedName>
    <definedName name="jy_1">#REF!</definedName>
    <definedName name="jy_2">#REF!</definedName>
    <definedName name="jy_3">#REF!</definedName>
    <definedName name="jy_4">#REF!</definedName>
    <definedName name="jy_5">#REF!</definedName>
    <definedName name="jy_6">#REF!</definedName>
    <definedName name="k">[82]don_copy!$C$5</definedName>
    <definedName name="K_1">#REF!</definedName>
    <definedName name="K_2">#REF!</definedName>
    <definedName name="K_3">#REF!</definedName>
    <definedName name="K_4">#REF!</definedName>
    <definedName name="K_5">#REF!</definedName>
    <definedName name="K_6">#REF!</definedName>
    <definedName name="ka">#REF!</definedName>
    <definedName name="kb">#REF!</definedName>
    <definedName name="kc">#REF!</definedName>
    <definedName name="kcal_H_____LH">#REF!</definedName>
    <definedName name="kd.1">#REF!</definedName>
    <definedName name="kd.2">#REF!</definedName>
    <definedName name="kd.3">#REF!</definedName>
    <definedName name="kghlgh" hidden="1">{#N/A,#N/A,FALSE,"CCTV"}</definedName>
    <definedName name="Kilometer">#REF!</definedName>
    <definedName name="Kilometer_Stone">#REF!</definedName>
    <definedName name="KITCHEN">#REF!</definedName>
    <definedName name="kittisak" localSheetId="0">Scheduled_Payment+Extra_Payment</definedName>
    <definedName name="kittisak" localSheetId="9">Scheduled_Payment+Extra_Payment</definedName>
    <definedName name="kittisak">Scheduled_Payment+Extra_Payment</definedName>
    <definedName name="kiulil" hidden="1">{#N/A,#N/A,FALSE,"CCTV"}</definedName>
    <definedName name="kjhlh" hidden="1">{#N/A,#N/A,FALSE,"CCTV"}</definedName>
    <definedName name="kjhljhk" hidden="1">{#N/A,#N/A,FALSE,"CCTV"}</definedName>
    <definedName name="kk" hidden="1">{#N/A,#N/A,TRUE,"SUM";#N/A,#N/A,TRUE,"EE";#N/A,#N/A,TRUE,"AC";#N/A,#N/A,TRUE,"SN"}</definedName>
    <definedName name="kkk">#REF!</definedName>
    <definedName name="KL">#REF!</definedName>
    <definedName name="KL_1">#REF!</definedName>
    <definedName name="KL_2">#REF!</definedName>
    <definedName name="KL_3">#REF!</definedName>
    <definedName name="KL_4">#REF!</definedName>
    <definedName name="KL_5">#REF!</definedName>
    <definedName name="KL_6">#REF!</definedName>
    <definedName name="KOP">#REF!</definedName>
    <definedName name="KOP_1">#REF!</definedName>
    <definedName name="KOP_2">#REF!</definedName>
    <definedName name="KOP_3">#REF!</definedName>
    <definedName name="KOP_4">#REF!</definedName>
    <definedName name="KOP_5">#REF!</definedName>
    <definedName name="KOP_6">#REF!</definedName>
    <definedName name="KOUNT">#REF!</definedName>
    <definedName name="KOUNT_1">#REF!</definedName>
    <definedName name="KOUNT_2">#REF!</definedName>
    <definedName name="KOUNT_3">#REF!</definedName>
    <definedName name="KOUNT_4">#REF!</definedName>
    <definedName name="KOUNT_5">#REF!</definedName>
    <definedName name="KOUNT_6">#REF!</definedName>
    <definedName name="kp.1">#REF!</definedName>
    <definedName name="kp.2">#REF!</definedName>
    <definedName name="kp.3">#REF!</definedName>
    <definedName name="kp.4">#REF!</definedName>
    <definedName name="kp.5">#REF!</definedName>
    <definedName name="ks">#REF!</definedName>
    <definedName name="kt">#REF!</definedName>
    <definedName name="ku">#REF!</definedName>
    <definedName name="ku_1">#REF!</definedName>
    <definedName name="ku_2">#REF!</definedName>
    <definedName name="ku_3">#REF!</definedName>
    <definedName name="ku_4">#REF!</definedName>
    <definedName name="ku_5">#REF!</definedName>
    <definedName name="ku_6">#REF!</definedName>
    <definedName name="kw">#REF!</definedName>
    <definedName name="l" localSheetId="4">[4]ค่างานต้นทุน!$H$98</definedName>
    <definedName name="l" localSheetId="8">[5]ค่างานต้นทุน!$H$98</definedName>
    <definedName name="L" localSheetId="7">#REF!</definedName>
    <definedName name="L">#REF!</definedName>
    <definedName name="l___0">#REF!</definedName>
    <definedName name="l___0_1">#REF!</definedName>
    <definedName name="l___0_2">#REF!</definedName>
    <definedName name="l___0_3">#REF!</definedName>
    <definedName name="l___0_4">#REF!</definedName>
    <definedName name="l___0_5">#REF!</definedName>
    <definedName name="l___0_6">#REF!</definedName>
    <definedName name="L_1" localSheetId="4">[4]ข้อมูลคำนวณ1!$C$108</definedName>
    <definedName name="L_1">[5]ข้อมูลคำนวณ1!$C$108</definedName>
    <definedName name="L_2" localSheetId="4">[4]ข้อมูลคำนวณ1!$C$98</definedName>
    <definedName name="L_2">[5]ข้อมูลคำนวณ1!$C$98</definedName>
    <definedName name="L_3" localSheetId="4">[4]ข้อมูลคำนวณ1!$C$109</definedName>
    <definedName name="L_3">[5]ข้อมูลคำนวณ1!$C$109</definedName>
    <definedName name="L_4" localSheetId="4">[4]ข้อมูลคำนวณ1!$C$100</definedName>
    <definedName name="L_4">[5]ข้อมูลคำนวณ1!$C$100</definedName>
    <definedName name="l_5">#REF!</definedName>
    <definedName name="l_6">#REF!</definedName>
    <definedName name="L_Box">#REF!</definedName>
    <definedName name="L_d">#REF!</definedName>
    <definedName name="L_UNIT">#REF!</definedName>
    <definedName name="L_UNIT_1">#REF!</definedName>
    <definedName name="L_UNIT_2">#REF!</definedName>
    <definedName name="L_UNIT_3">#REF!</definedName>
    <definedName name="L_UNIT_4">#REF!</definedName>
    <definedName name="L_UNIT_5">#REF!</definedName>
    <definedName name="L_UNIT_6">#REF!</definedName>
    <definedName name="L_ต้นน้ำ">#REF!</definedName>
    <definedName name="L_ท่อ">#REF!</definedName>
    <definedName name="L_ท่อ_1.0">#REF!</definedName>
    <definedName name="L_ท่อ_1.2">#REF!</definedName>
    <definedName name="L_ท้ายน้ำ">#REF!</definedName>
    <definedName name="L_ปตร.">#REF!</definedName>
    <definedName name="L_หินเรียง">#REF!</definedName>
    <definedName name="L_อาคารต้นน้ำ">#REF!</definedName>
    <definedName name="L_อาคารท้ายนำ">#REF!</definedName>
    <definedName name="L_อาคารปล่อยน้ำ">#REF!</definedName>
    <definedName name="L_อาคารรับน้ำ">#REF!</definedName>
    <definedName name="L1_">#REF!</definedName>
    <definedName name="L2_">#REF!</definedName>
    <definedName name="LA">#REF!</definedName>
    <definedName name="LABO">#REF!</definedName>
    <definedName name="LABO_1">#REF!</definedName>
    <definedName name="LABO_2">#REF!</definedName>
    <definedName name="LABO_3">#REF!</definedName>
    <definedName name="LABO_4">#REF!</definedName>
    <definedName name="LABO_5">#REF!</definedName>
    <definedName name="LABO_6">#REF!</definedName>
    <definedName name="LABOUR_l">[43]ดัชนีราคา!$G$121</definedName>
    <definedName name="LABOURl">[46]ดัชนีราคา!$G$151</definedName>
    <definedName name="LACC">#REF!</definedName>
    <definedName name="lady">"Picture 223"</definedName>
    <definedName name="Last_Row">#N/A</definedName>
    <definedName name="Last_Row___0">NA()</definedName>
    <definedName name="Last_Row___0___0">NA()</definedName>
    <definedName name="Last_Row___0___6">NA()</definedName>
    <definedName name="Last_Row___10">NA()</definedName>
    <definedName name="Last_Row___2">NA()</definedName>
    <definedName name="Last_Row___3">NA()</definedName>
    <definedName name="Last_Row___3___0">NA()</definedName>
    <definedName name="Last_Row___4">NA()</definedName>
    <definedName name="Last_Row___4___0">NA()</definedName>
    <definedName name="Last_Row___5">NA()</definedName>
    <definedName name="Last_Row___5___0">NA()</definedName>
    <definedName name="Last_Row___6">NA()</definedName>
    <definedName name="Last_Row___7">NA()</definedName>
    <definedName name="Last_Row___8">NA()</definedName>
    <definedName name="Last_Row___9">NA()</definedName>
    <definedName name="LATS">#REF!</definedName>
    <definedName name="LB" localSheetId="4">#REF!</definedName>
    <definedName name="LB" localSheetId="8">#REF!</definedName>
    <definedName name="LB">#REF!</definedName>
    <definedName name="LBD" localSheetId="4">#REF!</definedName>
    <definedName name="LBD" localSheetId="8">#REF!</definedName>
    <definedName name="LBD">#REF!</definedName>
    <definedName name="LBUS">#REF!</definedName>
    <definedName name="LC">#REF!</definedName>
    <definedName name="LC.CU">#REF!</definedName>
    <definedName name="LC.CU_2">#REF!</definedName>
    <definedName name="LC.CU_3">#REF!</definedName>
    <definedName name="LCB">#REF!</definedName>
    <definedName name="LCBEZ">#REF!</definedName>
    <definedName name="LCCTV">#REF!</definedName>
    <definedName name="LCD">#REF!</definedName>
    <definedName name="LCH">#REF!</definedName>
    <definedName name="LCON">#REF!</definedName>
    <definedName name="LCON2">#REF!</definedName>
    <definedName name="LCON3">#REF!</definedName>
    <definedName name="LCU">#REF!</definedName>
    <definedName name="LCUB">#REF!</definedName>
    <definedName name="LD">'[67]Cal Fto'!#REF!</definedName>
    <definedName name="ldko">[83]สรุปถนนL!$I$41</definedName>
    <definedName name="Lean">#REF!</definedName>
    <definedName name="LEAN1">[48]ต้นทุน!$E$12</definedName>
    <definedName name="LEAN2">[48]ต้นทุน!$F$12</definedName>
    <definedName name="LEEC">#REF!</definedName>
    <definedName name="length">#REF!</definedName>
    <definedName name="LF">#REF!</definedName>
    <definedName name="LFA">#REF!</definedName>
    <definedName name="LFRC">#REF!</definedName>
    <definedName name="LG.125x75x4mm.">#REF!</definedName>
    <definedName name="LG.38x38x2.3mm.">#REF!</definedName>
    <definedName name="LGEN">#REF!</definedName>
    <definedName name="LHDPE">#REF!</definedName>
    <definedName name="LI">#REF!</definedName>
    <definedName name="li_1">#REF!</definedName>
    <definedName name="li_2">#REF!</definedName>
    <definedName name="li_3">#REF!</definedName>
    <definedName name="li_4">#REF!</definedName>
    <definedName name="li_5">#REF!</definedName>
    <definedName name="li_6">#REF!</definedName>
    <definedName name="LIFT_TRe">[38]ดัชนีราคา!#REF!</definedName>
    <definedName name="LIFT_TRl">[38]ดัชนีราคา!#REF!</definedName>
    <definedName name="LIFT_TRm">[38]ดัชนีราคา!#REF!</definedName>
    <definedName name="LIGHT">#REF!</definedName>
    <definedName name="LIGHT2">#REF!</definedName>
    <definedName name="LIGHTING">#REF!</definedName>
    <definedName name="LIGHTING.C.P">#REF!</definedName>
    <definedName name="LIGHTING.L.E">#REF!</definedName>
    <definedName name="LIGHTING.LAMPTITUDE">#REF!</definedName>
    <definedName name="LIGHTING.UNILAMP">#REF!</definedName>
    <definedName name="LIGHTING_2">#REF!</definedName>
    <definedName name="LIGHTING_3">#REF!</definedName>
    <definedName name="LIGHTINGLANDSCAPE">#REF!</definedName>
    <definedName name="LIGHTINGROOM">#REF!</definedName>
    <definedName name="LIGHTNING">#REF!</definedName>
    <definedName name="LII">#REF!</definedName>
    <definedName name="LIII">#REF!</definedName>
    <definedName name="LimeList" localSheetId="4">[6]Form1!$L$34</definedName>
    <definedName name="LimeList">[7]Form1!$L$34</definedName>
    <definedName name="LimePrice" localSheetId="4">'[6]ได้ราคาคอนกรีต-เหล็กเสริม'!$T$14</definedName>
    <definedName name="LimePrice">'[7]ได้ราคาคอนกรีต-เหล็กเสริม'!$T$14</definedName>
    <definedName name="LimePrice1" localSheetId="4">#REF!</definedName>
    <definedName name="LimePrice1" localSheetId="7">#REF!</definedName>
    <definedName name="LimePrice1">#REF!</definedName>
    <definedName name="List1" localSheetId="4">#REF!</definedName>
    <definedName name="List1" localSheetId="8">#REF!</definedName>
    <definedName name="List1" localSheetId="7">#REF!</definedName>
    <definedName name="List1">#REF!</definedName>
    <definedName name="List2" localSheetId="4">#REF!</definedName>
    <definedName name="List2" localSheetId="8">#REF!</definedName>
    <definedName name="List2" localSheetId="7">#REF!</definedName>
    <definedName name="List2">#REF!</definedName>
    <definedName name="List3" localSheetId="8">#REF!</definedName>
    <definedName name="List3">#REF!</definedName>
    <definedName name="List4" localSheetId="8">#REF!</definedName>
    <definedName name="List4">#REF!</definedName>
    <definedName name="List5" localSheetId="8">#REF!</definedName>
    <definedName name="List5">#REF!</definedName>
    <definedName name="liste_id_n2">#REF!</definedName>
    <definedName name="liste_id_n3">#REF!</definedName>
    <definedName name="liste_ouvrage">#REF!</definedName>
    <definedName name="liste_zone">#REF!</definedName>
    <definedName name="LIV">#REF!</definedName>
    <definedName name="lkirf" hidden="1">{#N/A,#N/A,TRUE,"SUM";#N/A,#N/A,TRUE,"EE";#N/A,#N/A,TRUE,"AC";#N/A,#N/A,TRUE,"SN"}</definedName>
    <definedName name="lklhlkjl" hidden="1">{#N/A,#N/A,FALSE,"CCTV"}</definedName>
    <definedName name="lklkkl">#N/A</definedName>
    <definedName name="ll">#REF!</definedName>
    <definedName name="LLC.100x50x20x3.2mm.">#REF!</definedName>
    <definedName name="LLIGHT">#REF!</definedName>
    <definedName name="lll" hidden="1">{"sales",#N/A,FALSE,"SALES"}</definedName>
    <definedName name="llllll">#REF!</definedName>
    <definedName name="LLOAD">#REF!</definedName>
    <definedName name="LLOOO" localSheetId="13">#REF!</definedName>
    <definedName name="LLOOO" localSheetId="8">#REF!</definedName>
    <definedName name="LLOOO" localSheetId="7">#REF!</definedName>
    <definedName name="LLOOO">#REF!</definedName>
    <definedName name="LMATV">#REF!</definedName>
    <definedName name="LO">#REF!</definedName>
    <definedName name="LOAD">#REF!</definedName>
    <definedName name="LOAD_BHe">[38]ดัชนีราคา!#REF!</definedName>
    <definedName name="LOAD_BHl">[38]ดัชนีราคา!#REF!</definedName>
    <definedName name="LOAD_BHm">[38]ดัชนีราคา!#REF!</definedName>
    <definedName name="Loan_Amount">#REF!</definedName>
    <definedName name="Loan_Amount_1">#REF!</definedName>
    <definedName name="Loan_Amount_2">#REF!</definedName>
    <definedName name="Loan_Amount_3">#REF!</definedName>
    <definedName name="Loan_Amount_4">#REF!</definedName>
    <definedName name="Loan_Amount_5">#REF!</definedName>
    <definedName name="Loan_Amount_6">#REF!</definedName>
    <definedName name="Loan_Start">#REF!</definedName>
    <definedName name="Loan_Start_1">#REF!</definedName>
    <definedName name="Loan_Start_2">#REF!</definedName>
    <definedName name="Loan_Start_3">#REF!</definedName>
    <definedName name="Loan_Start_4">#REF!</definedName>
    <definedName name="Loan_Start_5">#REF!</definedName>
    <definedName name="Loan_Start_6">#REF!</definedName>
    <definedName name="Loan_Years">#REF!</definedName>
    <definedName name="Loan_Years_1">#REF!</definedName>
    <definedName name="Loan_Years_2">#REF!</definedName>
    <definedName name="Loan_Years_3">#REF!</definedName>
    <definedName name="Loan_Years_4">#REF!</definedName>
    <definedName name="Loan_Years_5">#REF!</definedName>
    <definedName name="Loan_Years_6">#REF!</definedName>
    <definedName name="local">#REF!</definedName>
    <definedName name="local_1">#REF!</definedName>
    <definedName name="local_2">#REF!</definedName>
    <definedName name="local_3">#REF!</definedName>
    <definedName name="local_4">#REF!</definedName>
    <definedName name="local_5">#REF!</definedName>
    <definedName name="local_6">#REF!</definedName>
    <definedName name="local2">#REF!</definedName>
    <definedName name="local2_1">#REF!</definedName>
    <definedName name="local2_2">#REF!</definedName>
    <definedName name="local2_3">#REF!</definedName>
    <definedName name="local2_4">#REF!</definedName>
    <definedName name="local2_5">#REF!</definedName>
    <definedName name="local2_6">#REF!</definedName>
    <definedName name="Location">[84]สรุปSteel!$I$3</definedName>
    <definedName name="Log">#REF!</definedName>
    <definedName name="Log_1">#REF!</definedName>
    <definedName name="Log_4">#REF!</definedName>
    <definedName name="Log_5">#REF!</definedName>
    <definedName name="Log_6">#REF!</definedName>
    <definedName name="Log_7">#REF!</definedName>
    <definedName name="Longgitudinal_Joint">#REF!</definedName>
    <definedName name="Longitudinal_Joint" localSheetId="7">#REF!</definedName>
    <definedName name="Longitudinal_Joint">#REF!</definedName>
    <definedName name="LR" localSheetId="8">#REF!</definedName>
    <definedName name="LR">#REF!</definedName>
    <definedName name="LRF">'[85]ทำนบดิน 4'!#REF!</definedName>
    <definedName name="LRMU">#REF!</definedName>
    <definedName name="LSOF">#REF!</definedName>
    <definedName name="LSOUND">#REF!</definedName>
    <definedName name="LSW">#REF!</definedName>
    <definedName name="LTD">'[67]Cal Fto'!#REF!</definedName>
    <definedName name="LTEL">#REF!</definedName>
    <definedName name="LTELC">#REF!</definedName>
    <definedName name="LTR">#REF!</definedName>
    <definedName name="LTU">'[67]Cal Fto'!#REF!</definedName>
    <definedName name="LTWO">#REF!</definedName>
    <definedName name="LU">'[67]Cal Fto'!#REF!</definedName>
    <definedName name="LUB" localSheetId="8">#REF!</definedName>
    <definedName name="LUB" localSheetId="7">#REF!</definedName>
    <definedName name="LUB">#REF!</definedName>
    <definedName name="LV">#REF!</definedName>
    <definedName name="LVI">#REF!</definedName>
    <definedName name="LWW">#REF!</definedName>
    <definedName name="M">#REF!</definedName>
    <definedName name="M__PGUP_7__U_._">#N/A</definedName>
    <definedName name="M_UNIT">#REF!</definedName>
    <definedName name="M_UNIT_1">#REF!</definedName>
    <definedName name="M_UNIT_2">#REF!</definedName>
    <definedName name="M_UNIT_3">#REF!</definedName>
    <definedName name="M_UNIT_4">#REF!</definedName>
    <definedName name="M_UNIT_5">#REF!</definedName>
    <definedName name="M_UNIT_6">#REF!</definedName>
    <definedName name="ma">#REF!</definedName>
    <definedName name="MACC">#REF!</definedName>
    <definedName name="MAIN">#REF!</definedName>
    <definedName name="MAIN.SW.BOARD">#REF!</definedName>
    <definedName name="MAIN.SW.BOARD_2">#REF!</definedName>
    <definedName name="MAIN.SW.BOARD_3">#REF!</definedName>
    <definedName name="MainA" localSheetId="0">[15]!MainA</definedName>
    <definedName name="MainA" localSheetId="9">[15]!MainA</definedName>
    <definedName name="MainA">[15]!MainA</definedName>
    <definedName name="MAINC">#REF!</definedName>
    <definedName name="MainControl" localSheetId="0">[86]!MainControl</definedName>
    <definedName name="MainControl" localSheetId="9">[86]!MainControl</definedName>
    <definedName name="MainControl">[86]!MainControl</definedName>
    <definedName name="MainForCallDialog" localSheetId="0">[59]!MainForCallDialog</definedName>
    <definedName name="MainForCallDialog" localSheetId="9">[59]!MainForCallDialog</definedName>
    <definedName name="MainForCallDialog">[59]!MainForCallDialog</definedName>
    <definedName name="MainGroupList" localSheetId="8">#REF!</definedName>
    <definedName name="MainGroupList" localSheetId="7">#REF!</definedName>
    <definedName name="MainGroupList">#REF!</definedName>
    <definedName name="man">#REF!</definedName>
    <definedName name="MandE_LAB">#REF!</definedName>
    <definedName name="MandE_MAT">#REF!</definedName>
    <definedName name="manhole">#REF!</definedName>
    <definedName name="ManholeType_A_for_RCP60">#REF!</definedName>
    <definedName name="ManholeType_B_for_Cross100">#REF!</definedName>
    <definedName name="ManholeType_B_for_Cross120">#REF!</definedName>
    <definedName name="ManholeType_B_for_Cross60">#REF!</definedName>
    <definedName name="ManholeType_B_for_Cross80">#REF!</definedName>
    <definedName name="ManholeType_BB_for_Cross100">#REF!</definedName>
    <definedName name="ManholeType_BB_for_Cross120">#REF!</definedName>
    <definedName name="ManholeType_BB_for_Cross60">#REF!</definedName>
    <definedName name="ManholeType_BB_for_Cross80">#REF!</definedName>
    <definedName name="ManholeType_C_100">#REF!</definedName>
    <definedName name="ManholeType_C_120">#REF!</definedName>
    <definedName name="ManholeType_D_100_Conc">#REF!</definedName>
    <definedName name="ManholeType_D_100_Steel">#REF!</definedName>
    <definedName name="ManholeType_D_120_Conc">#REF!</definedName>
    <definedName name="ManholeType_D_120_Steel">#REF!</definedName>
    <definedName name="ManholeType_D_60_Conc">#REF!</definedName>
    <definedName name="ManholeType_D_60_Steel">#REF!</definedName>
    <definedName name="ManholeType_D_80_Conc">#REF!</definedName>
    <definedName name="ManholeType_D_80_Steel">#REF!</definedName>
    <definedName name="ManholeType_E">#REF!</definedName>
    <definedName name="ManholeType_F">#REF!</definedName>
    <definedName name="ManHoleTypeC_0.60">#REF!</definedName>
    <definedName name="maninput">#REF!</definedName>
    <definedName name="mantotal">#REF!</definedName>
    <definedName name="mantotalqty">#REF!</definedName>
    <definedName name="MarkingType" localSheetId="4">[6]Form1!$A$184</definedName>
    <definedName name="MarkingType">[7]Form1!$A$184</definedName>
    <definedName name="Markup">#REF!</definedName>
    <definedName name="Masonry">#REF!</definedName>
    <definedName name="mastic1">#REF!</definedName>
    <definedName name="mastic2">#REF!</definedName>
    <definedName name="mastic3">#REF!</definedName>
    <definedName name="mastic4">#REF!</definedName>
    <definedName name="mastic5">#REF!</definedName>
    <definedName name="matinput">#REF!</definedName>
    <definedName name="Matt_C">#REF!</definedName>
    <definedName name="mattotal">#REF!</definedName>
    <definedName name="mattotalqty">#REF!</definedName>
    <definedName name="MATV" localSheetId="13">[40]boq!#REF!</definedName>
    <definedName name="MATV" localSheetId="4">[41]boq!#REF!</definedName>
    <definedName name="MATV" localSheetId="8">[40]boq!#REF!</definedName>
    <definedName name="MATV">[40]boq!#REF!</definedName>
    <definedName name="MATV_2">#REF!</definedName>
    <definedName name="MATV_3">#REF!</definedName>
    <definedName name="MATV1" localSheetId="13">[40]boq!#REF!</definedName>
    <definedName name="MATV1" localSheetId="4">[41]boq!#REF!</definedName>
    <definedName name="MATV1" localSheetId="8">[40]boq!#REF!</definedName>
    <definedName name="MATV1">[40]boq!#REF!</definedName>
    <definedName name="mb">#REF!</definedName>
    <definedName name="MBC">#REF!</definedName>
    <definedName name="MBUS">#REF!</definedName>
    <definedName name="mc" localSheetId="4">#REF!</definedName>
    <definedName name="mc" localSheetId="7">#REF!</definedName>
    <definedName name="mc">#REF!</definedName>
    <definedName name="MC_RC">#REF!</definedName>
    <definedName name="MCB">#REF!</definedName>
    <definedName name="MCC">#REF!</definedName>
    <definedName name="MCCTV">#REF!</definedName>
    <definedName name="MCON">#REF!</definedName>
    <definedName name="mdkeklde" hidden="1">{#N/A,#N/A,TRUE,"SUM";#N/A,#N/A,TRUE,"EE";#N/A,#N/A,TRUE,"AC";#N/A,#N/A,TRUE,"SN"}</definedName>
    <definedName name="mechanicla">#REF!</definedName>
    <definedName name="Median_Drop_Inets_Type_I100" localSheetId="4">#REF!</definedName>
    <definedName name="Median_Drop_Inets_Type_I100" localSheetId="7">#REF!</definedName>
    <definedName name="Median_Drop_Inets_Type_I100">#REF!</definedName>
    <definedName name="Median_Drop_Inets_Type_I120" localSheetId="4">#REF!</definedName>
    <definedName name="Median_Drop_Inets_Type_I120" localSheetId="7">#REF!</definedName>
    <definedName name="Median_Drop_Inets_Type_I120">#REF!</definedName>
    <definedName name="Median_Drop_Inets_Type_I40">#REF!</definedName>
    <definedName name="Median_Drop_Inets_Type_I60">#REF!</definedName>
    <definedName name="Median_Drop_Inets_Type_I80">#REF!</definedName>
    <definedName name="Median_Drop_Inets_Type_II100">#REF!</definedName>
    <definedName name="Median_Drop_Inets_Type_II120">#REF!</definedName>
    <definedName name="Median_Drop_Inets_Type_II40">#REF!</definedName>
    <definedName name="Median_Drop_Inets_Type_II60">#REF!</definedName>
    <definedName name="Median_Drop_Inets_Type_II80">#REF!</definedName>
    <definedName name="Medlan_DropTY_II_0.80">#REF!</definedName>
    <definedName name="Medlan_DropTY_II_1.00">#REF!</definedName>
    <definedName name="Medlan_DropTY_II_1.20">#REF!</definedName>
    <definedName name="Medlan_DropTY_ll_0.60">#REF!</definedName>
    <definedName name="Meinhardt__Thailand__Ltd.">#REF!</definedName>
    <definedName name="Meinhardt__Thailand__Ltd.___0">#REF!</definedName>
    <definedName name="Meinhardt__Thailand__Ltd.___0_1">#REF!</definedName>
    <definedName name="Meinhardt__Thailand__Ltd.___0_2">#REF!</definedName>
    <definedName name="Meinhardt__Thailand__Ltd.___0_3">#REF!</definedName>
    <definedName name="Meinhardt__Thailand__Ltd.___0_4">#REF!</definedName>
    <definedName name="Meinhardt__Thailand__Ltd.___0_5">#REF!</definedName>
    <definedName name="Meinhardt__Thailand__Ltd.___0_6">#REF!</definedName>
    <definedName name="Meinhardt__Thailand__Ltd._1">#REF!</definedName>
    <definedName name="Meinhardt__Thailand__Ltd._2">#REF!</definedName>
    <definedName name="Meinhardt__Thailand__Ltd._3">#REF!</definedName>
    <definedName name="Meinhardt__Thailand__Ltd._4">#REF!</definedName>
    <definedName name="Meinhardt__Thailand__Ltd._5">#REF!</definedName>
    <definedName name="Meinhardt__Thailand__Ltd._6">#REF!</definedName>
    <definedName name="MENU">#N/A</definedName>
    <definedName name="Meta">#REF!</definedName>
    <definedName name="Metal">#REF!</definedName>
    <definedName name="MFA">#REF!</definedName>
    <definedName name="mfjrlk" hidden="1">{#N/A,#N/A,TRUE,"SUM";#N/A,#N/A,TRUE,"EE";#N/A,#N/A,TRUE,"AC";#N/A,#N/A,TRUE,"SN"}</definedName>
    <definedName name="mfkf" hidden="1">{#N/A,#N/A,TRUE,"SUM";#N/A,#N/A,TRUE,"EE";#N/A,#N/A,TRUE,"AC";#N/A,#N/A,TRUE,"SN"}</definedName>
    <definedName name="mflvkg" hidden="1">{#N/A,#N/A,TRUE,"SUM";#N/A,#N/A,TRUE,"EE";#N/A,#N/A,TRUE,"AC";#N/A,#N/A,TRUE,"SN"}</definedName>
    <definedName name="MG" localSheetId="4">#REF!</definedName>
    <definedName name="MG" localSheetId="8">#REF!</definedName>
    <definedName name="MG">#REF!</definedName>
    <definedName name="mik" hidden="1">{#N/A,#N/A,TRUE,"SUM";#N/A,#N/A,TRUE,"EE";#N/A,#N/A,TRUE,"AC";#N/A,#N/A,TRUE,"SN"}</definedName>
    <definedName name="MISC">#REF!</definedName>
    <definedName name="MISC_1">#REF!</definedName>
    <definedName name="MISC_2">#REF!</definedName>
    <definedName name="MISC_3">#REF!</definedName>
    <definedName name="MISC_4">#REF!</definedName>
    <definedName name="MISC_5">#REF!</definedName>
    <definedName name="MISC_6">#REF!</definedName>
    <definedName name="Miscellaneous">#REF!</definedName>
    <definedName name="MixType" localSheetId="4">[6]Form1!$A$41</definedName>
    <definedName name="MixType">[7]Form1!$A$41</definedName>
    <definedName name="mjekd" hidden="1">{#N/A,#N/A,TRUE,"SUM";#N/A,#N/A,TRUE,"EE";#N/A,#N/A,TRUE,"AC";#N/A,#N/A,TRUE,"SN"}</definedName>
    <definedName name="mji" hidden="1">{#N/A,#N/A,TRUE,"SUM";#N/A,#N/A,TRUE,"EE";#N/A,#N/A,TRUE,"AC";#N/A,#N/A,TRUE,"SN"}</definedName>
    <definedName name="mkdld" hidden="1">{#N/A,#N/A,TRUE,"SUM";#N/A,#N/A,TRUE,"EE";#N/A,#N/A,TRUE,"AC";#N/A,#N/A,TRUE,"SN"}</definedName>
    <definedName name="mkfirkf" hidden="1">{#N/A,#N/A,TRUE,"SUM";#N/A,#N/A,TRUE,"EE";#N/A,#N/A,TRUE,"AC";#N/A,#N/A,TRUE,"SN"}</definedName>
    <definedName name="mki" hidden="1">{#N/A,#N/A,TRUE,"SUM";#N/A,#N/A,TRUE,"EE";#N/A,#N/A,TRUE,"AC";#N/A,#N/A,TRUE,"SN"}</definedName>
    <definedName name="ML" localSheetId="13">#REF!</definedName>
    <definedName name="ML" localSheetId="4">#REF!</definedName>
    <definedName name="ML" localSheetId="8">#REF!</definedName>
    <definedName name="ML">[26]สิบล้อขนส่ง!$AH$23</definedName>
    <definedName name="mla" localSheetId="4">[35]หกล้อขนส่ง!$BS$23</definedName>
    <definedName name="mla">[26]หกล้อขนส่ง!$BS$23</definedName>
    <definedName name="mm">#REF!</definedName>
    <definedName name="MMM">#REF!</definedName>
    <definedName name="mmmmm" hidden="1">{#N/A,#N/A,FALSE,"CCTV"}</definedName>
    <definedName name="mo">#REF!</definedName>
    <definedName name="MODIFICATION_OF_EXISTING_MANHOLE">#REF!</definedName>
    <definedName name="ModificationManholeC" localSheetId="4">#REF!</definedName>
    <definedName name="ModificationManholeC" localSheetId="7">#REF!</definedName>
    <definedName name="ModificationManholeC">#REF!</definedName>
    <definedName name="ModificationManholeS" localSheetId="4">#REF!</definedName>
    <definedName name="ModificationManholeS" localSheetId="7">#REF!</definedName>
    <definedName name="ModificationManholeS">#REF!</definedName>
    <definedName name="Modified_AC" localSheetId="4">#REF!</definedName>
    <definedName name="Modified_AC" localSheetId="7">#REF!</definedName>
    <definedName name="Modified_AC">#REF!</definedName>
    <definedName name="Modified_AC1">#REF!</definedName>
    <definedName name="MORTAR">#REF!</definedName>
    <definedName name="Mountable_Curb">#REF!</definedName>
    <definedName name="Mountable_Curb_Gutter">#REF!</definedName>
    <definedName name="Move" localSheetId="0">[65]!Move</definedName>
    <definedName name="Move" localSheetId="9">[65]!Move</definedName>
    <definedName name="Move">[65]!Move</definedName>
    <definedName name="move_data">[54]Control!move_data</definedName>
    <definedName name="move_fto">[87]no_fto!move_fto</definedName>
    <definedName name="MoveData" localSheetId="0">[58]!MoveData</definedName>
    <definedName name="MoveData" localSheetId="9">[58]!MoveData</definedName>
    <definedName name="MoveData">[58]!MoveData</definedName>
    <definedName name="MoveDetail" localSheetId="0">[56]!MoveDetail</definedName>
    <definedName name="MoveDetail" localSheetId="9">[56]!MoveDetail</definedName>
    <definedName name="MoveDetail">[56]!MoveDetail</definedName>
    <definedName name="MP">#REF!</definedName>
    <definedName name="MP_1">#REF!</definedName>
    <definedName name="MP_2">#REF!</definedName>
    <definedName name="MP_3">#REF!</definedName>
    <definedName name="MP_4">#REF!</definedName>
    <definedName name="MP_5">#REF!</definedName>
    <definedName name="MP_6">#REF!</definedName>
    <definedName name="MSOUND">#REF!</definedName>
    <definedName name="msp" localSheetId="4">#REF!</definedName>
    <definedName name="msp" localSheetId="8">#REF!</definedName>
    <definedName name="msp">#REF!</definedName>
    <definedName name="MTEL">#REF!</definedName>
    <definedName name="MTV">#REF!</definedName>
    <definedName name="MTWO">#REF!</definedName>
    <definedName name="MWW">#REF!</definedName>
    <definedName name="MyBC">"44 UL 1257"</definedName>
    <definedName name="myclient">"UNILEVER"</definedName>
    <definedName name="mydate">"29 Feb 12"</definedName>
    <definedName name="mylocation">"MINBURI-THAILAND"</definedName>
    <definedName name="mytitle">"WATERFALL"</definedName>
    <definedName name="N.G.L.">'[67]Cal Fto'!#REF!</definedName>
    <definedName name="N_1" localSheetId="4">#REF!</definedName>
    <definedName name="N_1" localSheetId="8">#REF!</definedName>
    <definedName name="N_1">#REF!</definedName>
    <definedName name="N_2" localSheetId="4">#REF!</definedName>
    <definedName name="N_2" localSheetId="8">#REF!</definedName>
    <definedName name="N_2">#REF!</definedName>
    <definedName name="NAILl">[38]ดัชนีราคา!$G$46</definedName>
    <definedName name="NAILm">[38]ดัชนีราคา!$F$46</definedName>
    <definedName name="name">#REF!</definedName>
    <definedName name="name5">#REF!</definedName>
    <definedName name="name6">#REF!</definedName>
    <definedName name="names">#REF!</definedName>
    <definedName name="New" hidden="1">{#N/A,#N/A,TRUE,"Str.";#N/A,#N/A,TRUE,"Steel &amp; Roof";#N/A,#N/A,TRUE,"Arc.";#N/A,#N/A,TRUE,"Preliminary";#N/A,#N/A,TRUE,"Sum_Prelim"}</definedName>
    <definedName name="NEWNAME" hidden="1">{#N/A,#N/A,FALSE,"CCTV"}</definedName>
    <definedName name="NGL">#REF!</definedName>
    <definedName name="NJAW">#N/A</definedName>
    <definedName name="nji" hidden="1">{#N/A,#N/A,TRUE,"SUM";#N/A,#N/A,TRUE,"EE";#N/A,#N/A,TRUE,"AC";#N/A,#N/A,TRUE,"SN"}</definedName>
    <definedName name="nju" hidden="1">{#N/A,#N/A,TRUE,"SUM";#N/A,#N/A,TRUE,"EE";#N/A,#N/A,TRUE,"AC";#N/A,#N/A,TRUE,"SN"}</definedName>
    <definedName name="nkknk" hidden="1">{#N/A,#N/A,FALSE,"CCTV"}</definedName>
    <definedName name="NM_1" localSheetId="4">#REF!</definedName>
    <definedName name="NM_1" localSheetId="8">#REF!</definedName>
    <definedName name="NM_1">#REF!</definedName>
    <definedName name="NM_2" localSheetId="4">#REF!</definedName>
    <definedName name="NM_2" localSheetId="8">#REF!</definedName>
    <definedName name="NM_2">#REF!</definedName>
    <definedName name="nnn">#REF!</definedName>
    <definedName name="no">#REF!</definedName>
    <definedName name="no.3">#REF!</definedName>
    <definedName name="no.3_1">#REF!</definedName>
    <definedName name="no.3_2">#REF!</definedName>
    <definedName name="no.3_3">#REF!</definedName>
    <definedName name="no.3_4">#REF!</definedName>
    <definedName name="no.3_5">#REF!</definedName>
    <definedName name="no.3_6">#REF!</definedName>
    <definedName name="no_box">[88]Worksheet!$L$8</definedName>
    <definedName name="no_cell">#REF!</definedName>
    <definedName name="no_head">#REF!</definedName>
    <definedName name="no_wall">#REF!</definedName>
    <definedName name="NOBP_10_125_1000">#REF!</definedName>
    <definedName name="NOIFS">#REF!</definedName>
    <definedName name="NOIFS_1">#REF!</definedName>
    <definedName name="NOIFS_2">#REF!</definedName>
    <definedName name="NOIFS_3">#REF!</definedName>
    <definedName name="NOIFS_4">#REF!</definedName>
    <definedName name="NOIFS_5">#REF!</definedName>
    <definedName name="NOIFS_6">#REF!</definedName>
    <definedName name="NOIP">#REF!</definedName>
    <definedName name="NOIP_1">#REF!</definedName>
    <definedName name="NOIP_2">#REF!</definedName>
    <definedName name="NOIP_3">#REF!</definedName>
    <definedName name="NOIP_4">#REF!</definedName>
    <definedName name="NOIP_5">#REF!</definedName>
    <definedName name="NOIP_6">#REF!</definedName>
    <definedName name="NOIT">#REF!</definedName>
    <definedName name="NOIT_1">#REF!</definedName>
    <definedName name="NOIT_2">#REF!</definedName>
    <definedName name="NOIT_3">#REF!</definedName>
    <definedName name="NOIT_4">#REF!</definedName>
    <definedName name="NOIT_5">#REF!</definedName>
    <definedName name="NOIT_6">#REF!</definedName>
    <definedName name="NOMFS">#REF!</definedName>
    <definedName name="NOMFS_1">#REF!</definedName>
    <definedName name="NOMFS_2">#REF!</definedName>
    <definedName name="NOMFS_3">#REF!</definedName>
    <definedName name="NOMFS_4">#REF!</definedName>
    <definedName name="NOMFS_5">#REF!</definedName>
    <definedName name="NOMFS_6">#REF!</definedName>
    <definedName name="NOMP">#REF!</definedName>
    <definedName name="NOMP_1">#REF!</definedName>
    <definedName name="NOMP_2">#REF!</definedName>
    <definedName name="NOMP_3">#REF!</definedName>
    <definedName name="NOMP_4">#REF!</definedName>
    <definedName name="NOMP_5">#REF!</definedName>
    <definedName name="NOMP_6">#REF!</definedName>
    <definedName name="NOMT">#REF!</definedName>
    <definedName name="NOMT_1">#REF!</definedName>
    <definedName name="NOMT_2">#REF!</definedName>
    <definedName name="NOMT_3">#REF!</definedName>
    <definedName name="NOMT_4">#REF!</definedName>
    <definedName name="NOMT_5">#REF!</definedName>
    <definedName name="NOMT_6">#REF!</definedName>
    <definedName name="NoPiles100" localSheetId="4">[6]Form1!$B$109</definedName>
    <definedName name="NoPiles100">[7]Form1!$B$109</definedName>
    <definedName name="np">#REF!</definedName>
    <definedName name="Num_Pmt_Per_Year">#REF!</definedName>
    <definedName name="Num_Pmt_Per_Year_1">#REF!</definedName>
    <definedName name="Num_Pmt_Per_Year_2">#REF!</definedName>
    <definedName name="Num_Pmt_Per_Year_3">#REF!</definedName>
    <definedName name="Num_Pmt_Per_Year_4">#REF!</definedName>
    <definedName name="Num_Pmt_Per_Year_5">#REF!</definedName>
    <definedName name="Num_Pmt_Per_Year_6">#REF!</definedName>
    <definedName name="NUMBER">#REF!</definedName>
    <definedName name="NUMBER_1">#REF!</definedName>
    <definedName name="NUMBER_2">#REF!</definedName>
    <definedName name="NUMBER_3">#REF!</definedName>
    <definedName name="NUMBER_4">#REF!</definedName>
    <definedName name="NUMBER_5">#REF!</definedName>
    <definedName name="NUMBER_6">#REF!</definedName>
    <definedName name="Number_of_Payments">MATCH(0.01,End_Bal,-1)+1</definedName>
    <definedName name="Number_of_Payments___0">MATCH(0.01,End_Bal,-1)+1</definedName>
    <definedName name="Number_of_Payments___0___0">#N/A</definedName>
    <definedName name="Number_of_Payments___0___6">#N/A</definedName>
    <definedName name="Number_of_Payments___0_1">MATCH(0.01,End_Bal_1,-1)+1</definedName>
    <definedName name="Number_of_Payments___0_2">MATCH(0.01,End_Bal_2,-1)+1</definedName>
    <definedName name="Number_of_Payments___0_3">MATCH(0.01,End_Bal_3,-1)+1</definedName>
    <definedName name="Number_of_Payments___0_4">MATCH(0.01,End_Bal_4,-1)+1</definedName>
    <definedName name="Number_of_Payments___0_5">MATCH(0.01,End_Bal_5,-1)+1</definedName>
    <definedName name="Number_of_Payments___0_6">MATCH(0.01,End_Bal_6,-1)+1</definedName>
    <definedName name="Number_of_Payments___10">MATCH(0.01,End_Bal,-1)+1</definedName>
    <definedName name="Number_of_Payments___10_1">MATCH(0.01,End_Bal_1,-1)+1</definedName>
    <definedName name="Number_of_Payments___10_2">MATCH(0.01,End_Bal_2,-1)+1</definedName>
    <definedName name="Number_of_Payments___10_3">MATCH(0.01,End_Bal_3,-1)+1</definedName>
    <definedName name="Number_of_Payments___10_4">MATCH(0.01,End_Bal_4,-1)+1</definedName>
    <definedName name="Number_of_Payments___10_5">MATCH(0.01,End_Bal_5,-1)+1</definedName>
    <definedName name="Number_of_Payments___10_6">MATCH(0.01,End_Bal_6,-1)+1</definedName>
    <definedName name="Number_of_Payments___2">MATCH(0.01,End_Bal,-1)+1</definedName>
    <definedName name="Number_of_Payments___2_1">MATCH(0.01,End_Bal_1,-1)+1</definedName>
    <definedName name="Number_of_Payments___2_2">MATCH(0.01,End_Bal_2,-1)+1</definedName>
    <definedName name="Number_of_Payments___2_3">MATCH(0.01,End_Bal_3,-1)+1</definedName>
    <definedName name="Number_of_Payments___2_4">MATCH(0.01,End_Bal_4,-1)+1</definedName>
    <definedName name="Number_of_Payments___2_5">MATCH(0.01,End_Bal_5,-1)+1</definedName>
    <definedName name="Number_of_Payments___2_6">MATCH(0.01,End_Bal_6,-1)+1</definedName>
    <definedName name="Number_of_Payments___3">MATCH(0.01,End_Bal,-1)+1</definedName>
    <definedName name="Number_of_Payments___3___0">#N/A</definedName>
    <definedName name="Number_of_Payments___3_1">MATCH(0.01,End_Bal_1,-1)+1</definedName>
    <definedName name="Number_of_Payments___3_2">MATCH(0.01,End_Bal_2,-1)+1</definedName>
    <definedName name="Number_of_Payments___3_3">MATCH(0.01,End_Bal_3,-1)+1</definedName>
    <definedName name="Number_of_Payments___3_4">MATCH(0.01,End_Bal_4,-1)+1</definedName>
    <definedName name="Number_of_Payments___3_5">MATCH(0.01,End_Bal_5,-1)+1</definedName>
    <definedName name="Number_of_Payments___3_6">MATCH(0.01,End_Bal_6,-1)+1</definedName>
    <definedName name="Number_of_Payments___4">MATCH(0.01,End_Bal,-1)+1</definedName>
    <definedName name="Number_of_Payments___4___0">#N/A</definedName>
    <definedName name="Number_of_Payments___4_1">MATCH(0.01,End_Bal_1,-1)+1</definedName>
    <definedName name="Number_of_Payments___4_2">MATCH(0.01,End_Bal_2,-1)+1</definedName>
    <definedName name="Number_of_Payments___4_3">MATCH(0.01,End_Bal_3,-1)+1</definedName>
    <definedName name="Number_of_Payments___4_4">MATCH(0.01,End_Bal_4,-1)+1</definedName>
    <definedName name="Number_of_Payments___4_5">MATCH(0.01,End_Bal_5,-1)+1</definedName>
    <definedName name="Number_of_Payments___4_6">MATCH(0.01,End_Bal_6,-1)+1</definedName>
    <definedName name="Number_of_Payments___5">MATCH(0.01,End_Bal,-1)+1</definedName>
    <definedName name="Number_of_Payments___5___0">#N/A</definedName>
    <definedName name="Number_of_Payments___5_1">MATCH(0.01,End_Bal_1,-1)+1</definedName>
    <definedName name="Number_of_Payments___5_2">MATCH(0.01,End_Bal_2,-1)+1</definedName>
    <definedName name="Number_of_Payments___5_3">MATCH(0.01,End_Bal_3,-1)+1</definedName>
    <definedName name="Number_of_Payments___5_4">MATCH(0.01,End_Bal_4,-1)+1</definedName>
    <definedName name="Number_of_Payments___5_5">MATCH(0.01,End_Bal_5,-1)+1</definedName>
    <definedName name="Number_of_Payments___5_6">MATCH(0.01,End_Bal_6,-1)+1</definedName>
    <definedName name="Number_of_Payments___6">MATCH(0.01,End_Bal,-1)+1</definedName>
    <definedName name="Number_of_Payments___6_1">MATCH(0.01,End_Bal_1,-1)+1</definedName>
    <definedName name="Number_of_Payments___6_2">MATCH(0.01,End_Bal_2,-1)+1</definedName>
    <definedName name="Number_of_Payments___6_3">MATCH(0.01,End_Bal_3,-1)+1</definedName>
    <definedName name="Number_of_Payments___6_4">MATCH(0.01,End_Bal_4,-1)+1</definedName>
    <definedName name="Number_of_Payments___6_5">MATCH(0.01,End_Bal_5,-1)+1</definedName>
    <definedName name="Number_of_Payments___6_6">MATCH(0.01,End_Bal_6,-1)+1</definedName>
    <definedName name="Number_of_Payments___7">MATCH(0.01,End_Bal,-1)+1</definedName>
    <definedName name="Number_of_Payments___7_1">MATCH(0.01,End_Bal_1,-1)+1</definedName>
    <definedName name="Number_of_Payments___7_2">MATCH(0.01,End_Bal_2,-1)+1</definedName>
    <definedName name="Number_of_Payments___7_3">MATCH(0.01,End_Bal_3,-1)+1</definedName>
    <definedName name="Number_of_Payments___7_4">MATCH(0.01,End_Bal_4,-1)+1</definedName>
    <definedName name="Number_of_Payments___7_5">MATCH(0.01,End_Bal_5,-1)+1</definedName>
    <definedName name="Number_of_Payments___7_6">MATCH(0.01,End_Bal_6,-1)+1</definedName>
    <definedName name="Number_of_Payments___8">MATCH(0.01,End_Bal,-1)+1</definedName>
    <definedName name="Number_of_Payments___8_1">MATCH(0.01,End_Bal_1,-1)+1</definedName>
    <definedName name="Number_of_Payments___8_2">MATCH(0.01,End_Bal_2,-1)+1</definedName>
    <definedName name="Number_of_Payments___8_3">MATCH(0.01,End_Bal_3,-1)+1</definedName>
    <definedName name="Number_of_Payments___8_4">MATCH(0.01,End_Bal_4,-1)+1</definedName>
    <definedName name="Number_of_Payments___8_5">MATCH(0.01,End_Bal_5,-1)+1</definedName>
    <definedName name="Number_of_Payments___8_6">MATCH(0.01,End_Bal_6,-1)+1</definedName>
    <definedName name="Number_of_Payments___9">MATCH(0.01,End_Bal,-1)+1</definedName>
    <definedName name="Number_of_Payments___9_1">MATCH(0.01,End_Bal_1,-1)+1</definedName>
    <definedName name="Number_of_Payments___9_2">MATCH(0.01,End_Bal_2,-1)+1</definedName>
    <definedName name="Number_of_Payments___9_3">MATCH(0.01,End_Bal_3,-1)+1</definedName>
    <definedName name="Number_of_Payments___9_4">MATCH(0.01,End_Bal_4,-1)+1</definedName>
    <definedName name="Number_of_Payments___9_5">MATCH(0.01,End_Bal_5,-1)+1</definedName>
    <definedName name="Number_of_Payments___9_6">MATCH(0.01,End_Bal_6,-1)+1</definedName>
    <definedName name="Number_of_Payments_1">MATCH(0.01,End_Bal_1,-1)+1</definedName>
    <definedName name="Number_of_Payments_2">MATCH(0.01,End_Bal_2,-1)+1</definedName>
    <definedName name="Number_of_Payments_3">MATCH(0.01,End_Bal_3,-1)+1</definedName>
    <definedName name="Number_of_Payments_4">MATCH(0.01,End_Bal_4,-1)+1</definedName>
    <definedName name="Number_of_Payments_5">MATCH(0.01,End_Bal_5,-1)+1</definedName>
    <definedName name="Number_of_Payments_6">MATCH(0.01,End_Bal_6,-1)+1</definedName>
    <definedName name="NumberAC60\70" localSheetId="4">#REF!</definedName>
    <definedName name="NumberAC60\70" localSheetId="7">#REF!</definedName>
    <definedName name="NumberAC60\70">#REF!</definedName>
    <definedName name="NumberCement" localSheetId="4">#REF!</definedName>
    <definedName name="NumberCement" localSheetId="7">#REF!</definedName>
    <definedName name="NumberCement">#REF!</definedName>
    <definedName name="NumberCementBulk" localSheetId="4">#REF!</definedName>
    <definedName name="NumberCementBulk" localSheetId="7">#REF!</definedName>
    <definedName name="NumberCementBulk">#REF!</definedName>
    <definedName name="NumberCMS2h">#REF!</definedName>
    <definedName name="NumberCRS2">#REF!</definedName>
    <definedName name="NumberCSS1">#REF!</definedName>
    <definedName name="NumberCSS1hN">#REF!</definedName>
    <definedName name="NumberDB12">#REF!</definedName>
    <definedName name="NumberDB15">#REF!</definedName>
    <definedName name="NumberDB16">#REF!</definedName>
    <definedName name="NumberDB19">#REF!</definedName>
    <definedName name="NumberDB20">#REF!</definedName>
    <definedName name="NumberDB25">#REF!</definedName>
    <definedName name="NumberDustRockAC">#REF!</definedName>
    <definedName name="NumberFW1">#REF!</definedName>
    <definedName name="NumberFW2">#REF!</definedName>
    <definedName name="NumberFW3">#REF!</definedName>
    <definedName name="NumberGravelConc">#REF!</definedName>
    <definedName name="NumberMC70">#REF!</definedName>
    <definedName name="NumberPMA">#REF!</definedName>
    <definedName name="NumberRB6">#REF!</definedName>
    <definedName name="NumberRB9">#REF!</definedName>
    <definedName name="NumberRockAC">#REF!</definedName>
    <definedName name="NumberRockConc">#REF!</definedName>
    <definedName name="NumberSandConc">#REF!</definedName>
    <definedName name="NumberWire">#REF!</definedName>
    <definedName name="NYA1C">#REF!</definedName>
    <definedName name="NYA1C_1">#REF!</definedName>
    <definedName name="NYA1C_2">#REF!</definedName>
    <definedName name="NYA1C_3">#REF!</definedName>
    <definedName name="NYA1C_4">#REF!</definedName>
    <definedName name="NYA1C_5">#REF!</definedName>
    <definedName name="NYA1C_6">#REF!</definedName>
    <definedName name="NYM2C">#REF!</definedName>
    <definedName name="NYM2C_1">#REF!</definedName>
    <definedName name="NYM2C_2">#REF!</definedName>
    <definedName name="NYM2C_3">#REF!</definedName>
    <definedName name="NYM2C_4">#REF!</definedName>
    <definedName name="NYM2C_5">#REF!</definedName>
    <definedName name="NYM2C_6">#REF!</definedName>
    <definedName name="NYY">#REF!</definedName>
    <definedName name="NYY_2">#REF!</definedName>
    <definedName name="NYY_3">#REF!</definedName>
    <definedName name="O">#REF!</definedName>
    <definedName name="oa">#REF!</definedName>
    <definedName name="oba">#REF!</definedName>
    <definedName name="obaa">#REF!</definedName>
    <definedName name="obaa1">#REF!</definedName>
    <definedName name="ODH" hidden="1">#REF!</definedName>
    <definedName name="oil" localSheetId="4">#REF!</definedName>
    <definedName name="oil" localSheetId="8">#REF!</definedName>
    <definedName name="oil">#REF!</definedName>
    <definedName name="oil_p">#REF!</definedName>
    <definedName name="oililui" hidden="1">{#N/A,#N/A,FALSE,"CCTV"}</definedName>
    <definedName name="OILprice" localSheetId="4">[6]Form1!$DD$7</definedName>
    <definedName name="OILprice">[7]Form1!$DD$7</definedName>
    <definedName name="okFtoa" localSheetId="0">[42]!okFtoa</definedName>
    <definedName name="okFtoa" localSheetId="9">[42]!okFtoa</definedName>
    <definedName name="okFtoa">[42]!okFtoa</definedName>
    <definedName name="okFtoB" localSheetId="0">[42]!okFtoB</definedName>
    <definedName name="okFtoB" localSheetId="9">[42]!okFtoB</definedName>
    <definedName name="okFtoB">[42]!okFtoB</definedName>
    <definedName name="olp" hidden="1">{#N/A,#N/A,TRUE,"SUM";#N/A,#N/A,TRUE,"EE";#N/A,#N/A,TRUE,"AC";#N/A,#N/A,TRUE,"SN"}</definedName>
    <definedName name="OOOO" hidden="1">{#N/A,#N/A,TRUE,"SUM";#N/A,#N/A,TRUE,"EE";#N/A,#N/A,TRUE,"AC";#N/A,#N/A,TRUE,"SN"}</definedName>
    <definedName name="ooood">#REF!</definedName>
    <definedName name="op">#REF!</definedName>
    <definedName name="op_1">#REF!</definedName>
    <definedName name="op_2">#REF!</definedName>
    <definedName name="op_3">#REF!</definedName>
    <definedName name="op_4">#REF!</definedName>
    <definedName name="op_5">#REF!</definedName>
    <definedName name="op_6">#REF!</definedName>
    <definedName name="ope">#REF!</definedName>
    <definedName name="OTHER_LAB">#REF!</definedName>
    <definedName name="OTHER_MAT">#REF!</definedName>
    <definedName name="OtherCladding">#REF!</definedName>
    <definedName name="OUT">#REF!</definedName>
    <definedName name="OUT_1">#REF!</definedName>
    <definedName name="OUT_2">#REF!</definedName>
    <definedName name="OUT_3">#REF!</definedName>
    <definedName name="OUT_4">#REF!</definedName>
    <definedName name="OUT_5">#REF!</definedName>
    <definedName name="OUT_6">#REF!</definedName>
    <definedName name="OWARI">#REF!</definedName>
    <definedName name="OWARI_1">#REF!</definedName>
    <definedName name="OWARI_2">#REF!</definedName>
    <definedName name="OWARI_3">#REF!</definedName>
    <definedName name="OWARI_4">#REF!</definedName>
    <definedName name="OWARI_5">#REF!</definedName>
    <definedName name="OWARI_6">#REF!</definedName>
    <definedName name="p" localSheetId="4">[4]ค่างานต้นทุน!$H$91</definedName>
    <definedName name="p" localSheetId="8">[5]ค่างานต้นทุน!$H$91</definedName>
    <definedName name="p" localSheetId="7">#REF!</definedName>
    <definedName name="p">#REF!</definedName>
    <definedName name="P_1" localSheetId="4">#REF!</definedName>
    <definedName name="P_1" localSheetId="8">#REF!</definedName>
    <definedName name="P_1">#REF!</definedName>
    <definedName name="P_2" localSheetId="4">#REF!</definedName>
    <definedName name="P_2" localSheetId="8">#REF!</definedName>
    <definedName name="P_2">#REF!</definedName>
    <definedName name="P_3">#REF!</definedName>
    <definedName name="P_4">#REF!</definedName>
    <definedName name="P_5">#REF!</definedName>
    <definedName name="P_6">#REF!</definedName>
    <definedName name="p_d">#REF!</definedName>
    <definedName name="p_d_1">#REF!</definedName>
    <definedName name="p_d_2">#REF!</definedName>
    <definedName name="p_d_3">#REF!</definedName>
    <definedName name="p_d_4">#REF!</definedName>
    <definedName name="p_d_5">#REF!</definedName>
    <definedName name="p_d_6">#REF!</definedName>
    <definedName name="p_d1">#REF!</definedName>
    <definedName name="p_d1_1">#REF!</definedName>
    <definedName name="p_d1_2">#REF!</definedName>
    <definedName name="p_d1_3">#REF!</definedName>
    <definedName name="p_d1_4">#REF!</definedName>
    <definedName name="p_d1_5">#REF!</definedName>
    <definedName name="p_d1_6">#REF!</definedName>
    <definedName name="P415_3Ml">[46]ดัชนีราคา!$G$17</definedName>
    <definedName name="P415_3Mm">[46]ดัชนีราคา!$F$17</definedName>
    <definedName name="P415_4Ml">[46]ดัชนีราคา!$G$18</definedName>
    <definedName name="P415_4Mm">[46]ดัชนีราคา!$F$18</definedName>
    <definedName name="P415_5Ml">[46]ดัชนีราคา!$G$19</definedName>
    <definedName name="P415_5Mm">[46]ดัชนีราคา!$F$19</definedName>
    <definedName name="P615_4Ml">[46]ดัชนีราคา!$G$15</definedName>
    <definedName name="P615_4Mm">[46]ดัชนีราคา!$F$15</definedName>
    <definedName name="PA">#REF!</definedName>
    <definedName name="PABX">#REF!</definedName>
    <definedName name="pageonetotal">#REF!</definedName>
    <definedName name="pagethreetotal">#REF!</definedName>
    <definedName name="pagetwototal">#REF!</definedName>
    <definedName name="PAIN">#REF!</definedName>
    <definedName name="PAIN_1">#REF!</definedName>
    <definedName name="PAIN_2">#REF!</definedName>
    <definedName name="PAIN_3">#REF!</definedName>
    <definedName name="PAIN_4">#REF!</definedName>
    <definedName name="PAIN_5">#REF!</definedName>
    <definedName name="PAIN_6">#REF!</definedName>
    <definedName name="Paint">#REF!</definedName>
    <definedName name="Painting">#REF!</definedName>
    <definedName name="pan">#REF!</definedName>
    <definedName name="Panel" hidden="1">{#N/A,#N/A,TRUE,"SUM";#N/A,#N/A,TRUE,"EE";#N/A,#N/A,TRUE,"AC";#N/A,#N/A,TRUE,"SN"}</definedName>
    <definedName name="panit6">#REF!,#REF!,#REF!,#REF!,#REF!,#REF!,#REF!,#REF!,#REF!,#REF!,#REF!,#REF!</definedName>
    <definedName name="PAP.TPEV">#REF!</definedName>
    <definedName name="PAP.TPEV_2">#REF!</definedName>
    <definedName name="PAP.TPEV_3">#REF!</definedName>
    <definedName name="paper1">#REF!</definedName>
    <definedName name="paper2">#REF!</definedName>
    <definedName name="paper3">#REF!</definedName>
    <definedName name="paper4">#REF!</definedName>
    <definedName name="PAR.TPEV">#REF!</definedName>
    <definedName name="PAR.TPEV_2">#REF!</definedName>
    <definedName name="ParaSlurry1" localSheetId="4">#REF!</definedName>
    <definedName name="ParaSlurry1" localSheetId="7">#REF!</definedName>
    <definedName name="ParaSlurry1">#REF!</definedName>
    <definedName name="ParaSlurry2" localSheetId="4">#REF!</definedName>
    <definedName name="ParaSlurry2" localSheetId="7">#REF!</definedName>
    <definedName name="ParaSlurry2">#REF!</definedName>
    <definedName name="ParaSlurry3">#REF!</definedName>
    <definedName name="park">#REF!</definedName>
    <definedName name="park_1">#REF!</definedName>
    <definedName name="park_4">#REF!</definedName>
    <definedName name="park_5">#REF!</definedName>
    <definedName name="park_6">#REF!</definedName>
    <definedName name="park_7">#REF!</definedName>
    <definedName name="PART">#REF!</definedName>
    <definedName name="Pavingblock_Gray">#REF!</definedName>
    <definedName name="Pavingblock_Heavy">#REF!</definedName>
    <definedName name="Pavingblock_Red">#REF!</definedName>
    <definedName name="Pay_Date">#REF!</definedName>
    <definedName name="Pay_Date_1">#REF!</definedName>
    <definedName name="Pay_Date_2">#REF!</definedName>
    <definedName name="Pay_Date_3">#REF!</definedName>
    <definedName name="Pay_Date_4">#REF!</definedName>
    <definedName name="Pay_Date_5">#REF!</definedName>
    <definedName name="Pay_Date_6">#REF!</definedName>
    <definedName name="Pay_Num">#REF!</definedName>
    <definedName name="Pay_Num_1">#REF!</definedName>
    <definedName name="Pay_Num_2">#REF!</definedName>
    <definedName name="Pay_Num_3">#REF!</definedName>
    <definedName name="Pay_Num_4">#REF!</definedName>
    <definedName name="Pay_Num_5">#REF!</definedName>
    <definedName name="Pay_Num_6">#REF!</definedName>
    <definedName name="Payment_Date">DATE(YEAR(Loan_Start),MONTH(Loan_Start)+Number_of_Payments___8,DAY(Loan_Start))</definedName>
    <definedName name="Payment_Date___0">DATE(YEAR(Loan_Start),MONTH(Loan_Start)+Number_of_Payments___8,DAY(Loan_Start))</definedName>
    <definedName name="Payment_Date___0___0">NA()</definedName>
    <definedName name="Payment_Date___0___6">NA()</definedName>
    <definedName name="Payment_Date___0_1">DATE(YEAR(Loan_Start_1),MONTH(Loan_Start_1)+Number_of_Payments___8_1,DAY(Loan_Start_1))</definedName>
    <definedName name="Payment_Date___0_2">DATE(YEAR(Loan_Start_2),MONTH(Loan_Start_2)+Number_of_Payments___8_2,DAY(Loan_Start_2))</definedName>
    <definedName name="Payment_Date___0_3">DATE(YEAR(Loan_Start_3),MONTH(Loan_Start_3)+Number_of_Payments___8_3,DAY(Loan_Start_3))</definedName>
    <definedName name="Payment_Date___0_4">DATE(YEAR(Loan_Start_4),MONTH(Loan_Start_4)+Number_of_Payments___8_4,DAY(Loan_Start_4))</definedName>
    <definedName name="Payment_Date___0_5">DATE(YEAR(Loan_Start_5),MONTH(Loan_Start_5)+Number_of_Payments___8_5,DAY(Loan_Start_5))</definedName>
    <definedName name="Payment_Date___0_6">DATE(YEAR(Loan_Start_6),MONTH(Loan_Start_6)+Number_of_Payments___8_6,DAY(Loan_Start_6))</definedName>
    <definedName name="Payment_Date___10">DATE(YEAR(Loan_Start),MONTH(Loan_Start)+Number_of_Payments___8,DAY(Loan_Start))</definedName>
    <definedName name="Payment_Date___10_1">DATE(YEAR(Loan_Start_1),MONTH(Loan_Start_1)+Number_of_Payments___8_1,DAY(Loan_Start_1))</definedName>
    <definedName name="Payment_Date___10_2">DATE(YEAR(Loan_Start_2),MONTH(Loan_Start_2)+Number_of_Payments___8_2,DAY(Loan_Start_2))</definedName>
    <definedName name="Payment_Date___10_3">DATE(YEAR(Loan_Start_3),MONTH(Loan_Start_3)+Number_of_Payments___8_3,DAY(Loan_Start_3))</definedName>
    <definedName name="Payment_Date___10_4">DATE(YEAR(Loan_Start_4),MONTH(Loan_Start_4)+Number_of_Payments___8_4,DAY(Loan_Start_4))</definedName>
    <definedName name="Payment_Date___10_5">DATE(YEAR(Loan_Start_5),MONTH(Loan_Start_5)+Number_of_Payments___8_5,DAY(Loan_Start_5))</definedName>
    <definedName name="Payment_Date___10_6">DATE(YEAR(Loan_Start_6),MONTH(Loan_Start_6)+Number_of_Payments___8_6,DAY(Loan_Start_6))</definedName>
    <definedName name="Payment_Date___2">DATE(YEAR(Loan_Start),MONTH(Loan_Start)+Number_of_Payments___8,DAY(Loan_Start))</definedName>
    <definedName name="Payment_Date___2_1">DATE(YEAR(Loan_Start_1),MONTH(Loan_Start_1)+Number_of_Payments___8_1,DAY(Loan_Start_1))</definedName>
    <definedName name="Payment_Date___2_2">DATE(YEAR(Loan_Start_2),MONTH(Loan_Start_2)+Number_of_Payments___8_2,DAY(Loan_Start_2))</definedName>
    <definedName name="Payment_Date___2_3">DATE(YEAR(Loan_Start_3),MONTH(Loan_Start_3)+Number_of_Payments___8_3,DAY(Loan_Start_3))</definedName>
    <definedName name="Payment_Date___2_4">DATE(YEAR(Loan_Start_4),MONTH(Loan_Start_4)+Number_of_Payments___8_4,DAY(Loan_Start_4))</definedName>
    <definedName name="Payment_Date___2_5">DATE(YEAR(Loan_Start_5),MONTH(Loan_Start_5)+Number_of_Payments___8_5,DAY(Loan_Start_5))</definedName>
    <definedName name="Payment_Date___2_6">DATE(YEAR(Loan_Start_6),MONTH(Loan_Start_6)+Number_of_Payments___8_6,DAY(Loan_Start_6))</definedName>
    <definedName name="Payment_Date___3">DATE(YEAR(Loan_Start),MONTH(Loan_Start)+Number_of_Payments___8,DAY(Loan_Start))</definedName>
    <definedName name="Payment_Date___3___0">NA()</definedName>
    <definedName name="Payment_Date___3_1">DATE(YEAR(Loan_Start_1),MONTH(Loan_Start_1)+Number_of_Payments___8_1,DAY(Loan_Start_1))</definedName>
    <definedName name="Payment_Date___3_2">DATE(YEAR(Loan_Start_2),MONTH(Loan_Start_2)+Number_of_Payments___8_2,DAY(Loan_Start_2))</definedName>
    <definedName name="Payment_Date___3_3">DATE(YEAR(Loan_Start_3),MONTH(Loan_Start_3)+Number_of_Payments___8_3,DAY(Loan_Start_3))</definedName>
    <definedName name="Payment_Date___3_4">DATE(YEAR(Loan_Start_4),MONTH(Loan_Start_4)+Number_of_Payments___8_4,DAY(Loan_Start_4))</definedName>
    <definedName name="Payment_Date___3_5">DATE(YEAR(Loan_Start_5),MONTH(Loan_Start_5)+Number_of_Payments___8_5,DAY(Loan_Start_5))</definedName>
    <definedName name="Payment_Date___3_6">DATE(YEAR(Loan_Start_6),MONTH(Loan_Start_6)+Number_of_Payments___8_6,DAY(Loan_Start_6))</definedName>
    <definedName name="Payment_Date___4">DATE(YEAR(Loan_Start),MONTH(Loan_Start)+Number_of_Payments___8,DAY(Loan_Start))</definedName>
    <definedName name="Payment_Date___4___0">NA()</definedName>
    <definedName name="Payment_Date___4_1">DATE(YEAR(Loan_Start_1),MONTH(Loan_Start_1)+Number_of_Payments___8_1,DAY(Loan_Start_1))</definedName>
    <definedName name="Payment_Date___4_2">DATE(YEAR(Loan_Start_2),MONTH(Loan_Start_2)+Number_of_Payments___8_2,DAY(Loan_Start_2))</definedName>
    <definedName name="Payment_Date___4_3">DATE(YEAR(Loan_Start_3),MONTH(Loan_Start_3)+Number_of_Payments___8_3,DAY(Loan_Start_3))</definedName>
    <definedName name="Payment_Date___4_4">DATE(YEAR(Loan_Start_4),MONTH(Loan_Start_4)+Number_of_Payments___8_4,DAY(Loan_Start_4))</definedName>
    <definedName name="Payment_Date___4_5">DATE(YEAR(Loan_Start_5),MONTH(Loan_Start_5)+Number_of_Payments___8_5,DAY(Loan_Start_5))</definedName>
    <definedName name="Payment_Date___4_6">DATE(YEAR(Loan_Start_6),MONTH(Loan_Start_6)+Number_of_Payments___8_6,DAY(Loan_Start_6))</definedName>
    <definedName name="Payment_Date___5">DATE(YEAR(Loan_Start),MONTH(Loan_Start)+Number_of_Payments___8,DAY(Loan_Start))</definedName>
    <definedName name="Payment_Date___5___0">NA()</definedName>
    <definedName name="Payment_Date___5_1">DATE(YEAR(Loan_Start_1),MONTH(Loan_Start_1)+Number_of_Payments___8_1,DAY(Loan_Start_1))</definedName>
    <definedName name="Payment_Date___5_2">DATE(YEAR(Loan_Start_2),MONTH(Loan_Start_2)+Number_of_Payments___8_2,DAY(Loan_Start_2))</definedName>
    <definedName name="Payment_Date___5_3">DATE(YEAR(Loan_Start_3),MONTH(Loan_Start_3)+Number_of_Payments___8_3,DAY(Loan_Start_3))</definedName>
    <definedName name="Payment_Date___5_4">DATE(YEAR(Loan_Start_4),MONTH(Loan_Start_4)+Number_of_Payments___8_4,DAY(Loan_Start_4))</definedName>
    <definedName name="Payment_Date___5_5">DATE(YEAR(Loan_Start_5),MONTH(Loan_Start_5)+Number_of_Payments___8_5,DAY(Loan_Start_5))</definedName>
    <definedName name="Payment_Date___5_6">DATE(YEAR(Loan_Start_6),MONTH(Loan_Start_6)+Number_of_Payments___8_6,DAY(Loan_Start_6))</definedName>
    <definedName name="Payment_Date___6">DATE(YEAR(Loan_Start),MONTH(Loan_Start)+Number_of_Payments___8,DAY(Loan_Start))</definedName>
    <definedName name="Payment_Date___6_1">DATE(YEAR(Loan_Start_1),MONTH(Loan_Start_1)+Number_of_Payments___8_1,DAY(Loan_Start_1))</definedName>
    <definedName name="Payment_Date___6_2">DATE(YEAR(Loan_Start_2),MONTH(Loan_Start_2)+Number_of_Payments___8_2,DAY(Loan_Start_2))</definedName>
    <definedName name="Payment_Date___6_3">DATE(YEAR(Loan_Start_3),MONTH(Loan_Start_3)+Number_of_Payments___8_3,DAY(Loan_Start_3))</definedName>
    <definedName name="Payment_Date___6_4">DATE(YEAR(Loan_Start_4),MONTH(Loan_Start_4)+Number_of_Payments___8_4,DAY(Loan_Start_4))</definedName>
    <definedName name="Payment_Date___6_5">DATE(YEAR(Loan_Start_5),MONTH(Loan_Start_5)+Number_of_Payments___8_5,DAY(Loan_Start_5))</definedName>
    <definedName name="Payment_Date___6_6">DATE(YEAR(Loan_Start_6),MONTH(Loan_Start_6)+Number_of_Payments___8_6,DAY(Loan_Start_6))</definedName>
    <definedName name="Payment_Date___7">DATE(YEAR(Loan_Start),MONTH(Loan_Start)+Number_of_Payments___8,DAY(Loan_Start))</definedName>
    <definedName name="Payment_Date___7_1">DATE(YEAR(Loan_Start_1),MONTH(Loan_Start_1)+Number_of_Payments___8_1,DAY(Loan_Start_1))</definedName>
    <definedName name="Payment_Date___7_2">DATE(YEAR(Loan_Start_2),MONTH(Loan_Start_2)+Number_of_Payments___8_2,DAY(Loan_Start_2))</definedName>
    <definedName name="Payment_Date___7_3">DATE(YEAR(Loan_Start_3),MONTH(Loan_Start_3)+Number_of_Payments___8_3,DAY(Loan_Start_3))</definedName>
    <definedName name="Payment_Date___7_4">DATE(YEAR(Loan_Start_4),MONTH(Loan_Start_4)+Number_of_Payments___8_4,DAY(Loan_Start_4))</definedName>
    <definedName name="Payment_Date___7_5">DATE(YEAR(Loan_Start_5),MONTH(Loan_Start_5)+Number_of_Payments___8_5,DAY(Loan_Start_5))</definedName>
    <definedName name="Payment_Date___7_6">DATE(YEAR(Loan_Start_6),MONTH(Loan_Start_6)+Number_of_Payments___8_6,DAY(Loan_Start_6))</definedName>
    <definedName name="Payment_Date___8">DATE(YEAR(Loan_Start),MONTH(Loan_Start)+Number_of_Payments___8,DAY(Loan_Start))</definedName>
    <definedName name="Payment_Date___8_1">DATE(YEAR(Loan_Start_1),MONTH(Loan_Start_1)+Number_of_Payments___8_1,DAY(Loan_Start_1))</definedName>
    <definedName name="Payment_Date___8_2">DATE(YEAR(Loan_Start_2),MONTH(Loan_Start_2)+Number_of_Payments___8_2,DAY(Loan_Start_2))</definedName>
    <definedName name="Payment_Date___8_3">DATE(YEAR(Loan_Start_3),MONTH(Loan_Start_3)+Number_of_Payments___8_3,DAY(Loan_Start_3))</definedName>
    <definedName name="Payment_Date___8_4">DATE(YEAR(Loan_Start_4),MONTH(Loan_Start_4)+Number_of_Payments___8_4,DAY(Loan_Start_4))</definedName>
    <definedName name="Payment_Date___8_5">DATE(YEAR(Loan_Start_5),MONTH(Loan_Start_5)+Number_of_Payments___8_5,DAY(Loan_Start_5))</definedName>
    <definedName name="Payment_Date___8_6">DATE(YEAR(Loan_Start_6),MONTH(Loan_Start_6)+Number_of_Payments___8_6,DAY(Loan_Start_6))</definedName>
    <definedName name="Payment_Date___9">DATE(YEAR(Loan_Start),MONTH(Loan_Start)+Number_of_Payments___8,DAY(Loan_Start))</definedName>
    <definedName name="Payment_Date___9_1">DATE(YEAR(Loan_Start_1),MONTH(Loan_Start_1)+Number_of_Payments___8_1,DAY(Loan_Start_1))</definedName>
    <definedName name="Payment_Date___9_2">DATE(YEAR(Loan_Start_2),MONTH(Loan_Start_2)+Number_of_Payments___8_2,DAY(Loan_Start_2))</definedName>
    <definedName name="Payment_Date___9_3">DATE(YEAR(Loan_Start_3),MONTH(Loan_Start_3)+Number_of_Payments___8_3,DAY(Loan_Start_3))</definedName>
    <definedName name="Payment_Date___9_4">DATE(YEAR(Loan_Start_4),MONTH(Loan_Start_4)+Number_of_Payments___8_4,DAY(Loan_Start_4))</definedName>
    <definedName name="Payment_Date___9_5">DATE(YEAR(Loan_Start_5),MONTH(Loan_Start_5)+Number_of_Payments___8_5,DAY(Loan_Start_5))</definedName>
    <definedName name="Payment_Date___9_6">DATE(YEAR(Loan_Start_6),MONTH(Loan_Start_6)+Number_of_Payments___8_6,DAY(Loan_Start_6))</definedName>
    <definedName name="Payment_Date_1">DATE(YEAR(Loan_Start_1),MONTH(Loan_Start_1)+Number_of_Payments___8_1,DAY(Loan_Start_1))</definedName>
    <definedName name="Payment_Date_2">DATE(YEAR(Loan_Start_2),MONTH(Loan_Start_2)+Number_of_Payments___8_2,DAY(Loan_Start_2))</definedName>
    <definedName name="Payment_Date_3">DATE(YEAR(Loan_Start_3),MONTH(Loan_Start_3)+Number_of_Payments___8_3,DAY(Loan_Start_3))</definedName>
    <definedName name="Payment_Date_4">DATE(YEAR(Loan_Start_4),MONTH(Loan_Start_4)+Number_of_Payments___8_4,DAY(Loan_Start_4))</definedName>
    <definedName name="Payment_Date_5">DATE(YEAR(Loan_Start_5),MONTH(Loan_Start_5)+Number_of_Payments___8_5,DAY(Loan_Start_5))</definedName>
    <definedName name="Payment_Date_6">DATE(YEAR(Loan_Start_6),MONTH(Loan_Start_6)+Number_of_Payments___8_6,DAY(Loan_Start_6))</definedName>
    <definedName name="pc" localSheetId="8">#REF!</definedName>
    <definedName name="pc">#REF!</definedName>
    <definedName name="PCW">#REF!</definedName>
    <definedName name="pd">#REF!</definedName>
    <definedName name="PER_HDDa">[46]ดัชนีราคา!$F$197</definedName>
    <definedName name="PF_S">#REF!</definedName>
    <definedName name="PF_S_1">#REF!</definedName>
    <definedName name="PF_S_2">#REF!</definedName>
    <definedName name="PF_S_3">#REF!</definedName>
    <definedName name="PF_S_4">#REF!</definedName>
    <definedName name="PF_S_5">#REF!</definedName>
    <definedName name="PF_S_6">#REF!</definedName>
    <definedName name="pha.Bill._OF._.QTY." hidden="1">{#N/A,#N/A,TRUE,"Str.";#N/A,#N/A,TRUE,"Steel &amp; Roof";#N/A,#N/A,TRUE,"Arc.";#N/A,#N/A,TRUE,"Preliminary";#N/A,#N/A,TRUE,"Sum_Prelim"}</definedName>
    <definedName name="PI18_8Ml">[46]ดัชนีราคา!$G$21</definedName>
    <definedName name="PI18_8Mm">[46]ดัชนีราคา!$F$21</definedName>
    <definedName name="PICK_DRl">[38]ดัชนีราคา!#REF!</definedName>
    <definedName name="PICK_UPe">[46]ดัชนีราคา!$H$100</definedName>
    <definedName name="PICK_UPl">[46]ดัชนีราคา!$G$100</definedName>
    <definedName name="PICK_UPs">#REF!</definedName>
    <definedName name="PIL">#REF!</definedName>
    <definedName name="PIL_1">#REF!</definedName>
    <definedName name="PIL_2">#REF!</definedName>
    <definedName name="PIL_3">#REF!</definedName>
    <definedName name="PIL_4">#REF!</definedName>
    <definedName name="PIL_5">#REF!</definedName>
    <definedName name="PIL_6">#REF!</definedName>
    <definedName name="Pile">#REF!</definedName>
    <definedName name="PILE1">#REF!</definedName>
    <definedName name="PILE2">#REF!</definedName>
    <definedName name="PILE3">#REF!</definedName>
    <definedName name="PILE4">#REF!</definedName>
    <definedName name="pile40">#REF!</definedName>
    <definedName name="PILE5">#REF!</definedName>
    <definedName name="PILE6">#REF!</definedName>
    <definedName name="pile65">#REF!</definedName>
    <definedName name="PILE7">#REF!</definedName>
    <definedName name="PILE8">#REF!</definedName>
    <definedName name="PilesRW100">#REF!</definedName>
    <definedName name="PilesRW200">#REF!</definedName>
    <definedName name="PilesRW300">#REF!</definedName>
    <definedName name="Piling">#REF!</definedName>
    <definedName name="PIP">#REF!</definedName>
    <definedName name="PIP_1">#REF!</definedName>
    <definedName name="PIP_2">#REF!</definedName>
    <definedName name="PIP_3">#REF!</definedName>
    <definedName name="PIP_4">#REF!</definedName>
    <definedName name="PIP_5">#REF!</definedName>
    <definedName name="PIP_6">#REF!</definedName>
    <definedName name="PIPE">#REF!</definedName>
    <definedName name="PIPE_1">#REF!</definedName>
    <definedName name="PIPE_2">#REF!</definedName>
    <definedName name="PIPE_3">#REF!</definedName>
    <definedName name="PIPE_4">#REF!</definedName>
    <definedName name="PIPE_5">#REF!</definedName>
    <definedName name="PIPE_6">#REF!</definedName>
    <definedName name="pipe_length">[16]!pipe_length</definedName>
    <definedName name="PIPE1.2" localSheetId="7">'[81]25-27RC. PIPE(3หน้า)'!#REF!</definedName>
    <definedName name="PIPE1.2">'[81]25-27RC. PIPE(3หน้า)'!#REF!</definedName>
    <definedName name="PIPE1.5">'[81]25-27RC. PIPE(3หน้า)'!#REF!</definedName>
    <definedName name="pipe100" localSheetId="4">#REF!</definedName>
    <definedName name="pipe100" localSheetId="8">#REF!</definedName>
    <definedName name="pipe100" localSheetId="7">#REF!</definedName>
    <definedName name="pipe100">#REF!</definedName>
    <definedName name="pipe120" localSheetId="4">#REF!</definedName>
    <definedName name="pipe120" localSheetId="8">#REF!</definedName>
    <definedName name="pipe120" localSheetId="7">#REF!</definedName>
    <definedName name="pipe120">#REF!</definedName>
    <definedName name="pipe150" localSheetId="4">#REF!</definedName>
    <definedName name="pipe150" localSheetId="8">#REF!</definedName>
    <definedName name="pipe150" localSheetId="7">#REF!</definedName>
    <definedName name="pipe150">#REF!</definedName>
    <definedName name="pipe40" localSheetId="8">#REF!</definedName>
    <definedName name="pipe40">#REF!</definedName>
    <definedName name="pipe40.1">#REF!</definedName>
    <definedName name="pipe60" localSheetId="8">#REF!</definedName>
    <definedName name="pipe60">#REF!</definedName>
    <definedName name="pipe80" localSheetId="8">#REF!</definedName>
    <definedName name="pipe80">#REF!</definedName>
    <definedName name="Plain">#REF!</definedName>
    <definedName name="Plain_Conc_Headwall">#REF!</definedName>
    <definedName name="plan2_คิดเงิน2_List">#REF!</definedName>
    <definedName name="plank10ex">#REF!</definedName>
    <definedName name="plank10in">#REF!</definedName>
    <definedName name="plank5ex">#REF!</definedName>
    <definedName name="plank5in">#REF!</definedName>
    <definedName name="plank6ex">#REF!</definedName>
    <definedName name="plank6in">#REF!</definedName>
    <definedName name="plank8ex">#REF!</definedName>
    <definedName name="plank8in">#REF!</definedName>
    <definedName name="Plaster">#REF!</definedName>
    <definedName name="Plastering">#REF!</definedName>
    <definedName name="PlasticSheet">#REF!</definedName>
    <definedName name="PLAT_25m">[46]ดัชนีราคา!$F$89</definedName>
    <definedName name="Plint">#REF!</definedName>
    <definedName name="PLP">#REF!</definedName>
    <definedName name="PLP_1">#REF!</definedName>
    <definedName name="PLP_2">#REF!</definedName>
    <definedName name="PLP_3">#REF!</definedName>
    <definedName name="PLP_4">#REF!</definedName>
    <definedName name="PLP_5">#REF!</definedName>
    <definedName name="PLP_6">#REF!</definedName>
    <definedName name="PM_1" localSheetId="4">#REF!</definedName>
    <definedName name="PM_1" localSheetId="8">#REF!</definedName>
    <definedName name="PM_1">#REF!</definedName>
    <definedName name="PM_2" localSheetId="4">#REF!</definedName>
    <definedName name="PM_2" localSheetId="8">#REF!</definedName>
    <definedName name="PM_2">#REF!</definedName>
    <definedName name="PMAorAC01" localSheetId="4">[6]Form1!$A$43</definedName>
    <definedName name="PMAorAC01">[7]Form1!$A$43</definedName>
    <definedName name="PMAorAC02" localSheetId="4">[6]Form1!$A$44</definedName>
    <definedName name="PMAorAC02">[7]Form1!$A$44</definedName>
    <definedName name="pmk">#REF!</definedName>
    <definedName name="Pmk43katug">#REF!</definedName>
    <definedName name="po">[89]ภูมิทัศน์!#REF!</definedName>
    <definedName name="pole">#REF!</definedName>
    <definedName name="POM">#REF!</definedName>
    <definedName name="PONG" hidden="1">{#N/A,#N/A,TRUE,"Str.";#N/A,#N/A,TRUE,"Steel &amp; Roof";#N/A,#N/A,TRUE,"Arc.";#N/A,#N/A,TRUE,"Preliminary";#N/A,#N/A,TRUE,"Sum_Prelim"}</definedName>
    <definedName name="pop">#REF!</definedName>
    <definedName name="PorLand_Cement">#REF!</definedName>
    <definedName name="PorousBackfill" localSheetId="4">#REF!</definedName>
    <definedName name="PorousBackfill" localSheetId="7">#REF!</definedName>
    <definedName name="PorousBackfill">#REF!</definedName>
    <definedName name="POSTL">#REF!</definedName>
    <definedName name="POSTM">#REF!</definedName>
    <definedName name="POWER">#REF!</definedName>
    <definedName name="pp" localSheetId="4">#REF!</definedName>
    <definedName name="pp" localSheetId="8">#REF!</definedName>
    <definedName name="pp">#REF!</definedName>
    <definedName name="ppp">#REF!</definedName>
    <definedName name="PR">#REF!</definedName>
    <definedName name="PRE_LAB">#REF!</definedName>
    <definedName name="PRE_MAT">#REF!</definedName>
    <definedName name="Preliminary" hidden="1">{#N/A,#N/A,TRUE,"Str.";#N/A,#N/A,TRUE,"Steel &amp; Roof";#N/A,#N/A,TRUE,"Arc.";#N/A,#N/A,TRUE,"Preliminary";#N/A,#N/A,TRUE,"Sum_Prelim"}</definedName>
    <definedName name="pri" hidden="1">{#N/A,#N/A,TRUE,"Str.";#N/A,#N/A,TRUE,"Steel &amp; Roof";#N/A,#N/A,TRUE,"Arc.";#N/A,#N/A,TRUE,"Preliminary";#N/A,#N/A,TRUE,"Sum_Prelim"}</definedName>
    <definedName name="prime">#REF!</definedName>
    <definedName name="Prime_Coat" localSheetId="4">#REF!</definedName>
    <definedName name="Prime_Coat" localSheetId="7">#REF!</definedName>
    <definedName name="Prime_Coat">#REF!</definedName>
    <definedName name="PrimeMat" localSheetId="4">[6]Form1!$H$36</definedName>
    <definedName name="PrimeMat">[7]Form1!$H$36</definedName>
    <definedName name="Princ">#REF!</definedName>
    <definedName name="Princ_1">#REF!</definedName>
    <definedName name="Princ_2">#REF!</definedName>
    <definedName name="Princ_3">#REF!</definedName>
    <definedName name="Princ_4">#REF!</definedName>
    <definedName name="Princ_5">#REF!</definedName>
    <definedName name="Princ_6">#REF!</definedName>
    <definedName name="PRINT">#REF!</definedName>
    <definedName name="PRINT_1">#REF!</definedName>
    <definedName name="PRINT_2">#REF!</definedName>
    <definedName name="PRINT_3">#REF!</definedName>
    <definedName name="PRINT_4">#REF!</definedName>
    <definedName name="PRINT_5">#REF!</definedName>
    <definedName name="PRINT_6">#REF!</definedName>
    <definedName name="_xlnm.Print_Area" localSheetId="14">'F อาคาร(0-0-7-7)'!$B$2:$N$37</definedName>
    <definedName name="_xlnm.Print_Area" localSheetId="0">'F อาคาร(0-0-7-7) (2)'!$B$2:$N$37</definedName>
    <definedName name="_xlnm.Print_Area" localSheetId="13">'ค่าใช้จ่ายพิเศษ (3)'!$A$2:$H$146</definedName>
    <definedName name="_xlnm.Print_Area" localSheetId="4">'แบ่งงวด (%)'!$A$1:$C$144</definedName>
    <definedName name="_xlnm.Print_Area" localSheetId="3">ปร.1!$A$1:$G$95</definedName>
    <definedName name="_xlnm.Print_Area" localSheetId="12">'ปร.4 (พ.) เหตุผล (2)'!$A$1:$Z$36</definedName>
    <definedName name="_xlnm.Print_Area" localSheetId="11">'ปร.4 ผัง'!$A$1:$J$524</definedName>
    <definedName name="_xlnm.Print_Area" localSheetId="8">'ปร.4 อ.ชุด 28 หน่วย'!$A$1:$J$624</definedName>
    <definedName name="_xlnm.Print_Area" localSheetId="7">'ปร.4 อ.ศูนย์เรียนรู้-LAB'!$A$1:$J$1258</definedName>
    <definedName name="_xlnm.Print_Area" localSheetId="2">'ปร.5 (2)'!$A$1:$F$40</definedName>
    <definedName name="_xlnm.Print_Area" localSheetId="10">'ปร.5 ผัง'!$A$1:$F$36</definedName>
    <definedName name="_xlnm.Print_Area" localSheetId="9">'ปร.5 อ.ชุด 28 หน่วย'!$A$1:$F$37</definedName>
    <definedName name="_xlnm.Print_Area" localSheetId="6">'ปร.5 อ.ศูนย์เรียนรู้-LAB'!$A$1:$F$37</definedName>
    <definedName name="_xlnm.Print_Area" localSheetId="5">ปร.6!$A$1:$E$34</definedName>
    <definedName name="_xlnm.Print_Area" localSheetId="1">'ปร.6 (2)'!$A$1:$E$34</definedName>
    <definedName name="_xlnm.Print_Area">#REF!</definedName>
    <definedName name="PRINT_AREA_MI" localSheetId="13">'[90]LOTUS-EE1'!#REF!</definedName>
    <definedName name="PRINT_AREA_MI" localSheetId="4">#REF!</definedName>
    <definedName name="PRINT_AREA_MI" localSheetId="8">#REF!</definedName>
    <definedName name="PRINT_AREA_MI" localSheetId="7">#REF!</definedName>
    <definedName name="PRINT_AREA_MI">#REF!</definedName>
    <definedName name="Print_Area_MI___0">#REF!</definedName>
    <definedName name="Print_Area_MI___4">#REF!</definedName>
    <definedName name="PRINT_AREA_MI_1">#REF!</definedName>
    <definedName name="PRINT_AREA_MI_2">#REF!</definedName>
    <definedName name="PRINT_AREA_MI_3">#REF!</definedName>
    <definedName name="PRINT_AREA_MI_4">#REF!</definedName>
    <definedName name="PRINT_AREA_MI_5">#REF!</definedName>
    <definedName name="PRINT_AREA_MI_6">#REF!</definedName>
    <definedName name="Print_Area_Reset">OFFSET(Full_Print,0,0,Last_Row)</definedName>
    <definedName name="Print_Area_Reset___0">OFFSET(Full_Print,0,0,Last_Row___0)</definedName>
    <definedName name="Print_Area_Reset___0___0">#N/A</definedName>
    <definedName name="Print_Area_Reset___0___6">#N/A</definedName>
    <definedName name="Print_Area_Reset___0_1">OFFSET(Full_Print_1,0,0,Last_Row___0)</definedName>
    <definedName name="Print_Area_Reset___0_2">OFFSET(Full_Print_2,0,0,Last_Row___0)</definedName>
    <definedName name="Print_Area_Reset___0_3">OFFSET(Full_Print_3,0,0,Last_Row___0)</definedName>
    <definedName name="Print_Area_Reset___0_4">OFFSET(Full_Print_4,0,0,Last_Row___0)</definedName>
    <definedName name="Print_Area_Reset___0_5">OFFSET(Full_Print_5,0,0,Last_Row___0)</definedName>
    <definedName name="Print_Area_Reset___0_6">OFFSET(Full_Print_6,0,0,Last_Row___0)</definedName>
    <definedName name="Print_Area_Reset___10">OFFSET(Full_Print,0,0,Last_Row___10)</definedName>
    <definedName name="Print_Area_Reset___10_1">OFFSET(Full_Print_1,0,0,Last_Row___10)</definedName>
    <definedName name="Print_Area_Reset___10_2">OFFSET(Full_Print_2,0,0,Last_Row___10)</definedName>
    <definedName name="Print_Area_Reset___10_3">OFFSET(Full_Print_3,0,0,Last_Row___10)</definedName>
    <definedName name="Print_Area_Reset___10_4">OFFSET(Full_Print_4,0,0,Last_Row___10)</definedName>
    <definedName name="Print_Area_Reset___10_5">OFFSET(Full_Print_5,0,0,Last_Row___10)</definedName>
    <definedName name="Print_Area_Reset___10_6">OFFSET(Full_Print_6,0,0,Last_Row___10)</definedName>
    <definedName name="Print_Area_Reset___2">OFFSET(Full_Print,0,0,Last_Row___2)</definedName>
    <definedName name="Print_Area_Reset___2_1">OFFSET(Full_Print_1,0,0,Last_Row___2)</definedName>
    <definedName name="Print_Area_Reset___2_2">OFFSET(Full_Print_2,0,0,Last_Row___2)</definedName>
    <definedName name="Print_Area_Reset___2_3">OFFSET(Full_Print_3,0,0,Last_Row___2)</definedName>
    <definedName name="Print_Area_Reset___2_4">OFFSET(Full_Print_4,0,0,Last_Row___2)</definedName>
    <definedName name="Print_Area_Reset___2_5">OFFSET(Full_Print_5,0,0,Last_Row___2)</definedName>
    <definedName name="Print_Area_Reset___2_6">OFFSET(Full_Print_6,0,0,Last_Row___2)</definedName>
    <definedName name="Print_Area_Reset___3">OFFSET(Full_Print,0,0,Last_Row___3)</definedName>
    <definedName name="Print_Area_Reset___3___0">#N/A</definedName>
    <definedName name="Print_Area_Reset___3_1">OFFSET(Full_Print_1,0,0,Last_Row___3)</definedName>
    <definedName name="Print_Area_Reset___3_2">OFFSET(Full_Print_2,0,0,Last_Row___3)</definedName>
    <definedName name="Print_Area_Reset___3_3">OFFSET(Full_Print_3,0,0,Last_Row___3)</definedName>
    <definedName name="Print_Area_Reset___3_4">OFFSET(Full_Print_4,0,0,Last_Row___3)</definedName>
    <definedName name="Print_Area_Reset___3_5">OFFSET(Full_Print_5,0,0,Last_Row___3)</definedName>
    <definedName name="Print_Area_Reset___3_6">OFFSET(Full_Print_6,0,0,Last_Row___3)</definedName>
    <definedName name="Print_Area_Reset___4">OFFSET(Full_Print,0,0,Last_Row___4)</definedName>
    <definedName name="Print_Area_Reset___4___0">#N/A</definedName>
    <definedName name="Print_Area_Reset___4_1">OFFSET(Full_Print_1,0,0,Last_Row___4)</definedName>
    <definedName name="Print_Area_Reset___4_2">OFFSET(Full_Print_2,0,0,Last_Row___4)</definedName>
    <definedName name="Print_Area_Reset___4_3">OFFSET(Full_Print_3,0,0,Last_Row___4)</definedName>
    <definedName name="Print_Area_Reset___4_4">OFFSET(Full_Print_4,0,0,Last_Row___4)</definedName>
    <definedName name="Print_Area_Reset___4_5">OFFSET(Full_Print_5,0,0,Last_Row___4)</definedName>
    <definedName name="Print_Area_Reset___4_6">OFFSET(Full_Print_6,0,0,Last_Row___4)</definedName>
    <definedName name="Print_Area_Reset___5">OFFSET(Full_Print,0,0,Last_Row___5)</definedName>
    <definedName name="Print_Area_Reset___5___0">#N/A</definedName>
    <definedName name="Print_Area_Reset___5_1">OFFSET(Full_Print_1,0,0,Last_Row___5)</definedName>
    <definedName name="Print_Area_Reset___5_2">OFFSET(Full_Print_2,0,0,Last_Row___5)</definedName>
    <definedName name="Print_Area_Reset___5_3">OFFSET(Full_Print_3,0,0,Last_Row___5)</definedName>
    <definedName name="Print_Area_Reset___5_4">OFFSET(Full_Print_4,0,0,Last_Row___5)</definedName>
    <definedName name="Print_Area_Reset___5_5">OFFSET(Full_Print_5,0,0,Last_Row___5)</definedName>
    <definedName name="Print_Area_Reset___5_6">OFFSET(Full_Print_6,0,0,Last_Row___5)</definedName>
    <definedName name="Print_Area_Reset___6">OFFSET(Full_Print,0,0,Last_Row___6)</definedName>
    <definedName name="Print_Area_Reset___6_1">OFFSET(Full_Print_1,0,0,Last_Row___6)</definedName>
    <definedName name="Print_Area_Reset___6_2">OFFSET(Full_Print_2,0,0,Last_Row___6)</definedName>
    <definedName name="Print_Area_Reset___6_3">OFFSET(Full_Print_3,0,0,Last_Row___6)</definedName>
    <definedName name="Print_Area_Reset___6_4">OFFSET(Full_Print_4,0,0,Last_Row___6)</definedName>
    <definedName name="Print_Area_Reset___6_5">OFFSET(Full_Print_5,0,0,Last_Row___6)</definedName>
    <definedName name="Print_Area_Reset___6_6">OFFSET(Full_Print_6,0,0,Last_Row___6)</definedName>
    <definedName name="Print_Area_Reset___7">OFFSET(Full_Print,0,0,Last_Row___7)</definedName>
    <definedName name="Print_Area_Reset___7_1">OFFSET(Full_Print_1,0,0,Last_Row___7)</definedName>
    <definedName name="Print_Area_Reset___7_2">OFFSET(Full_Print_2,0,0,Last_Row___7)</definedName>
    <definedName name="Print_Area_Reset___7_3">OFFSET(Full_Print_3,0,0,Last_Row___7)</definedName>
    <definedName name="Print_Area_Reset___7_4">OFFSET(Full_Print_4,0,0,Last_Row___7)</definedName>
    <definedName name="Print_Area_Reset___7_5">OFFSET(Full_Print_5,0,0,Last_Row___7)</definedName>
    <definedName name="Print_Area_Reset___7_6">OFFSET(Full_Print_6,0,0,Last_Row___7)</definedName>
    <definedName name="Print_Area_Reset___8">OFFSET(Full_Print,0,0,Last_Row___8)</definedName>
    <definedName name="Print_Area_Reset___8_1">OFFSET(Full_Print_1,0,0,Last_Row___8)</definedName>
    <definedName name="Print_Area_Reset___8_2">OFFSET(Full_Print_2,0,0,Last_Row___8)</definedName>
    <definedName name="Print_Area_Reset___8_3">OFFSET(Full_Print_3,0,0,Last_Row___8)</definedName>
    <definedName name="Print_Area_Reset___8_4">OFFSET(Full_Print_4,0,0,Last_Row___8)</definedName>
    <definedName name="Print_Area_Reset___8_5">OFFSET(Full_Print_5,0,0,Last_Row___8)</definedName>
    <definedName name="Print_Area_Reset___8_6">OFFSET(Full_Print_6,0,0,Last_Row___8)</definedName>
    <definedName name="Print_Area_Reset___9">OFFSET(Full_Print,0,0,Last_Row___9)</definedName>
    <definedName name="Print_Area_Reset___9_1">OFFSET(Full_Print_1,0,0,Last_Row___9)</definedName>
    <definedName name="Print_Area_Reset___9_2">OFFSET(Full_Print_2,0,0,Last_Row___9)</definedName>
    <definedName name="Print_Area_Reset___9_3">OFFSET(Full_Print_3,0,0,Last_Row___9)</definedName>
    <definedName name="Print_Area_Reset___9_4">OFFSET(Full_Print_4,0,0,Last_Row___9)</definedName>
    <definedName name="Print_Area_Reset___9_5">OFFSET(Full_Print_5,0,0,Last_Row___9)</definedName>
    <definedName name="Print_Area_Reset___9_6">OFFSET(Full_Print_6,0,0,Last_Row___9)</definedName>
    <definedName name="Print_Area_Reset_1">OFFSET(Full_Print_1,0,0,Last_Row)</definedName>
    <definedName name="Print_Area_Reset_2">OFFSET(Full_Print_2,0,0,Last_Row)</definedName>
    <definedName name="Print_Area_Reset_3">OFFSET(Full_Print_3,0,0,Last_Row)</definedName>
    <definedName name="Print_Area_Reset_4">OFFSET(Full_Print_4,0,0,Last_Row)</definedName>
    <definedName name="Print_Area_Reset_5">OFFSET(Full_Print_5,0,0,Last_Row)</definedName>
    <definedName name="Print_Area_Reset_6">OFFSET(Full_Print_6,0,0,Last_Row)</definedName>
    <definedName name="_xlnm.Print_Titles" localSheetId="3">ปร.1!$1:$6</definedName>
    <definedName name="_xlnm.Print_Titles" localSheetId="11">'ปร.4 ผัง'!$1:$6</definedName>
    <definedName name="_xlnm.Print_Titles" localSheetId="8">'ปร.4 อ.ชุด 28 หน่วย'!$1:$6</definedName>
    <definedName name="_xlnm.Print_Titles" localSheetId="7">'ปร.4 อ.ศูนย์เรียนรู้-LAB'!$1:$6</definedName>
    <definedName name="_xlnm.Print_Titles">#REF!</definedName>
    <definedName name="PRINT_TITLES_MI" localSheetId="7">#REF!</definedName>
    <definedName name="PRINT_TITLES_MI">#REF!</definedName>
    <definedName name="Print_Titles_MI___4">#REF!</definedName>
    <definedName name="PRINT_TITLES_MI_1">#REF!</definedName>
    <definedName name="PRINT_TITLES_MI_2">#REF!</definedName>
    <definedName name="PRINT_TITLES_MI_3">#REF!</definedName>
    <definedName name="PRINT_TITLES_MI_4">#REF!</definedName>
    <definedName name="PRINT_TITLES_MI_5">#REF!</definedName>
    <definedName name="PRINT_TITLES_MI_6">#REF!</definedName>
    <definedName name="PrjName">#REF!</definedName>
    <definedName name="PRO_CABLE">[46]ดัชนีราคา!#REF!</definedName>
    <definedName name="PROCES">#REF!</definedName>
    <definedName name="ProCheck.Control" localSheetId="0">[45]!ProCheck.Control</definedName>
    <definedName name="ProCheck.Control" localSheetId="9">[45]!ProCheck.Control</definedName>
    <definedName name="ProCheck.Control">[45]!ProCheck.Control</definedName>
    <definedName name="ProCheck.DeleteDetailDesign" localSheetId="0">[45]!ProCheck.DeleteDetailDesign</definedName>
    <definedName name="ProCheck.DeleteDetailDesign" localSheetId="9">[45]!ProCheck.DeleteDetailDesign</definedName>
    <definedName name="ProCheck.DeleteDetailDesign">[45]!ProCheck.DeleteDetailDesign</definedName>
    <definedName name="ProCheck.GotoSheet" localSheetId="0">[45]!ProCheck.GotoSheet</definedName>
    <definedName name="ProCheck.GotoSheet" localSheetId="9">[45]!ProCheck.GotoSheet</definedName>
    <definedName name="ProCheck.GotoSheet">[45]!ProCheck.GotoSheet</definedName>
    <definedName name="ProCheck.Move" localSheetId="0">[45]!ProCheck.Move</definedName>
    <definedName name="ProCheck.Move" localSheetId="9">[45]!ProCheck.Move</definedName>
    <definedName name="ProCheck.Move">[45]!ProCheck.Move</definedName>
    <definedName name="ProChkDrp.ChkDrpCal" localSheetId="0">[14]!ProChkDrp.ChkDrpCal</definedName>
    <definedName name="ProChkDrp.ChkDrpCal" localSheetId="9">[14]!ProChkDrp.ChkDrpCal</definedName>
    <definedName name="ProChkDrp.ChkDrpCal">[14]!ProChkDrp.ChkDrpCal</definedName>
    <definedName name="ProChkDrp.Control" localSheetId="0">[47]!ProChkDrp.Control</definedName>
    <definedName name="ProChkDrp.Control" localSheetId="9">[47]!ProChkDrp.Control</definedName>
    <definedName name="ProChkDrp.Control">[47]!ProChkDrp.Control</definedName>
    <definedName name="ProChkDrp.DataChkDrp" localSheetId="0">[14]!ProChkDrp.DataChkDrp</definedName>
    <definedName name="ProChkDrp.DataChkDrp" localSheetId="9">[14]!ProChkDrp.DataChkDrp</definedName>
    <definedName name="ProChkDrp.DataChkDrp">[14]!ProChkDrp.DataChkDrp</definedName>
    <definedName name="ProChkDrp.DeleteDetailDesign" localSheetId="0">[47]!ProChkDrp.DeleteDetailDesign</definedName>
    <definedName name="ProChkDrp.DeleteDetailDesign" localSheetId="9">[47]!ProChkDrp.DeleteDetailDesign</definedName>
    <definedName name="ProChkDrp.DeleteDetailDesign">[47]!ProChkDrp.DeleteDetailDesign</definedName>
    <definedName name="ProChkDrp.GotoSheet" localSheetId="0">[47]!ProChkDrp.GotoSheet</definedName>
    <definedName name="ProChkDrp.GotoSheet" localSheetId="9">[47]!ProChkDrp.GotoSheet</definedName>
    <definedName name="ProChkDrp.GotoSheet">[47]!ProChkDrp.GotoSheet</definedName>
    <definedName name="ProChkDrp.Move" localSheetId="0">[47]!ProChkDrp.Move</definedName>
    <definedName name="ProChkDrp.Move" localSheetId="9">[47]!ProChkDrp.Move</definedName>
    <definedName name="ProChkDrp.Move">[47]!ProChkDrp.Move</definedName>
    <definedName name="ProChkRdCr.ChkRdCr" localSheetId="0">[15]!ProChkRdCr.ChkRdCr</definedName>
    <definedName name="ProChkRdCr.ChkRdCr" localSheetId="9">[15]!ProChkRdCr.ChkRdCr</definedName>
    <definedName name="ProChkRdCr.ChkRdCr">[15]!ProChkRdCr.ChkRdCr</definedName>
    <definedName name="ProChkRdCr.control" localSheetId="0">[70]!ProChkRdCr.Control</definedName>
    <definedName name="ProChkRdCr.control" localSheetId="9">[70]!ProChkRdCr.Control</definedName>
    <definedName name="ProChkRdCr.control">[70]!ProChkRdCr.Control</definedName>
    <definedName name="ProChkRdCr.DeleteDetailDesign" localSheetId="0">[44]!ProChkRdCr.DeleteDetailDesign</definedName>
    <definedName name="ProChkRdCr.DeleteDetailDesign" localSheetId="9">[44]!ProChkRdCr.DeleteDetailDesign</definedName>
    <definedName name="ProChkRdCr.DeleteDetailDesign">[44]!ProChkRdCr.DeleteDetailDesign</definedName>
    <definedName name="ProChkRdCr.GotoSheet" localSheetId="0">[44]!ProChkRdCr.GotoSheet</definedName>
    <definedName name="ProChkRdCr.GotoSheet" localSheetId="9">[44]!ProChkRdCr.GotoSheet</definedName>
    <definedName name="ProChkRdCr.GotoSheet">[44]!ProChkRdCr.GotoSheet</definedName>
    <definedName name="ProChkRdCr.Move" localSheetId="0">[44]!ProChkRdCr.Move</definedName>
    <definedName name="ProChkRdCr.Move" localSheetId="9">[44]!ProChkRdCr.Move</definedName>
    <definedName name="ProChkRdCr.Move">[44]!ProChkRdCr.Move</definedName>
    <definedName name="ProCulvert.Control" localSheetId="0">[51]!ProCulvert.Control</definedName>
    <definedName name="ProCulvert.Control" localSheetId="9">[51]!ProCulvert.Control</definedName>
    <definedName name="ProCulvert.Control">[51]!ProCulvert.Control</definedName>
    <definedName name="ProCulvert.GotoSheet" localSheetId="0">[51]!ProCulvert.GotoSheet</definedName>
    <definedName name="ProCulvert.GotoSheet" localSheetId="9">[51]!ProCulvert.GotoSheet</definedName>
    <definedName name="ProCulvert.GotoSheet">[51]!ProCulvert.GotoSheet</definedName>
    <definedName name="prof">#REF!</definedName>
    <definedName name="ProFto.Control" localSheetId="0">[55]!ProFto.Control</definedName>
    <definedName name="ProFto.Control" localSheetId="9">[55]!ProFto.Control</definedName>
    <definedName name="ProFto.Control">[55]!ProFto.Control</definedName>
    <definedName name="ProFto.DeleteSheet" localSheetId="0">[55]!ProFto.DeleteSheet</definedName>
    <definedName name="ProFto.DeleteSheet" localSheetId="9">[55]!ProFto.DeleteSheet</definedName>
    <definedName name="ProFto.DeleteSheet">[55]!ProFto.DeleteSheet</definedName>
    <definedName name="ProHead.Control" localSheetId="0">[56]!ProHead.Control</definedName>
    <definedName name="ProHead.Control" localSheetId="9">[56]!ProHead.Control</definedName>
    <definedName name="ProHead.Control">[56]!ProHead.Control</definedName>
    <definedName name="ProHead.DeleteSheet" localSheetId="0">[56]!ProHead.DeleteSheet</definedName>
    <definedName name="ProHead.DeleteSheet" localSheetId="9">[56]!ProHead.DeleteSheet</definedName>
    <definedName name="ProHead.DeleteSheet">[56]!ProHead.DeleteSheet</definedName>
    <definedName name="PROJECT_NAME____Capsugel_Relocation_Project">#REF!</definedName>
    <definedName name="PROJECT_NAME____Capsugel_Relocation_Project___0">#REF!</definedName>
    <definedName name="PROJECT_NAME____Capsugel_Relocation_Project___0_1">#REF!</definedName>
    <definedName name="PROJECT_NAME____Capsugel_Relocation_Project___0_2">#REF!</definedName>
    <definedName name="PROJECT_NAME____Capsugel_Relocation_Project___0_3">#REF!</definedName>
    <definedName name="PROJECT_NAME____Capsugel_Relocation_Project___0_4">#REF!</definedName>
    <definedName name="PROJECT_NAME____Capsugel_Relocation_Project___0_5">#REF!</definedName>
    <definedName name="PROJECT_NAME____Capsugel_Relocation_Project___0_6">#REF!</definedName>
    <definedName name="PROJECT_NAME____Capsugel_Relocation_Project_1">#REF!</definedName>
    <definedName name="PROJECT_NAME____Capsugel_Relocation_Project_2">#REF!</definedName>
    <definedName name="PROJECT_NAME____Capsugel_Relocation_Project_3">#REF!</definedName>
    <definedName name="PROJECT_NAME____Capsugel_Relocation_Project_4">#REF!</definedName>
    <definedName name="PROJECT_NAME____Capsugel_Relocation_Project_5">#REF!</definedName>
    <definedName name="PROJECT_NAME____Capsugel_Relocation_Project_6">#REF!</definedName>
    <definedName name="ProjNAME">#REF!</definedName>
    <definedName name="ProjNo.">#REF!</definedName>
    <definedName name="ProRoad.Control" localSheetId="0">[59]!ProRoad.Control</definedName>
    <definedName name="ProRoad.Control" localSheetId="9">[59]!ProRoad.Control</definedName>
    <definedName name="ProRoad.Control">[59]!ProRoad.Control</definedName>
    <definedName name="ProRoad.DeleteSheet" localSheetId="0">[59]!ProRoad.DeleteSheet</definedName>
    <definedName name="ProRoad.DeleteSheet" localSheetId="9">[59]!ProRoad.DeleteSheet</definedName>
    <definedName name="ProRoad.DeleteSheet">[59]!ProRoad.DeleteSheet</definedName>
    <definedName name="ProRoad.MoveDetail" localSheetId="0">[59]!ProRoad.MoveDetail</definedName>
    <definedName name="ProRoad.MoveDetail" localSheetId="9">[59]!ProRoad.MoveDetail</definedName>
    <definedName name="ProRoad.MoveDetail">[59]!ProRoad.MoveDetail</definedName>
    <definedName name="PROT">#REF!</definedName>
    <definedName name="ProTail.Control" localSheetId="0">[60]!ProTail.Control</definedName>
    <definedName name="ProTail.Control" localSheetId="9">[60]!ProTail.Control</definedName>
    <definedName name="ProTail.Control">[60]!ProTail.Control</definedName>
    <definedName name="ProTail.DeleteDetailDesign" localSheetId="0">[60]!ProTail.DeleteDetailDesign</definedName>
    <definedName name="ProTail.DeleteDetailDesign" localSheetId="9">[60]!ProTail.DeleteDetailDesign</definedName>
    <definedName name="ProTail.DeleteDetailDesign">[60]!ProTail.DeleteDetailDesign</definedName>
    <definedName name="ProTail.DeleteSheet" localSheetId="0">[60]!ProTail.DeleteSheet</definedName>
    <definedName name="ProTail.DeleteSheet" localSheetId="9">[60]!ProTail.DeleteSheet</definedName>
    <definedName name="ProTail.DeleteSheet">[60]!ProTail.DeleteSheet</definedName>
    <definedName name="ProTail.GotoSheet" localSheetId="0">[60]!ProTail.GotoSheet</definedName>
    <definedName name="ProTail.GotoSheet" localSheetId="9">[60]!ProTail.GotoSheet</definedName>
    <definedName name="ProTail.GotoSheet">[60]!ProTail.GotoSheet</definedName>
    <definedName name="ProTail.Move" localSheetId="0">[60]!ProTail.Move</definedName>
    <definedName name="ProTail.Move" localSheetId="9">[60]!ProTail.Move</definedName>
    <definedName name="ProTail.Move">[60]!ProTail.Move</definedName>
    <definedName name="ProTail.MoveDetail" localSheetId="0">[60]!ProTail.MoveDetail</definedName>
    <definedName name="ProTail.MoveDetail" localSheetId="9">[60]!ProTail.MoveDetail</definedName>
    <definedName name="ProTail.MoveDetail">[60]!ProTail.MoveDetail</definedName>
    <definedName name="Provinces">#REF!</definedName>
    <definedName name="ProWalkBridge.Control" localSheetId="0">[61]!ProWalkBridge.Control</definedName>
    <definedName name="ProWalkBridge.Control" localSheetId="9">[61]!ProWalkBridge.Control</definedName>
    <definedName name="ProWalkBridge.Control">[61]!ProWalkBridge.Control</definedName>
    <definedName name="ProWalkBridge.DeleteDetailDesign" localSheetId="0">[61]!ProWalkBridge.DeleteDetailDesign</definedName>
    <definedName name="ProWalkBridge.DeleteDetailDesign" localSheetId="9">[61]!ProWalkBridge.DeleteDetailDesign</definedName>
    <definedName name="ProWalkBridge.DeleteDetailDesign">[61]!ProWalkBridge.DeleteDetailDesign</definedName>
    <definedName name="ProWalkBridge.GotoSheet" localSheetId="0">[61]!ProWalkBridge.GotoSheet</definedName>
    <definedName name="ProWalkBridge.GotoSheet" localSheetId="9">[61]!ProWalkBridge.GotoSheet</definedName>
    <definedName name="ProWalkBridge.GotoSheet">[61]!ProWalkBridge.GotoSheet</definedName>
    <definedName name="ProWalkBridge.Move" localSheetId="0">[61]!ProWalkBridge.Move</definedName>
    <definedName name="ProWalkBridge.Move" localSheetId="9">[61]!ProWalkBridge.Move</definedName>
    <definedName name="ProWalkBridge.Move">[61]!ProWalkBridge.Move</definedName>
    <definedName name="PUMP_WAe">[46]ดัชนีราคา!$H$143</definedName>
    <definedName name="PUMP1">[48]ต้นทุน!$E$22</definedName>
    <definedName name="PUMP2">[48]ต้นทุน!$F$22</definedName>
    <definedName name="PUP">#REF!</definedName>
    <definedName name="PUP_1">#REF!</definedName>
    <definedName name="PUP_2">#REF!</definedName>
    <definedName name="PUP_3">#REF!</definedName>
    <definedName name="PUP_4">#REF!</definedName>
    <definedName name="PUP_5">#REF!</definedName>
    <definedName name="PUP_6">#REF!</definedName>
    <definedName name="PurlinGirt">#REF!</definedName>
    <definedName name="Pv">#REF!</definedName>
    <definedName name="PVC">#REF!</definedName>
    <definedName name="pvc_2_1">#REF!</definedName>
    <definedName name="pvc_2_2">#REF!</definedName>
    <definedName name="pvc_2_3">#REF!</definedName>
    <definedName name="pvc_2_4">#REF!</definedName>
    <definedName name="pvc_4_1">#REF!</definedName>
    <definedName name="pvc_4_2">#REF!</definedName>
    <definedName name="pvc_4_3">#REF!</definedName>
    <definedName name="pvc_4_4">#REF!</definedName>
    <definedName name="pvc_sheet">#REF!</definedName>
    <definedName name="PvStr1">"AC.Wearing Course"</definedName>
    <definedName name="PvStr2">"AC.Bider Course"</definedName>
    <definedName name="PvStr3">"Base Course"</definedName>
    <definedName name="PvStr4">"Subbase Course"</definedName>
    <definedName name="PvStr5">"Select Mat"</definedName>
    <definedName name="PvStr6">"PvStr6"</definedName>
    <definedName name="Q" localSheetId="4">[4]ข้อมูลคำนวณ1!$C$70</definedName>
    <definedName name="Q">[5]ข้อมูลคำนวณ1!$C$70</definedName>
    <definedName name="q_ty">#REF!</definedName>
    <definedName name="q_ty_1">#REF!</definedName>
    <definedName name="q_ty_2">#REF!</definedName>
    <definedName name="q_ty_3">#REF!</definedName>
    <definedName name="q_ty_4">#REF!</definedName>
    <definedName name="q_ty_5">#REF!</definedName>
    <definedName name="q_ty_6">#REF!</definedName>
    <definedName name="QEQe" hidden="1">{#N/A,#N/A,TRUE,"SUM";#N/A,#N/A,TRUE,"EE";#N/A,#N/A,TRUE,"AC";#N/A,#N/A,TRUE,"SN"}</definedName>
    <definedName name="qn2.1.1">#REF!</definedName>
    <definedName name="qn2.2.1">#REF!</definedName>
    <definedName name="qn2.2.2">#REF!</definedName>
    <definedName name="qn2.2.3">#REF!</definedName>
    <definedName name="qn2.2.4">#REF!</definedName>
    <definedName name="qn2.2.5">#REF!</definedName>
    <definedName name="qn2.2.6">#REF!</definedName>
    <definedName name="qn2.4.1">#REF!</definedName>
    <definedName name="qn2.6.1">#REF!</definedName>
    <definedName name="QN2.6.2">#REF!</definedName>
    <definedName name="qn2.6.3">#REF!</definedName>
    <definedName name="qn3.1.1">#REF!</definedName>
    <definedName name="qn3.2.1">#REF!</definedName>
    <definedName name="qn3.9.2">#REF!</definedName>
    <definedName name="qn4.2.1">#REF!</definedName>
    <definedName name="qn4.3.1">#REF!</definedName>
    <definedName name="qn4.6.1">#REF!</definedName>
    <definedName name="qn4.6.4">#REF!</definedName>
    <definedName name="qn4.6.5">#REF!</definedName>
    <definedName name="qn4.61">#REF!</definedName>
    <definedName name="qn5.1.1.1">#REF!</definedName>
    <definedName name="qn5.1.1.2">#REF!</definedName>
    <definedName name="qn5.1.1.3">#REF!</definedName>
    <definedName name="qn5.1.1.4">#REF!</definedName>
    <definedName name="qn5.1.1.5">#REF!</definedName>
    <definedName name="qn5.1.100">#REF!</definedName>
    <definedName name="qn5.1.2.1">#REF!</definedName>
    <definedName name="qn5.1.2.10">#REF!</definedName>
    <definedName name="qn5.1.2.11">#REF!</definedName>
    <definedName name="qn5.1.2.12">#REF!</definedName>
    <definedName name="qn5.1.2.13">#REF!</definedName>
    <definedName name="qn5.1.2.14">#REF!</definedName>
    <definedName name="qn5.1.2.15">#REF!</definedName>
    <definedName name="qn5.1.2.2">#REF!</definedName>
    <definedName name="qn5.1.2.3">#REF!</definedName>
    <definedName name="qn5.1.2.4">#REF!</definedName>
    <definedName name="qn5.1.2.5">#REF!</definedName>
    <definedName name="qn5.1.2.6">#REF!</definedName>
    <definedName name="qn5.1.2.7">#REF!</definedName>
    <definedName name="qn5.1.2.8">#REF!</definedName>
    <definedName name="qn5.1.2.9">#REF!</definedName>
    <definedName name="qn5.1.3.1">#REF!</definedName>
    <definedName name="qn5.1.3.2">#REF!</definedName>
    <definedName name="qn5.1.3.3">#REF!</definedName>
    <definedName name="qn5.1.4.1">#REF!</definedName>
    <definedName name="qn5.1.4.2">#REF!</definedName>
    <definedName name="qn5.9.100">#REF!</definedName>
    <definedName name="qn5.9.100.1">#REF!</definedName>
    <definedName name="qn5.9.120">#REF!</definedName>
    <definedName name="qn5.9.40">#REF!</definedName>
    <definedName name="qn5.9.60">#REF!</definedName>
    <definedName name="qn5.9.60.1">#REF!</definedName>
    <definedName name="qn5.9.80">#REF!</definedName>
    <definedName name="qn5.9.80.1">#REF!</definedName>
    <definedName name="QN6.1.2">#REF!</definedName>
    <definedName name="qn6.10.1">#REF!</definedName>
    <definedName name="QN6.10.2">#REF!</definedName>
    <definedName name="qn6.10.3">#REF!</definedName>
    <definedName name="QN6.10.4.1">#REF!</definedName>
    <definedName name="qn6.10.5">#REF!</definedName>
    <definedName name="qn6.11.1.1">#REF!</definedName>
    <definedName name="qn6.11.1.2">#REF!</definedName>
    <definedName name="qn6.11.2">#REF!</definedName>
    <definedName name="QN6.11.2.1">#REF!</definedName>
    <definedName name="qn6.11.3">#REF!</definedName>
    <definedName name="qn6.11.4">#REF!</definedName>
    <definedName name="qn6.11.5">#REF!</definedName>
    <definedName name="qn6.11.6">#REF!</definedName>
    <definedName name="qn6.11.7">#REF!</definedName>
    <definedName name="qn6.12.1">#REF!</definedName>
    <definedName name="qn6.12.2">#REF!</definedName>
    <definedName name="qn6.12.3.1">#REF!</definedName>
    <definedName name="qn6.12.5">#REF!</definedName>
    <definedName name="qn6.12.5.2">#REF!</definedName>
    <definedName name="qn6.13.1">#REF!</definedName>
    <definedName name="qn6.13.2">#REF!</definedName>
    <definedName name="qn6.13.3">#REF!</definedName>
    <definedName name="qn6.14.1">#REF!</definedName>
    <definedName name="qn6.14.2">#REF!</definedName>
    <definedName name="qn6.15.1">#REF!</definedName>
    <definedName name="qn6.15.2">#REF!</definedName>
    <definedName name="qn6.15.5">#REF!</definedName>
    <definedName name="qn6.15.6">#REF!</definedName>
    <definedName name="QN6.15.6.1">#REF!</definedName>
    <definedName name="QN6.15.6.2">#REF!</definedName>
    <definedName name="qn6.16.1">#REF!</definedName>
    <definedName name="qn6.17.1">#REF!</definedName>
    <definedName name="qn6.17.2">#REF!</definedName>
    <definedName name="qn6.18.12">#REF!</definedName>
    <definedName name="qn6.18.3">#REF!</definedName>
    <definedName name="qn6.18.4">#REF!</definedName>
    <definedName name="qn6.18.5">#REF!</definedName>
    <definedName name="qn6.18.6">#REF!</definedName>
    <definedName name="QN6.18.7">#REF!</definedName>
    <definedName name="qn6.19.3">#REF!</definedName>
    <definedName name="qn6.19.5">#REF!</definedName>
    <definedName name="qn6.19.6">#REF!</definedName>
    <definedName name="qn6.19.7">#REF!</definedName>
    <definedName name="qn6.20">#REF!</definedName>
    <definedName name="qn6.3.12.2">#REF!</definedName>
    <definedName name="qn6.3.12.3">#REF!</definedName>
    <definedName name="qn6.3.13">#REF!</definedName>
    <definedName name="qn6.3.14">#REF!</definedName>
    <definedName name="qn6.3.15">#REF!</definedName>
    <definedName name="qn6.3.16">#REF!</definedName>
    <definedName name="qn6.3.3">#REF!</definedName>
    <definedName name="qn6.3.4">#REF!</definedName>
    <definedName name="qn6.3.7">#REF!</definedName>
    <definedName name="qn6.4.3.2">#REF!</definedName>
    <definedName name="qn6.4.6">#REF!</definedName>
    <definedName name="qn6.4.7">#REF!</definedName>
    <definedName name="qn6.5.2">#REF!</definedName>
    <definedName name="qn6.6.5">#REF!</definedName>
    <definedName name="qn6.7.1">#REF!</definedName>
    <definedName name="qn6.8.1">#REF!</definedName>
    <definedName name="qqq" localSheetId="7">#REF!</definedName>
    <definedName name="qqq">#REF!</definedName>
    <definedName name="QQQQQ">#REF!</definedName>
    <definedName name="qrer" hidden="1">{#N/A,#N/A,TRUE,"SUM";#N/A,#N/A,TRUE,"EE";#N/A,#N/A,TRUE,"AC";#N/A,#N/A,TRUE,"SN"}</definedName>
    <definedName name="qrqr" hidden="1">{#N/A,#N/A,TRUE,"SUM";#N/A,#N/A,TRUE,"EE";#N/A,#N/A,TRUE,"AC";#N/A,#N/A,TRUE,"SN"}</definedName>
    <definedName name="qrrwetr" hidden="1">{#N/A,#N/A,TRUE,"SUM";#N/A,#N/A,TRUE,"EE";#N/A,#N/A,TRUE,"AC";#N/A,#N/A,TRUE,"SN"}</definedName>
    <definedName name="QTY">#REF!</definedName>
    <definedName name="qty___0">#REF!</definedName>
    <definedName name="qty___0_1">#REF!</definedName>
    <definedName name="qty___0_2">#REF!</definedName>
    <definedName name="qty___0_3">#REF!</definedName>
    <definedName name="qty___0_4">#REF!</definedName>
    <definedName name="qty___0_5">#REF!</definedName>
    <definedName name="qty___0_6">#REF!</definedName>
    <definedName name="qty_1">#REF!</definedName>
    <definedName name="qty_2">#REF!</definedName>
    <definedName name="qty_3">#REF!</definedName>
    <definedName name="qty_4">#REF!</definedName>
    <definedName name="qty_5">#REF!</definedName>
    <definedName name="qty_6">#REF!</definedName>
    <definedName name="QTY4.4.5">#REF!</definedName>
    <definedName name="quant" hidden="1">{#N/A,#N/A,TRUE,"Str.";#N/A,#N/A,TRUE,"Steel &amp; Roof";#N/A,#N/A,TRUE,"Arc.";#N/A,#N/A,TRUE,"Preliminary";#N/A,#N/A,TRUE,"Sum_Prelim"}</definedName>
    <definedName name="qwer">#REF!</definedName>
    <definedName name="qwereqwr">#REF!</definedName>
    <definedName name="qwerq">#REF!</definedName>
    <definedName name="qwerqwrew">#REF!</definedName>
    <definedName name="qwerw">#REF!</definedName>
    <definedName name="qwre">#REF!</definedName>
    <definedName name="qwrr" hidden="1">{#N/A,#N/A,TRUE,"SUM";#N/A,#N/A,TRUE,"EE";#N/A,#N/A,TRUE,"AC";#N/A,#N/A,TRUE,"SN"}</definedName>
    <definedName name="R.2W">#REF!</definedName>
    <definedName name="R.ACC">#REF!</definedName>
    <definedName name="R.BRANCH">#REF!</definedName>
    <definedName name="R.c._Ditch_A">#REF!</definedName>
    <definedName name="R.c._Ditch_B">#REF!</definedName>
    <definedName name="R.c._Ditch_For_Bridge">#REF!</definedName>
    <definedName name="R.c._Gutter">#REF!</definedName>
    <definedName name="R.C.DitchTypeA_H_0.50">#REF!</definedName>
    <definedName name="R.C.DitchTypeA_H_0.60">#REF!</definedName>
    <definedName name="R.C.DitchTypeA_H_0.80">#REF!</definedName>
    <definedName name="R.C.ManholeTypeA_0.60">#REF!</definedName>
    <definedName name="R.C.ManholeTypeB_0.60">#REF!</definedName>
    <definedName name="R.C.ManholeTypeB_0.80">#REF!</definedName>
    <definedName name="R.C.ManholeTypeB_1.00">#REF!</definedName>
    <definedName name="R.C.ManholeTypeC_1.00">#REF!</definedName>
    <definedName name="R.C.ManholeTypeC_1.20">#REF!</definedName>
    <definedName name="R.C.ManholeTypeF">#REF!</definedName>
    <definedName name="R.C.PipeCulvert_0.30">#REF!</definedName>
    <definedName name="R.C.PipeCulverts_0.40">#REF!</definedName>
    <definedName name="R.C.PipeCulverts_0.60">#REF!</definedName>
    <definedName name="R.C.PipeCulverts_0.80">#REF!</definedName>
    <definedName name="R.C.PipeCulverts_1.00">#REF!</definedName>
    <definedName name="R.C.PipeCulverts_1.20">#REF!</definedName>
    <definedName name="R.C.PipeCulverts_1.50">#REF!</definedName>
    <definedName name="R.CCTV">#REF!</definedName>
    <definedName name="R.COM">#REF!</definedName>
    <definedName name="R.EE.IN">#REF!</definedName>
    <definedName name="R.FA">#REF!</definedName>
    <definedName name="R.FEED">#REF!</definedName>
    <definedName name="R.FEEDER">#REF!</definedName>
    <definedName name="R.GND">#REF!</definedName>
    <definedName name="R.HV">#REF!</definedName>
    <definedName name="R.MAIN">#REF!</definedName>
    <definedName name="R.MATV">#REF!</definedName>
    <definedName name="R.TEL.BRANCH">#REF!</definedName>
    <definedName name="R.TEL.FEED">#REF!</definedName>
    <definedName name="R.TEL.MAIN">#REF!</definedName>
    <definedName name="R_">#REF!</definedName>
    <definedName name="R_UNIT">#REF!</definedName>
    <definedName name="R_UNIT_1">#REF!</definedName>
    <definedName name="R_UNIT_2">#REF!</definedName>
    <definedName name="R_UNIT_3">#REF!</definedName>
    <definedName name="R_UNIT_4">#REF!</definedName>
    <definedName name="R_UNIT_5">#REF!</definedName>
    <definedName name="R_UNIT_6">#REF!</definedName>
    <definedName name="rad1.5_2">[18]บาน_เครื่องยก!$E$67</definedName>
    <definedName name="rad2_2">[18]บาน_เครื่องยก!$G$67</definedName>
    <definedName name="rad2_3">[18]บาน_เครื่องยก!$I$67</definedName>
    <definedName name="rad2_4">[18]บาน_เครื่องยก!$K$67</definedName>
    <definedName name="rain">#REF!</definedName>
    <definedName name="RainCondition" localSheetId="4">[6]Form1!$P$3</definedName>
    <definedName name="RainCondition">[7]Form1!$P$3</definedName>
    <definedName name="RainFValue" localSheetId="4">[6]Form1!$DK$5</definedName>
    <definedName name="RainFValue">[7]Form1!$DK$5</definedName>
    <definedName name="RainIndex" localSheetId="4">[6]Form1!$DJ$5</definedName>
    <definedName name="RainIndex">[7]Form1!$DJ$5</definedName>
    <definedName name="Raised_Bar">#REF!</definedName>
    <definedName name="rarewt" hidden="1">{#N/A,#N/A,FALSE,"CCTV"}</definedName>
    <definedName name="RATE">[46]ดัชนีราคา!$I$207</definedName>
    <definedName name="RATE_1">#REF!</definedName>
    <definedName name="RATE_2">#REF!</definedName>
    <definedName name="RATE_3">#REF!</definedName>
    <definedName name="RATE_4">#REF!</definedName>
    <definedName name="RATE_5">#REF!</definedName>
    <definedName name="RATE_6">#REF!</definedName>
    <definedName name="RB" localSheetId="4">'[4]Multi_Box 1'!$G$105</definedName>
    <definedName name="RB" localSheetId="8">'[5]Multi_Box 1'!$G$105</definedName>
    <definedName name="rb">'[78]10 ข้อมูลวัสดุ-ค่าดำเนิน'!$X$15</definedName>
    <definedName name="RB_1" localSheetId="4">#REF!</definedName>
    <definedName name="RB_1" localSheetId="8">#REF!</definedName>
    <definedName name="RB_1">#REF!</definedName>
    <definedName name="rb_6" localSheetId="4">[91]ราคาวัสดุ!$D$23</definedName>
    <definedName name="rb_6" localSheetId="8">[91]ราคาวัสดุ!$D$23</definedName>
    <definedName name="RB_6" localSheetId="7">#REF!</definedName>
    <definedName name="RB_6">#REF!</definedName>
    <definedName name="rb_9" localSheetId="4">[91]ราคาวัสดุ!$D$24</definedName>
    <definedName name="rb_9" localSheetId="8">[91]ราคาวัสดุ!$D$24</definedName>
    <definedName name="RB_9" localSheetId="7">#REF!</definedName>
    <definedName name="RB_9">#REF!</definedName>
    <definedName name="RB06_24l">[38]ดัชนีราคา!$G$23</definedName>
    <definedName name="RB06_24m">[38]ดัชนีราคา!$F$23</definedName>
    <definedName name="RB09_24l">[49]ดัชนีราคา!$G$24</definedName>
    <definedName name="RB09_24m">[49]ดัชนีราคา!$F$24</definedName>
    <definedName name="RB12_24l">[46]ดัชนีราคา!$G$25</definedName>
    <definedName name="RB12_24m">[46]ดัชนีราคา!$F$25</definedName>
    <definedName name="rb12รวมค่าขน" localSheetId="4">[4]ค่างานต้นทุน!$H$363</definedName>
    <definedName name="rb12รวมค่าขน">[5]ค่างานต้นทุน!$H$363</definedName>
    <definedName name="RB15_24l">[49]ดัชนีราคา!$G$26</definedName>
    <definedName name="RB15_24m">[49]ดัชนีราคา!$F$26</definedName>
    <definedName name="RB16_24e">[46]ดัชนีราคา!#REF!</definedName>
    <definedName name="RB16_24l">[46]ดัชนีราคา!#REF!</definedName>
    <definedName name="RB16_24m">[46]ดัชนีราคา!#REF!</definedName>
    <definedName name="RB19_24l">[46]ดัชนีราคา!$G$27</definedName>
    <definedName name="RB19_24m">[46]ดัชนีราคา!$F$27</definedName>
    <definedName name="rb19รวมค่าขน" localSheetId="4">[4]ค่างานต้นทุน!$H$365</definedName>
    <definedName name="rb19รวมค่าขน">[5]ค่างานต้นทุน!$H$365</definedName>
    <definedName name="RB25_24l">[46]ดัชนีราคา!$G$28</definedName>
    <definedName name="RB25_24m">[46]ดัชนีราคา!$F$28</definedName>
    <definedName name="rb25รวมค่าขน" localSheetId="4">[4]ค่างานต้นทุน!$H$366</definedName>
    <definedName name="rb25รวมค่าขน">[5]ค่างานต้นทุน!$H$366</definedName>
    <definedName name="RB6_9">#REF!</definedName>
    <definedName name="rb6รวมค่าขน" localSheetId="4">[4]ค่างานต้นทุน!$H$361</definedName>
    <definedName name="rb6รวมค่าขน">[5]ค่างานต้นทุน!$H$361</definedName>
    <definedName name="rb6หน้างาน">'[62]ราคาวัสดุ-ค่าแรง'!$H$33</definedName>
    <definedName name="rb9รวมค่าขน" localSheetId="4">[4]ค่างานต้นทุน!$H$362</definedName>
    <definedName name="rb9รวมค่าขน">[5]ค่างานต้นทุน!$H$362</definedName>
    <definedName name="rb9หน้างาน">[62]ต้นทุนวัสดุ!$H$34</definedName>
    <definedName name="rbb" localSheetId="4">'[77]10 ข้อมูลวัสดุ-ค่าดำเนิน'!$X$15</definedName>
    <definedName name="rbb">'[78]10 ข้อมูลวัสดุ-ค่าดำเนิน'!$X$15</definedName>
    <definedName name="RC_" localSheetId="13">#REF!</definedName>
    <definedName name="RC_" localSheetId="4">#REF!</definedName>
    <definedName name="RC_" localSheetId="8">#REF!</definedName>
    <definedName name="RC_">[26]สิบล้อขนส่ง!$AH$84</definedName>
    <definedName name="rc_1" localSheetId="13">'[24]ค่าขนส่ง(พ่วง)'!#REF!</definedName>
    <definedName name="rc_1" localSheetId="4">'[25]ค่าขนส่ง(พ่วง)'!#REF!</definedName>
    <definedName name="rc_1" localSheetId="8">'[25]ค่าขนส่ง(พ่วง)'!#REF!</definedName>
    <definedName name="rc_1">[26]รถพ่วงขนส่ง!$AA$92</definedName>
    <definedName name="RC_11" localSheetId="13">'[24]ค่าขนส่ง(6ล้อ)'!#REF!</definedName>
    <definedName name="RC_11" localSheetId="4">'[25]ค่าขนส่ง(6ล้อ)'!#REF!</definedName>
    <definedName name="RC_11" localSheetId="8">'[25]ค่าขนส่ง(6ล้อ)'!#REF!</definedName>
    <definedName name="RC_11" localSheetId="7">'[11]ค่าขนส่ง(6ล้อ)'!#REF!</definedName>
    <definedName name="RC_11">'[11]ค่าขนส่ง(6ล้อ)'!#REF!</definedName>
    <definedName name="rc_6" localSheetId="4">[4]หกล้อขนส่ง!$AH$84</definedName>
    <definedName name="rc_6">[5]หกล้อขนส่ง!$AH$84</definedName>
    <definedName name="rc_a" localSheetId="4">[35]หกล้อขนส่ง!$BS$83</definedName>
    <definedName name="rc_a">[26]หกล้อขนส่ง!$BS$83</definedName>
    <definedName name="RC_Box_Culvert1" localSheetId="4">#REF!</definedName>
    <definedName name="RC_Box_Culvert1" localSheetId="7">#REF!</definedName>
    <definedName name="RC_Box_Culvert1">#REF!</definedName>
    <definedName name="RC_Box_Culvert2" localSheetId="4">#REF!</definedName>
    <definedName name="RC_Box_Culvert2" localSheetId="7">#REF!</definedName>
    <definedName name="RC_Box_Culvert2">#REF!</definedName>
    <definedName name="RC_Box_Culvert3" localSheetId="4">#REF!</definedName>
    <definedName name="RC_Box_Culvert3" localSheetId="7">#REF!</definedName>
    <definedName name="RC_Box_Culvert3">#REF!</definedName>
    <definedName name="RC_Box_Culvert4">#REF!</definedName>
    <definedName name="RC_Ditch_TypeA">#REF!</definedName>
    <definedName name="RC_Ditch_TypeB">#REF!</definedName>
    <definedName name="RC_Gutter">#REF!</definedName>
    <definedName name="RC_Rectang_Pipe">#REF!</definedName>
    <definedName name="RC_Sign_Post120">#REF!</definedName>
    <definedName name="RC_Sign_Post150">#REF!</definedName>
    <definedName name="rcp100.1">#REF!</definedName>
    <definedName name="rcp100.2">#REF!</definedName>
    <definedName name="rcp100.3">#REF!</definedName>
    <definedName name="rcp100.4">#REF!</definedName>
    <definedName name="rcp100.5">#REF!</definedName>
    <definedName name="rcp100.6">#REF!</definedName>
    <definedName name="rcp120.1">#REF!</definedName>
    <definedName name="rcp120.2">#REF!</definedName>
    <definedName name="rcp120.3">#REF!</definedName>
    <definedName name="rcp120.4">#REF!</definedName>
    <definedName name="rcp120.5">#REF!</definedName>
    <definedName name="rcp120.6">#REF!</definedName>
    <definedName name="rcp150.2">#REF!</definedName>
    <definedName name="rcp30.1">#REF!</definedName>
    <definedName name="rcp30.2">#REF!</definedName>
    <definedName name="rcp30.3">#REF!</definedName>
    <definedName name="rcp30.4">#REF!</definedName>
    <definedName name="rcp30.5">#REF!</definedName>
    <definedName name="rcp30.6">#REF!</definedName>
    <definedName name="rcp40.1">#REF!</definedName>
    <definedName name="rcp40.2">#REF!</definedName>
    <definedName name="rcp40.3">#REF!</definedName>
    <definedName name="rcp40.4">#REF!</definedName>
    <definedName name="rcp40.5">#REF!</definedName>
    <definedName name="rcp40.6">#REF!</definedName>
    <definedName name="rcp60.1">#REF!</definedName>
    <definedName name="rcp60.2">#REF!</definedName>
    <definedName name="rcp60.3">#REF!</definedName>
    <definedName name="rcp60.4">#REF!</definedName>
    <definedName name="rcp60.5">#REF!</definedName>
    <definedName name="rcp60.6">#REF!</definedName>
    <definedName name="rcp80.1">#REF!</definedName>
    <definedName name="rcp80.2">#REF!</definedName>
    <definedName name="rcp80.3">#REF!</definedName>
    <definedName name="rcp80.4">#REF!</definedName>
    <definedName name="rcp80.5">#REF!</definedName>
    <definedName name="rcp80.6">#REF!</definedName>
    <definedName name="RCPipe100">#REF!</definedName>
    <definedName name="RCPipe100C3">#REF!</definedName>
    <definedName name="RCPipe120">#REF!</definedName>
    <definedName name="RCPipe120C3">#REF!</definedName>
    <definedName name="RCPipe150">#REF!</definedName>
    <definedName name="RCPipe150C3">#REF!</definedName>
    <definedName name="RCPipe30">#REF!</definedName>
    <definedName name="RCPipe30C3">#REF!</definedName>
    <definedName name="RCPipe40">#REF!</definedName>
    <definedName name="RCPipe40C3">#REF!</definedName>
    <definedName name="RCPipe50">#REF!</definedName>
    <definedName name="RCPipe50C3">#REF!</definedName>
    <definedName name="RCPipe60">#REF!</definedName>
    <definedName name="RCPipe60C3">#REF!</definedName>
    <definedName name="RCPipe80">#REF!</definedName>
    <definedName name="RCPipe80C3">#REF!</definedName>
    <definedName name="rdry" hidden="1">{#N/A,#N/A,TRUE,"SUM";#N/A,#N/A,TRUE,"EE";#N/A,#N/A,TRUE,"AC";#N/A,#N/A,TRUE,"SN"}</definedName>
    <definedName name="rdsize">#REF!</definedName>
    <definedName name="RDU">#REF!</definedName>
    <definedName name="RDU_1">#REF!</definedName>
    <definedName name="RDU_2">#REF!</definedName>
    <definedName name="RDU_3">#REF!</definedName>
    <definedName name="RDU_4">#REF!</definedName>
    <definedName name="RDU_5">#REF!</definedName>
    <definedName name="RDU_6">#REF!</definedName>
    <definedName name="Re_Conc_Headwall">#REF!</definedName>
    <definedName name="re_fr24">#REF!</definedName>
    <definedName name="rec">#REF!</definedName>
    <definedName name="record">#REF!</definedName>
    <definedName name="record_1">#REF!</definedName>
    <definedName name="record_2">#REF!</definedName>
    <definedName name="record_3">#REF!</definedName>
    <definedName name="record_4">#REF!</definedName>
    <definedName name="record_5">#REF!</definedName>
    <definedName name="record_6">#REF!</definedName>
    <definedName name="Rectangular_Pipe">#REF!</definedName>
    <definedName name="Recycling">#REF!</definedName>
    <definedName name="RéfGroupe">#REF!</definedName>
    <definedName name="Relocation_Exist_Lightings">#REF!</definedName>
    <definedName name="Relocation_Exist_Overhang">#REF!</definedName>
    <definedName name="Remark_Para">#REF!</definedName>
    <definedName name="RemovalAC">#REF!</definedName>
    <definedName name="RemoveConcrete">#REF!</definedName>
    <definedName name="RemoveExistBox">#REF!</definedName>
    <definedName name="RemoveExistBridge">#REF!</definedName>
    <definedName name="resource">#REF!</definedName>
    <definedName name="ResPricing">#REF!</definedName>
    <definedName name="ResPricing_1">#REF!</definedName>
    <definedName name="ResPricing_2">#REF!</definedName>
    <definedName name="ResPricing_3">#REF!</definedName>
    <definedName name="ResPricing_4">#REF!</definedName>
    <definedName name="ResPricing_5">#REF!</definedName>
    <definedName name="ResPricing_6">#REF!</definedName>
    <definedName name="RESULT">#REF!</definedName>
    <definedName name="RESULT_1">#REF!</definedName>
    <definedName name="RESULT_2">#REF!</definedName>
    <definedName name="RESULT_3">#REF!</definedName>
    <definedName name="RESULT_4">#REF!</definedName>
    <definedName name="RESULT_5">#REF!</definedName>
    <definedName name="RESULT_6">#REF!</definedName>
    <definedName name="RET">'[92]11 ข้อมูลงานCon'!$R$11</definedName>
    <definedName name="RETAINING_WALL_2M_Pile">#REF!</definedName>
    <definedName name="RETAINING_WALL_3M_Pile">#REF!</definedName>
    <definedName name="RetainingWall_I">#REF!</definedName>
    <definedName name="RetainingWall_II">#REF!</definedName>
    <definedName name="RetainingWall_II_100" localSheetId="4">#REF!</definedName>
    <definedName name="RetainingWall_II_100" localSheetId="7">#REF!</definedName>
    <definedName name="RetainingWall_II_100">#REF!</definedName>
    <definedName name="RetainingWall_II_200" localSheetId="4">#REF!</definedName>
    <definedName name="RetainingWall_II_200" localSheetId="7">#REF!</definedName>
    <definedName name="RetainingWall_II_200">#REF!</definedName>
    <definedName name="RetainingWall_II_300" localSheetId="4">#REF!</definedName>
    <definedName name="RetainingWall_II_300" localSheetId="7">#REF!</definedName>
    <definedName name="RetainingWall_II_300">#REF!</definedName>
    <definedName name="RetainingWall1">#REF!</definedName>
    <definedName name="RetainingWall2">#REF!</definedName>
    <definedName name="RetainingWall3">#REF!</definedName>
    <definedName name="rewrwe" hidden="1">{#N/A,#N/A,TRUE,"SUM";#N/A,#N/A,TRUE,"EE";#N/A,#N/A,TRUE,"AC";#N/A,#N/A,TRUE,"SN"}</definedName>
    <definedName name="RFSL">#REF!</definedName>
    <definedName name="RFSL_1">#REF!</definedName>
    <definedName name="RFSL_2">#REF!</definedName>
    <definedName name="RFSL_3">#REF!</definedName>
    <definedName name="RFSL_4">#REF!</definedName>
    <definedName name="RFSL_5">#REF!</definedName>
    <definedName name="RFSL_6">#REF!</definedName>
    <definedName name="rg">#REF!</definedName>
    <definedName name="rg_1">#REF!</definedName>
    <definedName name="rg_2">#REF!</definedName>
    <definedName name="rg_3">#REF!</definedName>
    <definedName name="rg_4">#REF!</definedName>
    <definedName name="rg_5">#REF!</definedName>
    <definedName name="rg_6">#REF!</definedName>
    <definedName name="rgyjh" hidden="1">{#N/A,#N/A,TRUE,"SUM";#N/A,#N/A,TRUE,"EE";#N/A,#N/A,TRUE,"AC";#N/A,#N/A,TRUE,"SN"}</definedName>
    <definedName name="RH">#REF!</definedName>
    <definedName name="RICK_DRl">[38]ดัชนีราคา!#REF!</definedName>
    <definedName name="RICK_TRe">[38]ดัชนีราคา!#REF!</definedName>
    <definedName name="RICK_TRl">[38]ดัชนีราคา!#REF!</definedName>
    <definedName name="RICK_TRm">[38]ดัชนีราคา!#REF!</definedName>
    <definedName name="RidgeType">#REF!</definedName>
    <definedName name="RINSU">#REF!</definedName>
    <definedName name="RINSU_1">#REF!</definedName>
    <definedName name="RINSU_2">#REF!</definedName>
    <definedName name="RINSU_3">#REF!</definedName>
    <definedName name="RINSU_4">#REF!</definedName>
    <definedName name="RINSU_5">#REF!</definedName>
    <definedName name="RINSU_6">#REF!</definedName>
    <definedName name="RiverStone">#REF!</definedName>
    <definedName name="RLABO">#REF!</definedName>
    <definedName name="RLABO_1">#REF!</definedName>
    <definedName name="RLABO_2">#REF!</definedName>
    <definedName name="RLABO_3">#REF!</definedName>
    <definedName name="RLABO_4">#REF!</definedName>
    <definedName name="RLABO_5">#REF!</definedName>
    <definedName name="RLABO_6">#REF!</definedName>
    <definedName name="RMISC">#REF!</definedName>
    <definedName name="RMISC_1">#REF!</definedName>
    <definedName name="RMISC_2">#REF!</definedName>
    <definedName name="RMISC_3">#REF!</definedName>
    <definedName name="RMISC_4">#REF!</definedName>
    <definedName name="RMISC_5">#REF!</definedName>
    <definedName name="RMISC_6">#REF!</definedName>
    <definedName name="RMU">#REF!</definedName>
    <definedName name="RMU_2">#REF!</definedName>
    <definedName name="RMU_3">#REF!</definedName>
    <definedName name="RMU_l">#REF!</definedName>
    <definedName name="RMU_m">#REF!</definedName>
    <definedName name="RNAME">#REF!</definedName>
    <definedName name="RNAME_1">#REF!</definedName>
    <definedName name="RNAME_2">#REF!</definedName>
    <definedName name="RNAME_3">#REF!</definedName>
    <definedName name="RNAME_4">#REF!</definedName>
    <definedName name="RNAME_5">#REF!</definedName>
    <definedName name="RNAME_6">#REF!</definedName>
    <definedName name="Road_StudBi">#REF!</definedName>
    <definedName name="Road_StudUni">#REF!</definedName>
    <definedName name="ROCK.AC">'[81]3ข้อมูลวัสดุ-ค่าดำเนิน'!#REF!</definedName>
    <definedName name="ROCK_38">#REF!</definedName>
    <definedName name="ROCK_AS">#REF!</definedName>
    <definedName name="ROCK_B">#REF!</definedName>
    <definedName name="ROCK_CON">#REF!</definedName>
    <definedName name="ROCK_S">#REF!</definedName>
    <definedName name="Romeo">#REF!</definedName>
    <definedName name="Roof">#REF!</definedName>
    <definedName name="Roof_Tank">#REF!</definedName>
    <definedName name="Roofing">#REF!</definedName>
    <definedName name="Roofing_PLot_13_total">#REF!</definedName>
    <definedName name="ROPE_m">[46]ดัชนีราคา!$F$176</definedName>
    <definedName name="round">#REF!</definedName>
    <definedName name="ROUND_1">#REF!</definedName>
    <definedName name="ROUND_2">#REF!</definedName>
    <definedName name="ROUND_3">#REF!</definedName>
    <definedName name="ROUND_4">#REF!</definedName>
    <definedName name="ROUND_5">#REF!</definedName>
    <definedName name="ROUND_6">#REF!</definedName>
    <definedName name="ROUNDL">#REF!</definedName>
    <definedName name="ROUNDL_1">#REF!</definedName>
    <definedName name="ROUNDL_2">#REF!</definedName>
    <definedName name="ROUNDL_3">#REF!</definedName>
    <definedName name="ROUNDL_4">#REF!</definedName>
    <definedName name="ROUNDL_5">#REF!</definedName>
    <definedName name="ROUNDL_6">#REF!</definedName>
    <definedName name="ROUNDM">#REF!</definedName>
    <definedName name="ROUNDM_1">#REF!</definedName>
    <definedName name="ROUNDM_2">#REF!</definedName>
    <definedName name="ROUNDM_3">#REF!</definedName>
    <definedName name="ROUNDM_4">#REF!</definedName>
    <definedName name="ROUNDM_5">#REF!</definedName>
    <definedName name="ROUNDM_6">#REF!</definedName>
    <definedName name="ROW">#REF!</definedName>
    <definedName name="ROW_Monument" localSheetId="4">#REF!</definedName>
    <definedName name="ROW_Monument" localSheetId="7">#REF!</definedName>
    <definedName name="ROW_Monument">#REF!</definedName>
    <definedName name="RPAIN">#REF!</definedName>
    <definedName name="RPAIN_1">#REF!</definedName>
    <definedName name="RPAIN_2">#REF!</definedName>
    <definedName name="RPAIN_3">#REF!</definedName>
    <definedName name="RPAIN_4">#REF!</definedName>
    <definedName name="RPAIN_5">#REF!</definedName>
    <definedName name="RPAIN_6">#REF!</definedName>
    <definedName name="rr">#REF!</definedName>
    <definedName name="rr_1">#REF!</definedName>
    <definedName name="rr_2">#REF!</definedName>
    <definedName name="rr_3">#REF!</definedName>
    <definedName name="rr_4">#REF!</definedName>
    <definedName name="rr_5">#REF!</definedName>
    <definedName name="rr_6">#REF!</definedName>
    <definedName name="rrr" localSheetId="4">'[74]10 ข้อมูลวัสดุ-ค่าดำเนิน'!$X$15</definedName>
    <definedName name="rrr">'[75]10 ข้อมูลวัสดุ-ค่าดำเนิน'!$X$15</definedName>
    <definedName name="rrwre">#REF!</definedName>
    <definedName name="rrwre_1">#REF!</definedName>
    <definedName name="rrwre_2">#REF!</definedName>
    <definedName name="rrwre_3">#REF!</definedName>
    <definedName name="rrwre_4">#REF!</definedName>
    <definedName name="rrwre_5">#REF!</definedName>
    <definedName name="rrwre_6">#REF!</definedName>
    <definedName name="RSC">#REF!</definedName>
    <definedName name="RSC_2">#REF!</definedName>
    <definedName name="RSC_3">#REF!</definedName>
    <definedName name="RSLEE">#REF!</definedName>
    <definedName name="RSLEE_1">#REF!</definedName>
    <definedName name="RSLEE_2">#REF!</definedName>
    <definedName name="RSLEE_3">#REF!</definedName>
    <definedName name="RSLEE_4">#REF!</definedName>
    <definedName name="RSLEE_5">#REF!</definedName>
    <definedName name="RSLEE_6">#REF!</definedName>
    <definedName name="RSUBT">#REF!</definedName>
    <definedName name="RSUBT_1">#REF!</definedName>
    <definedName name="RSUBT_2">#REF!</definedName>
    <definedName name="RSUBT_3">#REF!</definedName>
    <definedName name="RSUBT_4">#REF!</definedName>
    <definedName name="RSUBT_5">#REF!</definedName>
    <definedName name="RSUBT_6">#REF!</definedName>
    <definedName name="RSUM1">#REF!</definedName>
    <definedName name="RSUM1_1">#REF!</definedName>
    <definedName name="RSUM1_2">#REF!</definedName>
    <definedName name="RSUM1_3">#REF!</definedName>
    <definedName name="RSUM1_4">#REF!</definedName>
    <definedName name="RSUM1_5">#REF!</definedName>
    <definedName name="RSUM1_6">#REF!</definedName>
    <definedName name="RSUM2">#REF!</definedName>
    <definedName name="RSUM2_1">#REF!</definedName>
    <definedName name="RSUM2_2">#REF!</definedName>
    <definedName name="RSUM2_3">#REF!</definedName>
    <definedName name="RSUM2_4">#REF!</definedName>
    <definedName name="RSUM2_5">#REF!</definedName>
    <definedName name="RSUM2_6">#REF!</definedName>
    <definedName name="RSUM3">#REF!</definedName>
    <definedName name="RSUM3_1">#REF!</definedName>
    <definedName name="RSUM3_2">#REF!</definedName>
    <definedName name="RSUM3_3">#REF!</definedName>
    <definedName name="RSUM3_4">#REF!</definedName>
    <definedName name="RSUM3_5">#REF!</definedName>
    <definedName name="RSUM3_6">#REF!</definedName>
    <definedName name="RTEST">#REF!</definedName>
    <definedName name="RTEST_1">#REF!</definedName>
    <definedName name="RTEST_2">#REF!</definedName>
    <definedName name="RTEST_3">#REF!</definedName>
    <definedName name="RTEST_4">#REF!</definedName>
    <definedName name="RTEST_5">#REF!</definedName>
    <definedName name="RTEST_6">#REF!</definedName>
    <definedName name="rtf" hidden="1">{#N/A,#N/A,TRUE,"SUM";#N/A,#N/A,TRUE,"EE";#N/A,#N/A,TRUE,"AC";#N/A,#N/A,TRUE,"SN"}</definedName>
    <definedName name="rtr" hidden="1">{#N/A,#N/A,TRUE,"SUM";#N/A,#N/A,TRUE,"EE";#N/A,#N/A,TRUE,"AC";#N/A,#N/A,TRUE,"SN"}</definedName>
    <definedName name="RTRC">#REF!</definedName>
    <definedName name="RTRC_127l">[49]ดัชนีราคา!$G$55</definedName>
    <definedName name="RTRC_127m">[49]ดัชนีราคา!$F$55</definedName>
    <definedName name="RTRC_2">#REF!</definedName>
    <definedName name="RTRC_3">#REF!</definedName>
    <definedName name="RTRC1">[48]ต้นทุน!$E$15</definedName>
    <definedName name="RTRC2">[48]ต้นทุน!$F$15</definedName>
    <definedName name="rtret" hidden="1">{#N/A,#N/A,TRUE,"SUM";#N/A,#N/A,TRUE,"EE";#N/A,#N/A,TRUE,"AC";#N/A,#N/A,TRUE,"SN"}</definedName>
    <definedName name="rtrey" hidden="1">{#N/A,#N/A,TRUE,"SUM";#N/A,#N/A,TRUE,"EE";#N/A,#N/A,TRUE,"AC";#N/A,#N/A,TRUE,"SN"}</definedName>
    <definedName name="RumbleStrip" localSheetId="4">#REF!</definedName>
    <definedName name="RumbleStrip" localSheetId="7">#REF!</definedName>
    <definedName name="RumbleStrip">#REF!</definedName>
    <definedName name="rung">[93]LITF!#REF!,[93]LITF!#REF!,[93]LITF!#REF!,[93]LITF!#REF!,[93]LITF!#REF!,[93]LITF!#REF!,[93]LITF!#REF!,[93]LITF!#REF!,[93]LITF!#REF!,[93]LITF!#REF!,[93]LITF!#REF!,[93]LITF!#REF!,[93]LITF!#REF!,[93]LITF!#REF!,[93]LITF!#REF!,[93]LITF!#REF!,[93]LITF!#REF!,[93]LITF!#REF!,[93]LITF!#REF!,[93]LITF!#REF!,[93]LITF!#REF!,[93]LITF!#REF!,[93]LITF!#REF!,[93]LITF!#REF!,[93]LITF!#REF!,[93]LITF!#REF!,[93]LITF!#REF!,[93]LITF!#REF!</definedName>
    <definedName name="rw">#REF!</definedName>
    <definedName name="rw_1">#REF!</definedName>
    <definedName name="rw_2">#REF!</definedName>
    <definedName name="rw_3">#REF!</definedName>
    <definedName name="rw_4">#REF!</definedName>
    <definedName name="rw_5">#REF!</definedName>
    <definedName name="rw_6">#REF!</definedName>
    <definedName name="RWL">#REF!</definedName>
    <definedName name="S" localSheetId="4">#REF!</definedName>
    <definedName name="S" localSheetId="7">#REF!</definedName>
    <definedName name="S">#REF!</definedName>
    <definedName name="s___0">#REF!</definedName>
    <definedName name="s___0_1">#REF!</definedName>
    <definedName name="s___0_2">#REF!</definedName>
    <definedName name="s___0_3">#REF!</definedName>
    <definedName name="s___0_4">#REF!</definedName>
    <definedName name="s___0_5">#REF!</definedName>
    <definedName name="s___0_6">#REF!</definedName>
    <definedName name="s_1">#REF!</definedName>
    <definedName name="s_2">#REF!</definedName>
    <definedName name="s_3">#REF!</definedName>
    <definedName name="s_4">#REF!</definedName>
    <definedName name="s_5">#REF!</definedName>
    <definedName name="s_6">#REF!</definedName>
    <definedName name="S_D_S_D___D__AP">#N/A</definedName>
    <definedName name="S1_">#REF!</definedName>
    <definedName name="s1a">#REF!</definedName>
    <definedName name="s1d">#REF!</definedName>
    <definedName name="s1l">#REF!</definedName>
    <definedName name="s2a">#REF!</definedName>
    <definedName name="s2d">#REF!</definedName>
    <definedName name="s2l">#REF!</definedName>
    <definedName name="s3a">#REF!</definedName>
    <definedName name="s3d">#REF!</definedName>
    <definedName name="s3l">#REF!</definedName>
    <definedName name="s4a">#REF!</definedName>
    <definedName name="s4d">#REF!</definedName>
    <definedName name="s4l">#REF!</definedName>
    <definedName name="s5a">#REF!</definedName>
    <definedName name="s5d">#REF!</definedName>
    <definedName name="s5l">#REF!</definedName>
    <definedName name="s6a">#REF!</definedName>
    <definedName name="s6d">#REF!</definedName>
    <definedName name="s6l">#REF!</definedName>
    <definedName name="s7a">#REF!</definedName>
    <definedName name="s7d">#REF!</definedName>
    <definedName name="s7l">#REF!</definedName>
    <definedName name="sa">#REF!</definedName>
    <definedName name="saEda" hidden="1">{#N/A,#N/A,TRUE,"SUM";#N/A,#N/A,TRUE,"EE";#N/A,#N/A,TRUE,"AC";#N/A,#N/A,TRUE,"SN"}</definedName>
    <definedName name="SAFETY.SW.">#REF!</definedName>
    <definedName name="SAFETY.SW._2">#REF!</definedName>
    <definedName name="SAFETY.SW._3">#REF!</definedName>
    <definedName name="SAM">#REF!</definedName>
    <definedName name="san">#REF!</definedName>
    <definedName name="SAND_BAl">[38]ดัชนีราคา!$G$11</definedName>
    <definedName name="SAND_BAm">[38]ดัชนีราคา!$F$11</definedName>
    <definedName name="sand_bed">#REF!</definedName>
    <definedName name="SAND_COl">[38]ดัชนีราคา!$G$12</definedName>
    <definedName name="SAND_COm">[38]ดัชนีราคา!$F$12</definedName>
    <definedName name="SAND_CON">#REF!</definedName>
    <definedName name="SAND_COND">#REF!</definedName>
    <definedName name="SAND_CONDC">#REF!</definedName>
    <definedName name="SAND_CONF">#REF!</definedName>
    <definedName name="Sand_Cushion_Pavement" localSheetId="4">#REF!</definedName>
    <definedName name="Sand_Cushion_Pavement" localSheetId="7">#REF!</definedName>
    <definedName name="Sand_Cushion_Pavement">#REF!</definedName>
    <definedName name="Sand_Cushion_Sidewalk">#REF!</definedName>
    <definedName name="Sand_Emb">#REF!</definedName>
    <definedName name="SAND_EMBD">#REF!</definedName>
    <definedName name="SAND_EMBDC">#REF!</definedName>
    <definedName name="SAND_EMBF">#REF!</definedName>
    <definedName name="SAND1">[48]ต้นทุน!$E$11</definedName>
    <definedName name="SAND2">[48]ต้นทุน!$F$11</definedName>
    <definedName name="SANDCOMPAC">#REF!</definedName>
    <definedName name="SandConcDist">#REF!</definedName>
    <definedName name="SandCushion_under">#REF!</definedName>
    <definedName name="Sandwash_LightGray">#REF!</definedName>
    <definedName name="Sandwash_Redbrown">#REF!</definedName>
    <definedName name="saratio">#REF!</definedName>
    <definedName name="saratio_1">#REF!</definedName>
    <definedName name="saratio_4">#REF!</definedName>
    <definedName name="saratio_5">#REF!</definedName>
    <definedName name="saratio_6">#REF!</definedName>
    <definedName name="saratio_7">#REF!</definedName>
    <definedName name="sat">#REF!</definedName>
    <definedName name="SAVE">#REF!</definedName>
    <definedName name="SAVE_1">#REF!</definedName>
    <definedName name="SAVE_2">#REF!</definedName>
    <definedName name="SAVE_3">#REF!</definedName>
    <definedName name="SAVE_4">#REF!</definedName>
    <definedName name="SAVE_5">#REF!</definedName>
    <definedName name="SAVE_6">#REF!</definedName>
    <definedName name="SB" localSheetId="8">#REF!</definedName>
    <definedName name="SB">#REF!</definedName>
    <definedName name="SBB" localSheetId="4">'[77]12 ข้อมูลงานไม้แบบ'!$W$29</definedName>
    <definedName name="SBB">'[78]12 ข้อมูลงานไม้แบบ'!$W$29</definedName>
    <definedName name="sbo2_2">#REF!</definedName>
    <definedName name="SCARIFICATION">#REF!</definedName>
    <definedName name="SCE">#REF!</definedName>
    <definedName name="Sched_Pay">#REF!</definedName>
    <definedName name="Sched_Pay_1">#REF!</definedName>
    <definedName name="Sched_Pay_2">#REF!</definedName>
    <definedName name="Sched_Pay_3">#REF!</definedName>
    <definedName name="Sched_Pay_4">#REF!</definedName>
    <definedName name="Sched_Pay_5">#REF!</definedName>
    <definedName name="Sched_Pay_6">#REF!</definedName>
    <definedName name="Scheduled_Extra_Payments">#REF!</definedName>
    <definedName name="Scheduled_Extra_Payments_1">#REF!</definedName>
    <definedName name="Scheduled_Extra_Payments_2">#REF!</definedName>
    <definedName name="Scheduled_Extra_Payments_3">#REF!</definedName>
    <definedName name="Scheduled_Extra_Payments_4">#REF!</definedName>
    <definedName name="Scheduled_Extra_Payments_5">#REF!</definedName>
    <definedName name="Scheduled_Extra_Payments_6">#REF!</definedName>
    <definedName name="Scheduled_Interest_Rate">#REF!</definedName>
    <definedName name="Scheduled_Interest_Rate_1">#REF!</definedName>
    <definedName name="Scheduled_Interest_Rate_2">#REF!</definedName>
    <definedName name="Scheduled_Interest_Rate_3">#REF!</definedName>
    <definedName name="Scheduled_Interest_Rate_4">#REF!</definedName>
    <definedName name="Scheduled_Interest_Rate_5">#REF!</definedName>
    <definedName name="Scheduled_Interest_Rate_6">#REF!</definedName>
    <definedName name="Scheduled_Monthly_Payment">#REF!</definedName>
    <definedName name="Scheduled_Monthly_Payment_1">#REF!</definedName>
    <definedName name="Scheduled_Monthly_Payment_2">#REF!</definedName>
    <definedName name="Scheduled_Monthly_Payment_3">#REF!</definedName>
    <definedName name="Scheduled_Monthly_Payment_4">#REF!</definedName>
    <definedName name="Scheduled_Monthly_Payment_5">#REF!</definedName>
    <definedName name="Scheduled_Monthly_Payment_6">#REF!</definedName>
    <definedName name="SD" hidden="1">{#N/A,#N/A,TRUE,"Str.";#N/A,#N/A,TRUE,"Steel &amp; Roof";#N/A,#N/A,TRUE,"Arc.";#N/A,#N/A,TRUE,"Preliminary";#N/A,#N/A,TRUE,"Sum_Prelim"}</definedName>
    <definedName name="sdd" hidden="1">{#N/A,#N/A,FALSE,"Cont Doc_LSV (4)";#N/A,#N/A,FALSE,"Cont Doc_LSV (5)";#N/A,#N/A,FALSE,"Cont Doc_LSV (6)"}</definedName>
    <definedName name="sdfasfd">#REF!</definedName>
    <definedName name="SDFSD" hidden="1">{#N/A,#N/A,TRUE,"SUM";#N/A,#N/A,TRUE,"EE";#N/A,#N/A,TRUE,"AC";#N/A,#N/A,TRUE,"SN"}</definedName>
    <definedName name="sdfsdgsg" hidden="1">{#N/A,#N/A,TRUE,"SUM";#N/A,#N/A,TRUE,"EE";#N/A,#N/A,TRUE,"AC";#N/A,#N/A,TRUE,"SN"}</definedName>
    <definedName name="sdfzs" hidden="1">{#N/A,#N/A,TRUE,"SUM";#N/A,#N/A,TRUE,"EE";#N/A,#N/A,TRUE,"AC";#N/A,#N/A,TRUE,"SN"}</definedName>
    <definedName name="sdgdfsh" hidden="1">{#N/A,#N/A,TRUE,"SUM";#N/A,#N/A,TRUE,"EE";#N/A,#N/A,TRUE,"AC";#N/A,#N/A,TRUE,"SN"}</definedName>
    <definedName name="SDL">#REF!</definedName>
    <definedName name="SDM">#REF!</definedName>
    <definedName name="sealing">#REF!</definedName>
    <definedName name="sec">#REF!</definedName>
    <definedName name="sect_down">#N/A</definedName>
    <definedName name="section_boq">'[79]5_BOQ'!$B$8:$B$401</definedName>
    <definedName name="sel_a">#REF!</definedName>
    <definedName name="SELEC_A">#REF!</definedName>
    <definedName name="SELEC_AD">#REF!</definedName>
    <definedName name="SELEC_ADC">#REF!</definedName>
    <definedName name="SELEC_AF">#REF!</definedName>
    <definedName name="SELEC_B">#REF!</definedName>
    <definedName name="SELEC_BD">#REF!</definedName>
    <definedName name="SELEC_BDC">#REF!</definedName>
    <definedName name="SELEC_BF">#REF!</definedName>
    <definedName name="select">#REF!</definedName>
    <definedName name="Select_Mat_A" localSheetId="4">#REF!</definedName>
    <definedName name="Select_Mat_A" localSheetId="7">#REF!</definedName>
    <definedName name="Select_Mat_A">#REF!</definedName>
    <definedName name="Select_Mat_B" localSheetId="4">#REF!</definedName>
    <definedName name="Select_Mat_B" localSheetId="7">#REF!</definedName>
    <definedName name="Select_Mat_B">#REF!</definedName>
    <definedName name="SELECTED_MATERIAL_A">#REF!</definedName>
    <definedName name="selectก">#REF!</definedName>
    <definedName name="selectข">#REF!</definedName>
    <definedName name="sequence_chkrc">#N/A</definedName>
    <definedName name="sequence_road">[54]Control!sequence_road</definedName>
    <definedName name="sequence_walkbrid" localSheetId="0">[61]!sequence_walkbrid</definedName>
    <definedName name="sequence_walkbrid" localSheetId="9">[61]!sequence_walkbrid</definedName>
    <definedName name="sequence_walkbrid">[61]!sequence_walkbrid</definedName>
    <definedName name="sertet" hidden="1">{#N/A,#N/A,TRUE,"SUM";#N/A,#N/A,TRUE,"EE";#N/A,#N/A,TRUE,"AC";#N/A,#N/A,TRUE,"SN"}</definedName>
    <definedName name="SERVICE__AREA">#REF!</definedName>
    <definedName name="SETTLEMENT_MONITORING_EQUIPMENT">#REF!</definedName>
    <definedName name="sf">#REF!</definedName>
    <definedName name="sfdadsfads">#REF!</definedName>
    <definedName name="SFL">#REF!</definedName>
    <definedName name="SFL_1">#REF!</definedName>
    <definedName name="SFL_2">#REF!</definedName>
    <definedName name="SFL_3">#REF!</definedName>
    <definedName name="SFL_4">#REF!</definedName>
    <definedName name="SFL_5">#REF!</definedName>
    <definedName name="SFL_6">#REF!</definedName>
    <definedName name="SG" localSheetId="4">#REF!</definedName>
    <definedName name="SG" localSheetId="8">#REF!</definedName>
    <definedName name="SG">#REF!</definedName>
    <definedName name="SGD">0.567277</definedName>
    <definedName name="sgg" hidden="1">{#N/A,#N/A,TRUE,"SUM";#N/A,#N/A,TRUE,"EE";#N/A,#N/A,TRUE,"AC";#N/A,#N/A,TRUE,"SN"}</definedName>
    <definedName name="sgrhg" hidden="1">{#N/A,#N/A,TRUE,"SUM";#N/A,#N/A,TRUE,"EE";#N/A,#N/A,TRUE,"AC";#N/A,#N/A,TRUE,"SN"}</definedName>
    <definedName name="sheet" hidden="1">{"RL5CC",#N/A,FALSE,"PM5CC_95";"RL5DB",#N/A,FALSE,"PM5DB_95";"RL5WB",#N/A,FALSE,"PM5WB_95";"RL5WTK",#N/A,FALSE,"PM5WTK_9";"RL6B1",#N/A,FALSE,"PM6B1_95";"RL6OT",#N/A,FALSE,"PM6OT_95";"RL6EM",#N/A,FALSE,"PM6BEM_9";"RL6AC",#N/A,FALSE,"PM6BAC_9";"RLC1AC",#N/A,FALSE,"C1AC_95";"RLC11CA",#N/A,FALSE,"C11CA_95";"RLC1EM",#N/A,FALSE,"C1EM_95";"RLCM1",#N/A,FALSE,"CM1_Q1";"RLDEPART2",#N/A,FALSE,"DEPART2"}</definedName>
    <definedName name="shgh" hidden="1">{#N/A,#N/A,TRUE,"SUM";#N/A,#N/A,TRUE,"EE";#N/A,#N/A,TRUE,"AC";#N/A,#N/A,TRUE,"SN"}</definedName>
    <definedName name="shortp">#REF!</definedName>
    <definedName name="Shoulder_ScarifyAgg" localSheetId="4">#REF!</definedName>
    <definedName name="Shoulder_ScarifyAgg" localSheetId="7">#REF!</definedName>
    <definedName name="Shoulder_ScarifyAgg">#REF!</definedName>
    <definedName name="Shoulder_ScarifyRock">#REF!</definedName>
    <definedName name="SI">#REF!</definedName>
    <definedName name="Sign">#REF!</definedName>
    <definedName name="Sign_Plate">#REF!</definedName>
    <definedName name="SIGN_POST_0.12">#REF!</definedName>
    <definedName name="SIGN_POST_0.15">#REF!</definedName>
    <definedName name="signF">#REF!</definedName>
    <definedName name="signF.over">#REF!</definedName>
    <definedName name="SignOfCM">#REF!</definedName>
    <definedName name="SignOfCM1">#REF!</definedName>
    <definedName name="SignOfCM2">#REF!</definedName>
    <definedName name="SignOfCM3">#REF!</definedName>
    <definedName name="SII">#REF!</definedName>
    <definedName name="sill">#N/A</definedName>
    <definedName name="SIN">#REF!</definedName>
    <definedName name="SIN_1">#REF!</definedName>
    <definedName name="SIN_2">#REF!</definedName>
    <definedName name="SIN_3">#REF!</definedName>
    <definedName name="SIN_4">#REF!</definedName>
    <definedName name="SIN_5">#REF!</definedName>
    <definedName name="SIN_6">#REF!</definedName>
    <definedName name="Single_Elec_Pole" localSheetId="7">#REF!</definedName>
    <definedName name="Single_Elec_Pole">#REF!</definedName>
    <definedName name="Skew" localSheetId="4">'[4]Multi_Box 1'!$C$9</definedName>
    <definedName name="Skew">'[5]Multi_Box 1'!$C$9</definedName>
    <definedName name="skew1">#REF!</definedName>
    <definedName name="skew2">#REF!</definedName>
    <definedName name="slab">#REF!</definedName>
    <definedName name="Slab_Block">#REF!</definedName>
    <definedName name="slablayer1">#REF!</definedName>
    <definedName name="SLEE">#REF!</definedName>
    <definedName name="SLEE_1">#REF!</definedName>
    <definedName name="SLEE_2">#REF!</definedName>
    <definedName name="SLEE_3">#REF!</definedName>
    <definedName name="SLEE_4">#REF!</definedName>
    <definedName name="SLEE_5">#REF!</definedName>
    <definedName name="SLEE_6">#REF!</definedName>
    <definedName name="SLOPE_PROTECTION">#REF!</definedName>
    <definedName name="SLOPER1">#REF!</definedName>
    <definedName name="SLOPER2">#REF!</definedName>
    <definedName name="SLOPER3">#REF!</definedName>
    <definedName name="SlurrySeal2" localSheetId="4">#REF!</definedName>
    <definedName name="SlurrySeal2" localSheetId="7">#REF!</definedName>
    <definedName name="SlurrySeal2">#REF!</definedName>
    <definedName name="sm">#REF!</definedName>
    <definedName name="sm_1">#REF!</definedName>
    <definedName name="sm_4">#REF!</definedName>
    <definedName name="sm_5">#REF!</definedName>
    <definedName name="sm_6">#REF!</definedName>
    <definedName name="sm_7">#REF!</definedName>
    <definedName name="Small_Size">#REF!</definedName>
    <definedName name="SmartTrussMemb">#REF!</definedName>
    <definedName name="SMASH_CARMe">[38]ดัชนีราคา!#REF!</definedName>
    <definedName name="Sn">#REF!</definedName>
    <definedName name="so" hidden="1">{#N/A,#N/A,TRUE,"SUM";#N/A,#N/A,TRUE,"EE";#N/A,#N/A,TRUE,"AC";#N/A,#N/A,TRUE,"SN"}</definedName>
    <definedName name="sodding">#REF!</definedName>
    <definedName name="Soft_Mat_Ex" localSheetId="4">#REF!</definedName>
    <definedName name="Soft_Mat_Ex">#REF!</definedName>
    <definedName name="Soft_Mat_ExOnly" localSheetId="4">#REF!</definedName>
    <definedName name="Soft_Mat_ExOnly">#REF!</definedName>
    <definedName name="SoftMatType">#REF!</definedName>
    <definedName name="SOH">#REF!</definedName>
    <definedName name="SOH_1">#REF!</definedName>
    <definedName name="SOH_2">#REF!</definedName>
    <definedName name="SOH_3">#REF!</definedName>
    <definedName name="SOH_4">#REF!</definedName>
    <definedName name="SOH_5">#REF!</definedName>
    <definedName name="SOH_6">#REF!</definedName>
    <definedName name="Soil_Agg_Shoulder">#REF!</definedName>
    <definedName name="Soil_Agg_Subbase">#REF!</definedName>
    <definedName name="Soil_Agg_Temporary">#REF!</definedName>
    <definedName name="Soil_Cement">#REF!</definedName>
    <definedName name="Soil_Cement_Sh">#REF!</definedName>
    <definedName name="SoilAggregate_Shoulder">#REF!</definedName>
    <definedName name="SoilCement_Base">#REF!</definedName>
    <definedName name="SoilCementSubbase">#REF!</definedName>
    <definedName name="SONTAYA" localSheetId="4">#REF!</definedName>
    <definedName name="SONTAYA">#REF!</definedName>
    <definedName name="SoNTAyA1" localSheetId="4">#REF!</definedName>
    <definedName name="SoNTAyA1">#REF!</definedName>
    <definedName name="soon" hidden="1">{#N/A,#N/A,TRUE,"SUM";#N/A,#N/A,TRUE,"EE";#N/A,#N/A,TRUE,"AC";#N/A,#N/A,TRUE,"SN"}</definedName>
    <definedName name="SOUND">#REF!</definedName>
    <definedName name="sourse">#REF!</definedName>
    <definedName name="SP" localSheetId="13">#REF!</definedName>
    <definedName name="SP" localSheetId="4">#REF!</definedName>
    <definedName name="SP" localSheetId="8">#REF!</definedName>
    <definedName name="SP">[26]สิบล้อขนส่ง!$AH$26</definedName>
    <definedName name="SP0" localSheetId="13">'[24]ค่าขนส่ง(6ล้อ)'!#REF!</definedName>
    <definedName name="SP0" localSheetId="4">'[25]ค่าขนส่ง(6ล้อ)'!#REF!</definedName>
    <definedName name="SP0" localSheetId="8">'[25]ค่าขนส่ง(6ล้อ)'!#REF!</definedName>
    <definedName name="SP0" localSheetId="7">'[11]ค่าขนส่ง(6ล้อ)'!#REF!</definedName>
    <definedName name="SP0">'[11]ค่าขนส่ง(6ล้อ)'!#REF!</definedName>
    <definedName name="spa" localSheetId="4">[35]หกล้อขนส่ง!$BS$25</definedName>
    <definedName name="spa">[26]หกล้อขนส่ง!$BS$25</definedName>
    <definedName name="Span">#REF!</definedName>
    <definedName name="spca">#REF!</definedName>
    <definedName name="spcb">#REF!</definedName>
    <definedName name="Special_A">#REF!</definedName>
    <definedName name="sr24rb">#REF!</definedName>
    <definedName name="sre" hidden="1">{#N/A,#N/A,TRUE,"SUM";#N/A,#N/A,TRUE,"EE";#N/A,#N/A,TRUE,"AC";#N/A,#N/A,TRUE,"SN"}</definedName>
    <definedName name="srf">#REF!</definedName>
    <definedName name="SRL">#REF!</definedName>
    <definedName name="SRM">#REF!</definedName>
    <definedName name="srsf" hidden="1">{#N/A,#N/A,TRUE,"SUM";#N/A,#N/A,TRUE,"EE";#N/A,#N/A,TRUE,"AC";#N/A,#N/A,TRUE,"SN"}</definedName>
    <definedName name="srthsh">#N/A</definedName>
    <definedName name="sructe">#REF!</definedName>
    <definedName name="ss" hidden="1">{"'SUMMATION'!$B$2:$I$2"}</definedName>
    <definedName name="ss___0">NA()</definedName>
    <definedName name="ss___0___0">NA()</definedName>
    <definedName name="ss___0___6">NA()</definedName>
    <definedName name="ss___10">NA()</definedName>
    <definedName name="ss___2">NA()</definedName>
    <definedName name="ss___3">NA()</definedName>
    <definedName name="ss___4">NA()</definedName>
    <definedName name="ss___5">NA()</definedName>
    <definedName name="ss___5___0">NA()</definedName>
    <definedName name="ss___6">NA()</definedName>
    <definedName name="ss___7">NA()</definedName>
    <definedName name="ss___8">NA()</definedName>
    <definedName name="ss___9">NA()</definedName>
    <definedName name="SSE">#REF!</definedName>
    <definedName name="SSE_1">#REF!</definedName>
    <definedName name="SSE_2">#REF!</definedName>
    <definedName name="SSE_3">#REF!</definedName>
    <definedName name="SSE_4">#REF!</definedName>
    <definedName name="SSE_5">#REF!</definedName>
    <definedName name="SSE_6">#REF!</definedName>
    <definedName name="sss" localSheetId="4">'[74]12 ข้อมูลงานไม้แบบ'!$W$29</definedName>
    <definedName name="sss">'[75]12 ข้อมูลงานไม้แบบ'!$W$29</definedName>
    <definedName name="sss_1">STOP2_1:STOP2E_1</definedName>
    <definedName name="sss_2">STOP2_2:STOP2E_2</definedName>
    <definedName name="sss_3">STOP2_3:STOP2E_3</definedName>
    <definedName name="sss_4">STOP2_4:STOP2E_4</definedName>
    <definedName name="sss_5">STOP2_5:STOP2E_5</definedName>
    <definedName name="sss_6">STOP2_6:STOP2E_6</definedName>
    <definedName name="ssss">#REF!</definedName>
    <definedName name="ssss_1">#REF!</definedName>
    <definedName name="ssss_2">#REF!</definedName>
    <definedName name="ssss_3">#REF!</definedName>
    <definedName name="ssss_4">#REF!</definedName>
    <definedName name="ssss_5">#REF!</definedName>
    <definedName name="ssss_6">#REF!</definedName>
    <definedName name="ssssdd">#REF!</definedName>
    <definedName name="sssss">#REF!</definedName>
    <definedName name="ST_LAB">#REF!</definedName>
    <definedName name="ST_MAT">#REF!</definedName>
    <definedName name="STA">#REF!</definedName>
    <definedName name="StampedConcrete">#REF!</definedName>
    <definedName name="START2">#REF!</definedName>
    <definedName name="START2_1">#REF!</definedName>
    <definedName name="START2_2">#REF!</definedName>
    <definedName name="START2_3">#REF!</definedName>
    <definedName name="START2_4">#REF!</definedName>
    <definedName name="START2_5">#REF!</definedName>
    <definedName name="START2_6">#REF!</definedName>
    <definedName name="steel" localSheetId="4">[4]ค่างานต้นทุน!$H$124</definedName>
    <definedName name="steel" localSheetId="8">[5]ค่างานต้นทุน!$H$124</definedName>
    <definedName name="steel" localSheetId="7">#REF!</definedName>
    <definedName name="steel">#REF!</definedName>
    <definedName name="Steel_Pipe90mm.">#REF!</definedName>
    <definedName name="STEEL1">[48]ต้นทุน!$E$14</definedName>
    <definedName name="STEEL2">[48]ต้นทุน!$F$14</definedName>
    <definedName name="SteelBox1" localSheetId="4">[6]Form1!$AQ$80</definedName>
    <definedName name="SteelBox1">[7]Form1!$AQ$80</definedName>
    <definedName name="SteelBox2" localSheetId="4">[6]Form1!$AQ$90</definedName>
    <definedName name="SteelBox2">[7]Form1!$AQ$90</definedName>
    <definedName name="SteelBox3" localSheetId="4">[6]Form1!$AQ$99</definedName>
    <definedName name="SteelBox3">[7]Form1!$AQ$99</definedName>
    <definedName name="SteelBox4" localSheetId="4">[6]Form1!$AQ$108</definedName>
    <definedName name="SteelBox4">[7]Form1!$AQ$108</definedName>
    <definedName name="SteelBoxEnd1" localSheetId="4">[6]Form1!$AR$80</definedName>
    <definedName name="SteelBoxEnd1">[7]Form1!$AR$80</definedName>
    <definedName name="SteelBoxEnd2" localSheetId="4">[6]Form1!$AR$90</definedName>
    <definedName name="SteelBoxEnd2">[7]Form1!$AR$90</definedName>
    <definedName name="SteelBoxEnd3" localSheetId="4">[6]Form1!$AR$99</definedName>
    <definedName name="SteelBoxEnd3">[7]Form1!$AR$99</definedName>
    <definedName name="SteelBoxEnd4" localSheetId="4">[6]Form1!$AR$108</definedName>
    <definedName name="SteelBoxEnd4">[7]Form1!$AR$108</definedName>
    <definedName name="steelTableSD">#REF!</definedName>
    <definedName name="Ston">#REF!</definedName>
    <definedName name="Stone">#REF!</definedName>
    <definedName name="STOP">#REF!</definedName>
    <definedName name="STOP_1">#REF!</definedName>
    <definedName name="STOP_2">#REF!</definedName>
    <definedName name="STOP_3">#REF!</definedName>
    <definedName name="STOP_4">#REF!</definedName>
    <definedName name="STOP_5">#REF!</definedName>
    <definedName name="STOP_6">#REF!</definedName>
    <definedName name="STOP2">#REF!</definedName>
    <definedName name="STOP2_1">#REF!</definedName>
    <definedName name="STOP2_2">#REF!</definedName>
    <definedName name="STOP2_3">#REF!</definedName>
    <definedName name="STOP2_4">#REF!</definedName>
    <definedName name="STOP2_5">#REF!</definedName>
    <definedName name="STOP2_6">#REF!</definedName>
    <definedName name="STOP2E">#REF!</definedName>
    <definedName name="STOP2E_1">#REF!</definedName>
    <definedName name="STOP2E_2">#REF!</definedName>
    <definedName name="STOP2E_3">#REF!</definedName>
    <definedName name="STOP2E_4">#REF!</definedName>
    <definedName name="STOP2E_5">#REF!</definedName>
    <definedName name="STOP2E_6">#REF!</definedName>
    <definedName name="STOPE">#REF!</definedName>
    <definedName name="STOPE_1">#REF!</definedName>
    <definedName name="STOPE_2">#REF!</definedName>
    <definedName name="STOPE_3">#REF!</definedName>
    <definedName name="STOPE_4">#REF!</definedName>
    <definedName name="STOPE_5">#REF!</definedName>
    <definedName name="STOPE_6">#REF!</definedName>
    <definedName name="stopvalve">#REF!</definedName>
    <definedName name="STP">#REF!</definedName>
    <definedName name="STPX">#REF!</definedName>
    <definedName name="STPY">#REF!</definedName>
    <definedName name="str">#REF!</definedName>
    <definedName name="Strip_Sodding">#REF!</definedName>
    <definedName name="StripSodding" localSheetId="4">#REF!</definedName>
    <definedName name="StripSodding" localSheetId="7">#REF!</definedName>
    <definedName name="StripSodding">#REF!</definedName>
    <definedName name="struc">#REF!</definedName>
    <definedName name="struc.steel2">#REF!</definedName>
    <definedName name="STRUC_LAB">#REF!</definedName>
    <definedName name="STRUC_MAT">#REF!</definedName>
    <definedName name="SUB.SW.BOARD">#REF!</definedName>
    <definedName name="SUB.SW.BOARD_2">#REF!</definedName>
    <definedName name="SUB.SW.BOARD_3">#REF!</definedName>
    <definedName name="SUBBASE">#REF!</definedName>
    <definedName name="SUBBASE_D">#REF!</definedName>
    <definedName name="SUBBASE_DC">#REF!</definedName>
    <definedName name="SUBBASE_F">#REF!</definedName>
    <definedName name="SubGroup1" localSheetId="4">#REF!</definedName>
    <definedName name="SubGroup1" localSheetId="8">#REF!</definedName>
    <definedName name="SubGroup1" localSheetId="7">#REF!</definedName>
    <definedName name="SubGroup1">#REF!</definedName>
    <definedName name="SubName">#REF!</definedName>
    <definedName name="SUBT">#REF!</definedName>
    <definedName name="SUBT_1">#REF!</definedName>
    <definedName name="SUBT_2">#REF!</definedName>
    <definedName name="SUBT_3">#REF!</definedName>
    <definedName name="SUBT_4">#REF!</definedName>
    <definedName name="SUBT_5">#REF!</definedName>
    <definedName name="SUBT_6">#REF!</definedName>
    <definedName name="sum" hidden="1">{#N/A,#N/A,TRUE,"SUM";#N/A,#N/A,TRUE,"EE";#N/A,#N/A,TRUE,"AC";#N/A,#N/A,TRUE,"SN"}</definedName>
    <definedName name="SUM_1.1">#REF!</definedName>
    <definedName name="SUM_1.2">#REF!</definedName>
    <definedName name="SUM_1.5">#REF!</definedName>
    <definedName name="sum_boq">'[79]5_BOQ'!$T$8:$T$401</definedName>
    <definedName name="sum2a">#REF!</definedName>
    <definedName name="sum2a_1">#REF!</definedName>
    <definedName name="sum2a_2">#REF!</definedName>
    <definedName name="sum2a_3">#REF!</definedName>
    <definedName name="sum2a_4">#REF!</definedName>
    <definedName name="sum2a_5">#REF!</definedName>
    <definedName name="sum2a_6">#REF!</definedName>
    <definedName name="sumbride" localSheetId="4">[94]Sheet1!#REF!</definedName>
    <definedName name="sumbride" localSheetId="8">[94]Sheet1!#REF!</definedName>
    <definedName name="sumbride">[94]Sheet1!#REF!</definedName>
    <definedName name="sumi">#REF!</definedName>
    <definedName name="sumi_1">#REF!</definedName>
    <definedName name="sumi_2">#REF!</definedName>
    <definedName name="sumi_3">#REF!</definedName>
    <definedName name="sumi_4">#REF!</definedName>
    <definedName name="sumi_5">#REF!</definedName>
    <definedName name="sumi_6">#REF!</definedName>
    <definedName name="summ10">#REF!</definedName>
    <definedName name="summ11">#REF!</definedName>
    <definedName name="summ12">#REF!</definedName>
    <definedName name="summ2">#REF!</definedName>
    <definedName name="summ3">#REF!</definedName>
    <definedName name="summ5">#REF!,#REF!</definedName>
    <definedName name="summ8">#REF!</definedName>
    <definedName name="summ9">#REF!</definedName>
    <definedName name="summar" hidden="1">{#N/A,#N/A,TRUE,"SUM";#N/A,#N/A,TRUE,"EE";#N/A,#N/A,TRUE,"AC";#N/A,#N/A,TRUE,"SN"}</definedName>
    <definedName name="Summary">#REF!</definedName>
    <definedName name="summer2" hidden="1">{#N/A,#N/A,TRUE,"SUM";#N/A,#N/A,TRUE,"EE";#N/A,#N/A,TRUE,"AC";#N/A,#N/A,TRUE,"SN"}</definedName>
    <definedName name="SUP">#REF!</definedName>
    <definedName name="SUP_1">#REF!</definedName>
    <definedName name="SUP_2">#REF!</definedName>
    <definedName name="SUP_3">#REF!</definedName>
    <definedName name="SUP_4">#REF!</definedName>
    <definedName name="SUP_5">#REF!</definedName>
    <definedName name="SUP_6">#REF!</definedName>
    <definedName name="SUPFS">#REF!</definedName>
    <definedName name="SUPFS_1">#REF!</definedName>
    <definedName name="SUPFS_2">#REF!</definedName>
    <definedName name="SUPFS_3">#REF!</definedName>
    <definedName name="SUPFS_4">#REF!</definedName>
    <definedName name="SUPFS_5">#REF!</definedName>
    <definedName name="SUPFS_6">#REF!</definedName>
    <definedName name="SupportInsulation">#REF!</definedName>
    <definedName name="SUPT">#REF!</definedName>
    <definedName name="SUPT_1">#REF!</definedName>
    <definedName name="SUPT_2">#REF!</definedName>
    <definedName name="SUPT_3">#REF!</definedName>
    <definedName name="SUPT_4">#REF!</definedName>
    <definedName name="SUPT_5">#REF!</definedName>
    <definedName name="SUPT_6">#REF!</definedName>
    <definedName name="SurfacePreparation">#REF!</definedName>
    <definedName name="SUS">#REF!</definedName>
    <definedName name="SUS_1">#REF!</definedName>
    <definedName name="SUS_2">#REF!</definedName>
    <definedName name="SUS_3">#REF!</definedName>
    <definedName name="SUS_4">#REF!</definedName>
    <definedName name="SUS_5">#REF!</definedName>
    <definedName name="SUS_6">#REF!</definedName>
    <definedName name="SVVVV">#REF!</definedName>
    <definedName name="SW">#REF!</definedName>
    <definedName name="SW.BOARD">#REF!</definedName>
    <definedName name="SW.BOARD_2">#REF!</definedName>
    <definedName name="SW.BOARD_3">#REF!</definedName>
    <definedName name="SW.PLUG">#REF!</definedName>
    <definedName name="SW.PLUG_2">#REF!</definedName>
    <definedName name="SW.PLUG_3">#REF!</definedName>
    <definedName name="sww" hidden="1">{#N/A,#N/A,TRUE,"SUM";#N/A,#N/A,TRUE,"EE";#N/A,#N/A,TRUE,"AC";#N/A,#N/A,TRUE,"SN"}</definedName>
    <definedName name="T">#REF!</definedName>
    <definedName name="T.">#N/A</definedName>
    <definedName name="T._3">NA()</definedName>
    <definedName name="t.1">#REF!</definedName>
    <definedName name="t.2">#REF!</definedName>
    <definedName name="t.3">#REF!</definedName>
    <definedName name="T_">#N/A</definedName>
    <definedName name="TABLE">#REF!</definedName>
    <definedName name="Table_6wheels_B\CUM">#REF!</definedName>
    <definedName name="Table_6wheels_B\TON">#REF!</definedName>
    <definedName name="table_bar_hook">#REF!</definedName>
    <definedName name="Table_BoxCul_End" localSheetId="4">[6]Form1!$U$78:$Y$147</definedName>
    <definedName name="Table_BoxCul_End">[7]Form1!$U$78:$Y$147</definedName>
    <definedName name="Table_BoxCulvert" localSheetId="4">[6]Form1!$AB$78:$AH$147</definedName>
    <definedName name="Table_BoxCulvert">[7]Form1!$AB$78:$AH$147</definedName>
    <definedName name="Table_Depth_Of_Fill" localSheetId="4">[6]Form1!$AI$78:$AK$147</definedName>
    <definedName name="Table_Depth_Of_Fill">[7]Form1!$AI$78:$AK$147</definedName>
    <definedName name="Table_Factor" localSheetId="4">[6]Form3!$W$218:$X$254</definedName>
    <definedName name="Table_Factor">[7]Form3!$W$218:$X$254</definedName>
    <definedName name="Table_FactorB" localSheetId="4">[6]Form3!$Y$218:$Z$259</definedName>
    <definedName name="Table_FactorB">[7]Form3!$Y$218:$Z$259</definedName>
    <definedName name="Table_FactorConc_BoxCul" localSheetId="4">[6]Form1!$Z$78:$AA$147</definedName>
    <definedName name="Table_FactorConc_BoxCul">[7]Form1!$Z$78:$AA$147</definedName>
    <definedName name="table_multiple">#REF!</definedName>
    <definedName name="table_single">#REF!</definedName>
    <definedName name="Table_Trailer_B\CUM" localSheetId="4">[6]Form1!$BD$370:$CC$569</definedName>
    <definedName name="Table_Trailer_B\CUM">[7]Form1!$BD$370:$CC$569</definedName>
    <definedName name="Table_Trailer_B\TON" localSheetId="4">[6]Form1!$AD$370:$BC$569</definedName>
    <definedName name="Table_Trailer_B\TON">[7]Form1!$AD$370:$BC$569</definedName>
    <definedName name="Table_Truck_B\CUM" localSheetId="4">[6]Form1!$BD$167:$CC$366</definedName>
    <definedName name="Table_Truck_B\CUM">[7]Form1!$BD$167:$CC$366</definedName>
    <definedName name="Table_Truck_B\TON" localSheetId="4">[6]Form1!$AD$167:$BC$366</definedName>
    <definedName name="Table_Truck_B\TON">[7]Form1!$AD$167:$BC$366</definedName>
    <definedName name="Table124" localSheetId="4">#REF!</definedName>
    <definedName name="Table124" localSheetId="7">#REF!</definedName>
    <definedName name="Table124">#REF!</definedName>
    <definedName name="TableABC" localSheetId="4">#REF!</definedName>
    <definedName name="TableABC" localSheetId="7">#REF!</definedName>
    <definedName name="TableABC">#REF!</definedName>
    <definedName name="TableBusStop" localSheetId="4">[6]Form1!$V$187:$W$192</definedName>
    <definedName name="TableBusStop">[7]Form1!$V$187:$W$192</definedName>
    <definedName name="TableCement" localSheetId="4">#REF!</definedName>
    <definedName name="TableCement" localSheetId="7">#REF!</definedName>
    <definedName name="TableCement">#REF!</definedName>
    <definedName name="TableCementBulk" localSheetId="4">#REF!</definedName>
    <definedName name="TableCementBulk" localSheetId="7">#REF!</definedName>
    <definedName name="TableCementBulk">#REF!</definedName>
    <definedName name="TableClearing" localSheetId="4">[6]Form1!$AE$9:$CB$11</definedName>
    <definedName name="TableClearing">[7]Form1!$AE$9:$CB$11</definedName>
    <definedName name="TableDB12" localSheetId="4">#REF!</definedName>
    <definedName name="TableDB12" localSheetId="7">#REF!</definedName>
    <definedName name="TableDB12">#REF!</definedName>
    <definedName name="TableDB15" localSheetId="4">#REF!</definedName>
    <definedName name="TableDB15" localSheetId="7">#REF!</definedName>
    <definedName name="TableDB15">#REF!</definedName>
    <definedName name="TableDB16" localSheetId="4">#REF!</definedName>
    <definedName name="TableDB16" localSheetId="7">#REF!</definedName>
    <definedName name="TableDB16">#REF!</definedName>
    <definedName name="TableDB19">#REF!</definedName>
    <definedName name="TableDB20">#REF!</definedName>
    <definedName name="TableDB25">#REF!</definedName>
    <definedName name="TableEarthExCost" localSheetId="4">[6]Form1!$DG$16:$DG$21</definedName>
    <definedName name="TableEarthExCost">[7]Form1!$DG$16:$DG$21</definedName>
    <definedName name="TableGravelConc" localSheetId="4">#REF!</definedName>
    <definedName name="TableGravelConc" localSheetId="7">#REF!</definedName>
    <definedName name="TableGravelConc">#REF!</definedName>
    <definedName name="TablePrecision" localSheetId="4">[6]Form3!$Y$5:$Y$7</definedName>
    <definedName name="TablePrecision">[7]Form3!$Y$5:$Y$7</definedName>
    <definedName name="TableRainfallindex" localSheetId="4">[6]Form1!$DJ$6:$DK$31</definedName>
    <definedName name="TableRainfallindex">[7]Form1!$DJ$6:$DK$31</definedName>
    <definedName name="TableRB6" localSheetId="4">#REF!</definedName>
    <definedName name="TableRB6" localSheetId="7">#REF!</definedName>
    <definedName name="TableRB6">#REF!</definedName>
    <definedName name="TableRB9" localSheetId="4">#REF!</definedName>
    <definedName name="TableRB9" localSheetId="7">#REF!</definedName>
    <definedName name="TableRB9">#REF!</definedName>
    <definedName name="TableRockConc" localSheetId="4">#REF!</definedName>
    <definedName name="TableRockConc" localSheetId="7">#REF!</definedName>
    <definedName name="TableRockConc">#REF!</definedName>
    <definedName name="TableSandConc">#REF!</definedName>
    <definedName name="TableSignOfCM" localSheetId="4">[6]Form1!$P$204:$AA$217</definedName>
    <definedName name="TableSignOfCM">[7]Form1!$P$204:$AA$217</definedName>
    <definedName name="TableWire" localSheetId="4">#REF!</definedName>
    <definedName name="TableWire" localSheetId="7">#REF!</definedName>
    <definedName name="TableWire">#REF!</definedName>
    <definedName name="Tack_Coat" localSheetId="4">#REF!</definedName>
    <definedName name="Tack_Coat" localSheetId="7">#REF!</definedName>
    <definedName name="Tack_Coat">#REF!</definedName>
    <definedName name="Tack_Coat_C" localSheetId="4">#REF!</definedName>
    <definedName name="Tack_Coat_C" localSheetId="7">#REF!</definedName>
    <definedName name="Tack_Coat_C">#REF!</definedName>
    <definedName name="TailCal" localSheetId="0">[60]!TailCal</definedName>
    <definedName name="TailCal" localSheetId="9">[60]!TailCal</definedName>
    <definedName name="TailCal">[60]!TailCal</definedName>
    <definedName name="tank">#REF!</definedName>
    <definedName name="tawt" hidden="1">{#N/A,#N/A,TRUE,"SUM";#N/A,#N/A,TRUE,"EE";#N/A,#N/A,TRUE,"AC";#N/A,#N/A,TRUE,"SN"}</definedName>
    <definedName name="TB\TON1KM" localSheetId="4">[6]Form1!$CJ$171</definedName>
    <definedName name="TB\TON1KM">[7]Form1!$CJ$171</definedName>
    <definedName name="TB\TON200KM" localSheetId="4">[6]Form1!$CL$171</definedName>
    <definedName name="TB\TON200KM">[7]Form1!$CL$171</definedName>
    <definedName name="TB3A">#REF!</definedName>
    <definedName name="TB3B">[29]InputEstimate!$AP$6:$AZ$80</definedName>
    <definedName name="TB4B">[29]InputEstimate!$A$4:$H$78</definedName>
    <definedName name="Tbl_ถนนคอนกรีต">#REF!</definedName>
    <definedName name="Tbl_ถนนคอนกรีตหนา23ซม">#REF!</definedName>
    <definedName name="Tbl_ถนนคอนกรีตหนา25ซม">#REF!</definedName>
    <definedName name="Tbl_ปูAC">#REF!</definedName>
    <definedName name="tbrd1">#REF!</definedName>
    <definedName name="tbrd2">#REF!</definedName>
    <definedName name="TC" localSheetId="13">#REF!</definedName>
    <definedName name="TC" localSheetId="4">#REF!</definedName>
    <definedName name="TC" localSheetId="8">#REF!</definedName>
    <definedName name="TC">[26]สิบล้อขนส่ง!$AH$70</definedName>
    <definedName name="TC2000854">#REF!</definedName>
    <definedName name="TC2000954">#REF!</definedName>
    <definedName name="TC2001054">#REF!</definedName>
    <definedName name="TC2001154">#REF!</definedName>
    <definedName name="TC2001254">#REF!</definedName>
    <definedName name="TC2001354">#REF!</definedName>
    <definedName name="TC2001454">#REF!</definedName>
    <definedName name="TC2001554">#REF!</definedName>
    <definedName name="TC2001654">#REF!</definedName>
    <definedName name="TC2001754">#REF!</definedName>
    <definedName name="TC2001854">#REF!</definedName>
    <definedName name="TC2001954">#REF!</definedName>
    <definedName name="tca" localSheetId="4">[35]หกล้อขนส่ง!$BS$69</definedName>
    <definedName name="tca">[26]หกล้อขนส่ง!$BS$69</definedName>
    <definedName name="TECH_ASSl">[46]ดัชนีราคา!$G$188</definedName>
    <definedName name="TECH_l">[43]ดัชนีราคา!$G$118</definedName>
    <definedName name="TEL">#REF!</definedName>
    <definedName name="TEL_2">#REF!</definedName>
    <definedName name="TEL_3">#REF!</definedName>
    <definedName name="TELC">#REF!</definedName>
    <definedName name="Termite">#REF!</definedName>
    <definedName name="teryrty" hidden="1">{#N/A,#N/A,TRUE,"SUM";#N/A,#N/A,TRUE,"EE";#N/A,#N/A,TRUE,"AC";#N/A,#N/A,TRUE,"SN"}</definedName>
    <definedName name="TEST">#REF!</definedName>
    <definedName name="TEST_1">#REF!</definedName>
    <definedName name="TEST_2">#REF!</definedName>
    <definedName name="TEST_3">#REF!</definedName>
    <definedName name="TEST_4">#REF!</definedName>
    <definedName name="TEST_5">#REF!</definedName>
    <definedName name="TEST_6">#REF!</definedName>
    <definedName name="TFrian">#REF!</definedName>
    <definedName name="TH">#REF!</definedName>
    <definedName name="THB">0.023065</definedName>
    <definedName name="Thermo_Paint" localSheetId="4">#REF!</definedName>
    <definedName name="Thermo_Paint" localSheetId="7">#REF!</definedName>
    <definedName name="Thermo_Paint">#REF!</definedName>
    <definedName name="THERMOPLASTIC_Yellow_White">#REF!</definedName>
    <definedName name="THW">#REF!</definedName>
    <definedName name="THW_2">#REF!</definedName>
    <definedName name="THW_3">#REF!</definedName>
    <definedName name="TI">#REF!</definedName>
    <definedName name="TII">#REF!</definedName>
    <definedName name="tiii">#REF!</definedName>
    <definedName name="tiiy" hidden="1">{#N/A,#N/A,TRUE,"SUM";#N/A,#N/A,TRUE,"EE";#N/A,#N/A,TRUE,"AC";#N/A,#N/A,TRUE,"SN"}</definedName>
    <definedName name="Til">#REF!</definedName>
    <definedName name="Tile">#REF!</definedName>
    <definedName name="timber">#REF!</definedName>
    <definedName name="Timber_Barricade" localSheetId="4">#REF!</definedName>
    <definedName name="Timber_Barricade" localSheetId="7">#REF!</definedName>
    <definedName name="Timber_Barricade">#REF!</definedName>
    <definedName name="TIME" localSheetId="13">#REF!</definedName>
    <definedName name="TIME" localSheetId="4">#REF!</definedName>
    <definedName name="TIME" localSheetId="8">#REF!</definedName>
    <definedName name="TIME">[26]สิบล้อขนส่ง!$AH$29</definedName>
    <definedName name="TIME1" localSheetId="13">'[24]ค่าขนส่ง(6ล้อ)'!#REF!</definedName>
    <definedName name="TIME1" localSheetId="4">'[25]ค่าขนส่ง(6ล้อ)'!#REF!</definedName>
    <definedName name="TIME1" localSheetId="8">'[25]ค่าขนส่ง(6ล้อ)'!#REF!</definedName>
    <definedName name="time1">[26]รถพ่วงขนส่ง!$AA$34</definedName>
    <definedName name="timea" localSheetId="4">[35]หกล้อขนส่ง!$BS$28</definedName>
    <definedName name="timea">[26]หกล้อขนส่ง!$BS$28</definedName>
    <definedName name="TISIDE">#REF!</definedName>
    <definedName name="TITLE">#REF!</definedName>
    <definedName name="TITOP">#REF!</definedName>
    <definedName name="TL">'[67]Cal Fto'!#REF!</definedName>
    <definedName name="TLH">#REF!</definedName>
    <definedName name="tn">#REF!</definedName>
    <definedName name="tna">#REF!</definedName>
    <definedName name="TO_120D1">#REF!</definedName>
    <definedName name="TO_180D1">#REF!</definedName>
    <definedName name="TO_30D1">#REF!</definedName>
    <definedName name="TO_70D1">#REF!</definedName>
    <definedName name="TOLL">#REF!</definedName>
    <definedName name="TonTrail">#REF!</definedName>
    <definedName name="TonTruck">#REF!</definedName>
    <definedName name="toon">#REF!</definedName>
    <definedName name="TOP">#REF!</definedName>
    <definedName name="TOP_1">#REF!</definedName>
    <definedName name="TOP_2">#REF!</definedName>
    <definedName name="TOP_3">#REF!</definedName>
    <definedName name="TOP_4">#REF!</definedName>
    <definedName name="TOP_5">#REF!</definedName>
    <definedName name="TOP_6">#REF!</definedName>
    <definedName name="top_slab_thk">#REF!</definedName>
    <definedName name="Top_Soil" localSheetId="4">#REF!</definedName>
    <definedName name="Top_Soil" localSheetId="7">#REF!</definedName>
    <definedName name="Top_Soil">#REF!</definedName>
    <definedName name="Topping4cm.RB6mm.ระยะเรียง0.2m.กันร้าวRB9mm.ระยะเรียง0.2ม.">#REF!</definedName>
    <definedName name="Topping5cm.RB6mm.ระยะเรียง0.2m.">#REF!</definedName>
    <definedName name="Topping5cm.RB6mm.ระยะเรียง0.2m.กันร้าวRB9mm.ระยะเรียง0.20ม.">#REF!</definedName>
    <definedName name="Topping5cm.RB9mm.ระยะเรียง0.20m.">#REF!</definedName>
    <definedName name="Topping5cm.wiremesh4mm.ระยะเรียง0.2m.กันร้าว6มม.ระยะเรียง0.4ม.">#REF!</definedName>
    <definedName name="Topping5cm.ไม่รวมเหล็ก">#REF!</definedName>
    <definedName name="Topหินอ่อนหนา2ซม.ขนาด5.0x1.5m.">#REF!</definedName>
    <definedName name="tot" localSheetId="7">#REF!</definedName>
    <definedName name="tot">#REF!</definedName>
    <definedName name="TOTAL">#REF!</definedName>
    <definedName name="TOTAL_1">#REF!</definedName>
    <definedName name="TOTAL_2">#REF!</definedName>
    <definedName name="TOTAL_3">#REF!</definedName>
    <definedName name="TOTAL_4">#REF!</definedName>
    <definedName name="TOTAL_5">#REF!</definedName>
    <definedName name="TOTAL_6">#REF!</definedName>
    <definedName name="Total_Interest">#REF!</definedName>
    <definedName name="Total_Interest_1">#REF!</definedName>
    <definedName name="Total_Interest_2">#REF!</definedName>
    <definedName name="Total_Interest_3">#REF!</definedName>
    <definedName name="Total_Interest_4">#REF!</definedName>
    <definedName name="Total_Interest_5">#REF!</definedName>
    <definedName name="Total_Interest_6">#REF!</definedName>
    <definedName name="total_lab">#REF!</definedName>
    <definedName name="total_lab_1">#REF!</definedName>
    <definedName name="total_lab_2">#REF!</definedName>
    <definedName name="total_lab_3">#REF!</definedName>
    <definedName name="total_lab_4">#REF!</definedName>
    <definedName name="total_lab_5">#REF!</definedName>
    <definedName name="total_lab_6">#REF!</definedName>
    <definedName name="total_mat">#REF!</definedName>
    <definedName name="total_mat_1">#REF!</definedName>
    <definedName name="total_mat_2">#REF!</definedName>
    <definedName name="total_mat_3">#REF!</definedName>
    <definedName name="total_mat_4">#REF!</definedName>
    <definedName name="total_mat_5">#REF!</definedName>
    <definedName name="total_mat_6">#REF!</definedName>
    <definedName name="Total_Pay">#REF!</definedName>
    <definedName name="Total_Pay_1">#REF!</definedName>
    <definedName name="Total_Pay_2">#REF!</definedName>
    <definedName name="Total_Pay_3">#REF!</definedName>
    <definedName name="Total_Pay_4">#REF!</definedName>
    <definedName name="Total_Pay_5">#REF!</definedName>
    <definedName name="Total_Pay_6">#REF!</definedName>
    <definedName name="Total_Payment" localSheetId="0">Scheduled_Payment+Extra_Payment</definedName>
    <definedName name="Total_Payment" localSheetId="9">Scheduled_Payment+Extra_Payment</definedName>
    <definedName name="Total_Payment">Scheduled_Payment+Extra_Payment</definedName>
    <definedName name="Total_Payment___0" localSheetId="0">Scheduled_Payment+Extra_Payment</definedName>
    <definedName name="Total_Payment___0" localSheetId="9">Scheduled_Payment+Extra_Payment</definedName>
    <definedName name="Total_Payment___0">Scheduled_Payment+Extra_Payment</definedName>
    <definedName name="Total_Payment___0___0" localSheetId="0">Scheduled_Payment+Extra_Payment</definedName>
    <definedName name="Total_Payment___0___0" localSheetId="9">Scheduled_Payment+Extra_Payment</definedName>
    <definedName name="Total_Payment___0___0">Scheduled_Payment+Extra_Payment</definedName>
    <definedName name="Total_Payment___0___6" localSheetId="0">Scheduled_Payment+Extra_Payment</definedName>
    <definedName name="Total_Payment___0___6" localSheetId="9">Scheduled_Payment+Extra_Payment</definedName>
    <definedName name="Total_Payment___0___6">Scheduled_Payment+Extra_Payment</definedName>
    <definedName name="Total_Payment___10" localSheetId="0">Scheduled_Payment+Extra_Payment</definedName>
    <definedName name="Total_Payment___10" localSheetId="9">Scheduled_Payment+Extra_Payment</definedName>
    <definedName name="Total_Payment___10">Scheduled_Payment+Extra_Payment</definedName>
    <definedName name="Total_Payment___2" localSheetId="0">Scheduled_Payment+Extra_Payment</definedName>
    <definedName name="Total_Payment___2" localSheetId="9">Scheduled_Payment+Extra_Payment</definedName>
    <definedName name="Total_Payment___2">Scheduled_Payment+Extra_Payment</definedName>
    <definedName name="Total_Payment___3" localSheetId="0">Scheduled_Payment+Extra_Payment</definedName>
    <definedName name="Total_Payment___3" localSheetId="9">Scheduled_Payment+Extra_Payment</definedName>
    <definedName name="Total_Payment___3">Scheduled_Payment+Extra_Payment</definedName>
    <definedName name="Total_Payment___3___0" localSheetId="0">Scheduled_Payment+Extra_Payment</definedName>
    <definedName name="Total_Payment___3___0" localSheetId="9">Scheduled_Payment+Extra_Payment</definedName>
    <definedName name="Total_Payment___3___0">Scheduled_Payment+Extra_Payment</definedName>
    <definedName name="Total_Payment___4" localSheetId="0">Scheduled_Payment+Extra_Payment</definedName>
    <definedName name="Total_Payment___4" localSheetId="9">Scheduled_Payment+Extra_Payment</definedName>
    <definedName name="Total_Payment___4">Scheduled_Payment+Extra_Payment</definedName>
    <definedName name="Total_Payment___4___0" localSheetId="0">Scheduled_Payment+Extra_Payment</definedName>
    <definedName name="Total_Payment___4___0" localSheetId="9">Scheduled_Payment+Extra_Payment</definedName>
    <definedName name="Total_Payment___4___0">Scheduled_Payment+Extra_Payment</definedName>
    <definedName name="Total_Payment___5" localSheetId="0">Scheduled_Payment+Extra_Payment</definedName>
    <definedName name="Total_Payment___5" localSheetId="9">Scheduled_Payment+Extra_Payment</definedName>
    <definedName name="Total_Payment___5">Scheduled_Payment+Extra_Payment</definedName>
    <definedName name="Total_Payment___5___0" localSheetId="0">Scheduled_Payment+Extra_Payment</definedName>
    <definedName name="Total_Payment___5___0" localSheetId="9">Scheduled_Payment+Extra_Payment</definedName>
    <definedName name="Total_Payment___5___0">Scheduled_Payment+Extra_Payment</definedName>
    <definedName name="Total_Payment___6" localSheetId="0">Scheduled_Payment+Extra_Payment</definedName>
    <definedName name="Total_Payment___6" localSheetId="9">Scheduled_Payment+Extra_Payment</definedName>
    <definedName name="Total_Payment___6">Scheduled_Payment+Extra_Payment</definedName>
    <definedName name="Total_Payment___7" localSheetId="0">Scheduled_Payment+Extra_Payment</definedName>
    <definedName name="Total_Payment___7" localSheetId="9">Scheduled_Payment+Extra_Payment</definedName>
    <definedName name="Total_Payment___7">Scheduled_Payment+Extra_Payment</definedName>
    <definedName name="Total_Payment___8" localSheetId="0">Scheduled_Payment+Extra_Payment</definedName>
    <definedName name="Total_Payment___8" localSheetId="9">Scheduled_Payment+Extra_Payment</definedName>
    <definedName name="Total_Payment___8">Scheduled_Payment+Extra_Payment</definedName>
    <definedName name="Total_Payment___9" localSheetId="0">Scheduled_Payment+Extra_Payment</definedName>
    <definedName name="Total_Payment___9" localSheetId="9">Scheduled_Payment+Extra_Payment</definedName>
    <definedName name="Total_Payment___9">Scheduled_Payment+Extra_Payment</definedName>
    <definedName name="total1">#REF!</definedName>
    <definedName name="total10">#REF!</definedName>
    <definedName name="total11">#REF!</definedName>
    <definedName name="total12">#REF!</definedName>
    <definedName name="total13">#REF!</definedName>
    <definedName name="total14">#REF!</definedName>
    <definedName name="total15">#REF!</definedName>
    <definedName name="total16">#REF!</definedName>
    <definedName name="total17">#REF!</definedName>
    <definedName name="total18">#REF!</definedName>
    <definedName name="total2">#REF!</definedName>
    <definedName name="Total3">#REF!</definedName>
    <definedName name="Total3_1">#REF!</definedName>
    <definedName name="Total3_2">#REF!</definedName>
    <definedName name="Total3_3">#REF!</definedName>
    <definedName name="Total3_4">#REF!</definedName>
    <definedName name="Total3_5">#REF!</definedName>
    <definedName name="Total3_6">#REF!</definedName>
    <definedName name="total4">#REF!</definedName>
    <definedName name="total5">#REF!</definedName>
    <definedName name="total6">#REF!</definedName>
    <definedName name="total7">#REF!</definedName>
    <definedName name="total8">#REF!</definedName>
    <definedName name="total9">#REF!</definedName>
    <definedName name="TR" localSheetId="4">#REF!</definedName>
    <definedName name="TR" localSheetId="8">#REF!</definedName>
    <definedName name="TR" localSheetId="7">#REF!</definedName>
    <definedName name="TR">#REF!</definedName>
    <definedName name="TR.">#REF!</definedName>
    <definedName name="TR._2">#REF!</definedName>
    <definedName name="TR._3">#REF!</definedName>
    <definedName name="Traffic_Paint2" localSheetId="4">#REF!</definedName>
    <definedName name="Traffic_Paint2">#REF!</definedName>
    <definedName name="Traffic_Sign_Solar">#REF!</definedName>
    <definedName name="Traffic_Signal">#REF!</definedName>
    <definedName name="TrafficF" localSheetId="4">[6]Form3!$A$213</definedName>
    <definedName name="TrafficF">[7]Form3!$A$213</definedName>
    <definedName name="TrafficFactor" localSheetId="4">[6]Form3!$AB$265</definedName>
    <definedName name="TrafficFactor">[7]Form3!$AB$265</definedName>
    <definedName name="TrafficTYPE" localSheetId="4">[6]Form1!$A$173</definedName>
    <definedName name="TrafficTYPE">[7]Form1!$A$173</definedName>
    <definedName name="Trailer_B\TON" localSheetId="4">[6]Form1!$BH$155</definedName>
    <definedName name="Trailer_B\TON">[7]Form1!$BH$155</definedName>
    <definedName name="TRAN1">#REF!</definedName>
    <definedName name="TRAN2">#REF!</definedName>
    <definedName name="TransMethodCement">#REF!</definedName>
    <definedName name="TransMethodCementBulk">#REF!</definedName>
    <definedName name="TransMethodSteel">#REF!</definedName>
    <definedName name="TRANSP1">[48]ต้นทุน!$E$20</definedName>
    <definedName name="TRANSP2">[48]ต้นทุน!$F$20</definedName>
    <definedName name="Transport">#REF!</definedName>
    <definedName name="TransportMethodAC">#REF!</definedName>
    <definedName name="TransportMethodGrass">#REF!</definedName>
    <definedName name="TRAY">#REF!</definedName>
    <definedName name="TRCR_15m">[38]ดัชนีราคา!#REF!</definedName>
    <definedName name="trial">[95]!trial</definedName>
    <definedName name="TRL">#REF!</definedName>
    <definedName name="TRL_1">#REF!</definedName>
    <definedName name="TRL_2">#REF!</definedName>
    <definedName name="TRL_3">#REF!</definedName>
    <definedName name="TRL_4">#REF!</definedName>
    <definedName name="TRL_5">#REF!</definedName>
    <definedName name="TRL_6">#REF!</definedName>
    <definedName name="TROR_25e">[38]ดัชนีราคา!#REF!</definedName>
    <definedName name="TROR_25l">[38]ดัชนีราคา!#REF!</definedName>
    <definedName name="TROR_25m">[38]ดัชนีราคา!#REF!</definedName>
    <definedName name="TROR_40e">[38]ดัชนีราคา!#REF!</definedName>
    <definedName name="TROR_40l">[38]ดัชนีราคา!#REF!</definedName>
    <definedName name="TROR_40m">[38]ดัชนีราคา!#REF!</definedName>
    <definedName name="Truck_B\CUM" localSheetId="4">[6]Form1!$BH$154</definedName>
    <definedName name="Truck_B\CUM">[7]Form1!$BH$154</definedName>
    <definedName name="Truck_B\TON" localSheetId="4">[6]Form1!$BH$153</definedName>
    <definedName name="Truck_B\TON">[7]Form1!$BH$153</definedName>
    <definedName name="Tsb">#REF!</definedName>
    <definedName name="Tst">#REF!</definedName>
    <definedName name="TT1.1">#REF!</definedName>
    <definedName name="TT1.2">#REF!</definedName>
    <definedName name="TT1.3">#REF!</definedName>
    <definedName name="TT1.4">#REF!</definedName>
    <definedName name="TT1.5">#REF!</definedName>
    <definedName name="TT1.6">#REF!</definedName>
    <definedName name="TT1.7">#REF!</definedName>
    <definedName name="TT1.8">#REF!</definedName>
    <definedName name="TT1.9">#REF!</definedName>
    <definedName name="ttt">#REF!</definedName>
    <definedName name="TUBRIM">#REF!</definedName>
    <definedName name="TUBRIM1">#REF!</definedName>
    <definedName name="TUBRIM2">#REF!</definedName>
    <definedName name="TUBRIM3">#REF!</definedName>
    <definedName name="TurnBuckle">#REF!</definedName>
    <definedName name="TV">#REF!</definedName>
    <definedName name="Tw">#REF!</definedName>
    <definedName name="twet" hidden="1">{#N/A,#N/A,TRUE,"SUM";#N/A,#N/A,TRUE,"EE";#N/A,#N/A,TRUE,"AC";#N/A,#N/A,TRUE,"SN"}</definedName>
    <definedName name="TWO">#REF!</definedName>
    <definedName name="TWO.WIRE">#REF!</definedName>
    <definedName name="TWO.WIRE_2">#REF!</definedName>
    <definedName name="TWO.WIRE_3">#REF!</definedName>
    <definedName name="twodisk">#REF!</definedName>
    <definedName name="ty">#REF!</definedName>
    <definedName name="ty_1">#REF!</definedName>
    <definedName name="ty_2">#REF!</definedName>
    <definedName name="ty_3">#REF!</definedName>
    <definedName name="ty_4">#REF!</definedName>
    <definedName name="ty_5">#REF!</definedName>
    <definedName name="ty_6">#REF!</definedName>
    <definedName name="TYPE" localSheetId="4">[4]ข้อมูลสะพาน1!$T$5</definedName>
    <definedName name="TYPE">[5]ข้อมูลสะพาน1!$T$5</definedName>
    <definedName name="type_magasin">#REF!</definedName>
    <definedName name="type_magasin_1">#REF!</definedName>
    <definedName name="type_magasin_4">#REF!</definedName>
    <definedName name="type_magasin_5">#REF!</definedName>
    <definedName name="type_magasin_6">#REF!</definedName>
    <definedName name="type_magasin_7">#REF!</definedName>
    <definedName name="TypeOfWork" localSheetId="4">[6]Form1!$A$5</definedName>
    <definedName name="TypeOfWork">[7]Form1!$A$5</definedName>
    <definedName name="tyy" hidden="1">{#N/A,#N/A,FALSE,"Cont Doc_LSV (4)";#N/A,#N/A,FALSE,"Cont Doc_LSV (5)";#N/A,#N/A,FALSE,"Cont Doc_LSV (6)"}</definedName>
    <definedName name="U">#REF!</definedName>
    <definedName name="U_1">#REF!</definedName>
    <definedName name="U_2">#REF!</definedName>
    <definedName name="U_3">#REF!</definedName>
    <definedName name="U_4">#REF!</definedName>
    <definedName name="U_5">#REF!</definedName>
    <definedName name="U_6">#REF!</definedName>
    <definedName name="U_lab">#REF!</definedName>
    <definedName name="U_lab_1">#REF!</definedName>
    <definedName name="U_lab_2">#REF!</definedName>
    <definedName name="U_lab_3">#REF!</definedName>
    <definedName name="U_lab_4">#REF!</definedName>
    <definedName name="U_lab_5">#REF!</definedName>
    <definedName name="U_lab_6">#REF!</definedName>
    <definedName name="U_mat">#REF!</definedName>
    <definedName name="U_mat_1">#REF!</definedName>
    <definedName name="U_mat_2">#REF!</definedName>
    <definedName name="U_mat_3">#REF!</definedName>
    <definedName name="U_mat_4">#REF!</definedName>
    <definedName name="U_mat_5">#REF!</definedName>
    <definedName name="U_mat_6">#REF!</definedName>
    <definedName name="uku" hidden="1">{#N/A,#N/A,TRUE,"SUM";#N/A,#N/A,TRUE,"EE";#N/A,#N/A,TRUE,"AC";#N/A,#N/A,TRUE,"SN"}</definedName>
    <definedName name="Uni_Direction">#REF!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#REF!</definedName>
    <definedName name="unit_1">#REF!</definedName>
    <definedName name="unit_2">#REF!</definedName>
    <definedName name="unit_3">#REF!</definedName>
    <definedName name="unit_4">#REF!</definedName>
    <definedName name="unit_5">#REF!</definedName>
    <definedName name="unit_6">#REF!</definedName>
    <definedName name="unit_lab">#REF!</definedName>
    <definedName name="unit_lab___0">#REF!</definedName>
    <definedName name="unit_lab___0_1">#REF!</definedName>
    <definedName name="unit_lab___0_2">#REF!</definedName>
    <definedName name="unit_lab___0_3">#REF!</definedName>
    <definedName name="unit_lab___0_4">#REF!</definedName>
    <definedName name="unit_lab___0_5">#REF!</definedName>
    <definedName name="unit_lab___0_6">#REF!</definedName>
    <definedName name="unit_lab_1">#REF!</definedName>
    <definedName name="unit_lab_2">#REF!</definedName>
    <definedName name="unit_lab_3">#REF!</definedName>
    <definedName name="unit_lab_4">#REF!</definedName>
    <definedName name="unit_lab_5">#REF!</definedName>
    <definedName name="unit_lab_6">#REF!</definedName>
    <definedName name="unit_mat">#REF!</definedName>
    <definedName name="unit_mat___0">#REF!</definedName>
    <definedName name="unit_mat___0_1">#REF!</definedName>
    <definedName name="unit_mat___0_2">#REF!</definedName>
    <definedName name="unit_mat___0_3">#REF!</definedName>
    <definedName name="unit_mat___0_4">#REF!</definedName>
    <definedName name="unit_mat___0_5">#REF!</definedName>
    <definedName name="unit_mat___0_6">#REF!</definedName>
    <definedName name="unit_mat_1">#REF!</definedName>
    <definedName name="unit_mat_2">#REF!</definedName>
    <definedName name="unit_mat_3">#REF!</definedName>
    <definedName name="unit_mat_4">#REF!</definedName>
    <definedName name="unit_mat_5">#REF!</definedName>
    <definedName name="unit_mat_6">#REF!</definedName>
    <definedName name="unit_total">#REF!</definedName>
    <definedName name="unit_total___0">#REF!</definedName>
    <definedName name="unit_total___0_1">#REF!</definedName>
    <definedName name="unit_total___0_2">#REF!</definedName>
    <definedName name="unit_total___0_3">#REF!</definedName>
    <definedName name="unit_total___0_4">#REF!</definedName>
    <definedName name="unit_total___0_5">#REF!</definedName>
    <definedName name="unit_total___0_6">#REF!</definedName>
    <definedName name="unit_total_1">#REF!</definedName>
    <definedName name="unit_total_2">#REF!</definedName>
    <definedName name="unit_total_3">#REF!</definedName>
    <definedName name="unit_total_4">#REF!</definedName>
    <definedName name="unit_total_5">#REF!</definedName>
    <definedName name="unit_total_6">#REF!</definedName>
    <definedName name="Unsuit_Ex" localSheetId="4">#REF!</definedName>
    <definedName name="Unsuit_Ex" localSheetId="7">#REF!</definedName>
    <definedName name="Unsuit_Ex">#REF!</definedName>
    <definedName name="UPL">#REF!</definedName>
    <definedName name="UPL_1">#REF!</definedName>
    <definedName name="UPL_2">#REF!</definedName>
    <definedName name="UPL_3">#REF!</definedName>
    <definedName name="UPL_4">#REF!</definedName>
    <definedName name="UPL_5">#REF!</definedName>
    <definedName name="UPL_6">#REF!</definedName>
    <definedName name="US">#REF!</definedName>
    <definedName name="US_1">#REF!</definedName>
    <definedName name="US_2">#REF!</definedName>
    <definedName name="US_3">#REF!</definedName>
    <definedName name="US_4">#REF!</definedName>
    <definedName name="US_5">#REF!</definedName>
    <definedName name="US_6">#REF!</definedName>
    <definedName name="usc">#REF!</definedName>
    <definedName name="USD">0.700073</definedName>
    <definedName name="use">#REF!</definedName>
    <definedName name="UTILITY">#REF!</definedName>
    <definedName name="UTILITY_1">#REF!</definedName>
    <definedName name="UTILITY_2">#REF!</definedName>
    <definedName name="UTILITY_3">#REF!</definedName>
    <definedName name="UTILITY_4">#REF!</definedName>
    <definedName name="UTILITY_5">#REF!</definedName>
    <definedName name="UTILITY_6">#REF!</definedName>
    <definedName name="utyu">#REF!</definedName>
    <definedName name="utyu_1">#REF!</definedName>
    <definedName name="utyu_2">#REF!</definedName>
    <definedName name="utyu_3">#REF!</definedName>
    <definedName name="utyu_4">#REF!</definedName>
    <definedName name="utyu_5">#REF!</definedName>
    <definedName name="utyu_6">#REF!</definedName>
    <definedName name="UUU" hidden="1">{#N/A,#N/A,FALSE,"CCTV"}</definedName>
    <definedName name="uy">#REF!</definedName>
    <definedName name="uy_1">#REF!</definedName>
    <definedName name="uy_2">#REF!</definedName>
    <definedName name="uy_3">#REF!</definedName>
    <definedName name="uy_4">#REF!</definedName>
    <definedName name="uy_5">#REF!</definedName>
    <definedName name="uy_6">#REF!</definedName>
    <definedName name="V">#REF!</definedName>
    <definedName name="V_1">#REF!</definedName>
    <definedName name="V_2">#REF!</definedName>
    <definedName name="V_3">#REF!</definedName>
    <definedName name="V_4">#REF!</definedName>
    <definedName name="V_5">#REF!</definedName>
    <definedName name="V_6">#REF!</definedName>
    <definedName name="V_A" localSheetId="4">#REF!</definedName>
    <definedName name="V_A" localSheetId="8">#REF!</definedName>
    <definedName name="V_A">#REF!</definedName>
    <definedName name="V_A1" localSheetId="4">#REF!</definedName>
    <definedName name="V_A1" localSheetId="8">#REF!</definedName>
    <definedName name="V_A1">#REF!</definedName>
    <definedName name="V_B" localSheetId="4">#REF!</definedName>
    <definedName name="V_B" localSheetId="8">#REF!</definedName>
    <definedName name="V_B">#REF!</definedName>
    <definedName name="V_B1" localSheetId="4">#REF!</definedName>
    <definedName name="V_B1" localSheetId="8">#REF!</definedName>
    <definedName name="V_B1">#REF!</definedName>
    <definedName name="V_H" localSheetId="4">#REF!</definedName>
    <definedName name="V_H" localSheetId="8">#REF!</definedName>
    <definedName name="V_H">#REF!</definedName>
    <definedName name="V_H1" localSheetId="4">#REF!</definedName>
    <definedName name="V_H1" localSheetId="8">#REF!</definedName>
    <definedName name="V_H1">#REF!</definedName>
    <definedName name="V_V" localSheetId="4">#REF!</definedName>
    <definedName name="V_V" localSheetId="8">#REF!</definedName>
    <definedName name="V_V">#REF!</definedName>
    <definedName name="V_V1" localSheetId="4">#REF!</definedName>
    <definedName name="V_V1" localSheetId="8">#REF!</definedName>
    <definedName name="V_V1">#REF!</definedName>
    <definedName name="Values_Entered">IF(Loan_Amount*Interest_Rate*Loan_Years*Loan_Start&gt;0,1,0)</definedName>
    <definedName name="Values_Entered___0">IF(Loan_Amount*Interest_Rate*Loan_Years*Loan_Start&gt;0,1,0)</definedName>
    <definedName name="Values_Entered___0___0">#N/A</definedName>
    <definedName name="Values_Entered___0___6">#N/A</definedName>
    <definedName name="Values_Entered___0_1">IF(Loan_Amount_1*Interest_Rate_1*Loan_Years_1*Loan_Start_1&gt;0,1,0)</definedName>
    <definedName name="Values_Entered___0_2">IF(Loan_Amount_2*Interest_Rate_2*Loan_Years_2*Loan_Start_2&gt;0,1,0)</definedName>
    <definedName name="Values_Entered___0_3">IF(Loan_Amount_3*Interest_Rate_3*Loan_Years_3*Loan_Start_3&gt;0,1,0)</definedName>
    <definedName name="Values_Entered___0_4">IF(Loan_Amount_4*Interest_Rate_4*Loan_Years_4*Loan_Start_4&gt;0,1,0)</definedName>
    <definedName name="Values_Entered___0_5">IF(Loan_Amount_5*Interest_Rate_5*Loan_Years_5*Loan_Start_5&gt;0,1,0)</definedName>
    <definedName name="Values_Entered___0_6">IF(Loan_Amount_6*Interest_Rate_6*Loan_Years_6*Loan_Start_6&gt;0,1,0)</definedName>
    <definedName name="Values_Entered___10">IF(Loan_Amount*Interest_Rate*Loan_Years*Loan_Start&gt;0,1,0)</definedName>
    <definedName name="Values_Entered___10_1">IF(Loan_Amount_1*Interest_Rate_1*Loan_Years_1*Loan_Start_1&gt;0,1,0)</definedName>
    <definedName name="Values_Entered___10_2">IF(Loan_Amount_2*Interest_Rate_2*Loan_Years_2*Loan_Start_2&gt;0,1,0)</definedName>
    <definedName name="Values_Entered___10_3">IF(Loan_Amount_3*Interest_Rate_3*Loan_Years_3*Loan_Start_3&gt;0,1,0)</definedName>
    <definedName name="Values_Entered___10_4">IF(Loan_Amount_4*Interest_Rate_4*Loan_Years_4*Loan_Start_4&gt;0,1,0)</definedName>
    <definedName name="Values_Entered___10_5">IF(Loan_Amount_5*Interest_Rate_5*Loan_Years_5*Loan_Start_5&gt;0,1,0)</definedName>
    <definedName name="Values_Entered___10_6">IF(Loan_Amount_6*Interest_Rate_6*Loan_Years_6*Loan_Start_6&gt;0,1,0)</definedName>
    <definedName name="Values_Entered___2">IF(Loan_Amount*Interest_Rate*Loan_Years*Loan_Start&gt;0,1,0)</definedName>
    <definedName name="Values_Entered___2_1">IF(Loan_Amount_1*Interest_Rate_1*Loan_Years_1*Loan_Start_1&gt;0,1,0)</definedName>
    <definedName name="Values_Entered___2_2">IF(Loan_Amount_2*Interest_Rate_2*Loan_Years_2*Loan_Start_2&gt;0,1,0)</definedName>
    <definedName name="Values_Entered___2_3">IF(Loan_Amount_3*Interest_Rate_3*Loan_Years_3*Loan_Start_3&gt;0,1,0)</definedName>
    <definedName name="Values_Entered___2_4">IF(Loan_Amount_4*Interest_Rate_4*Loan_Years_4*Loan_Start_4&gt;0,1,0)</definedName>
    <definedName name="Values_Entered___2_5">IF(Loan_Amount_5*Interest_Rate_5*Loan_Years_5*Loan_Start_5&gt;0,1,0)</definedName>
    <definedName name="Values_Entered___2_6">IF(Loan_Amount_6*Interest_Rate_6*Loan_Years_6*Loan_Start_6&gt;0,1,0)</definedName>
    <definedName name="Values_Entered___3">IF(Loan_Amount*Interest_Rate*Loan_Years*Loan_Start&gt;0,1,0)</definedName>
    <definedName name="Values_Entered___3___0">#N/A</definedName>
    <definedName name="Values_Entered___3_1">IF(Loan_Amount_1*Interest_Rate_1*Loan_Years_1*Loan_Start_1&gt;0,1,0)</definedName>
    <definedName name="Values_Entered___3_2">IF(Loan_Amount_2*Interest_Rate_2*Loan_Years_2*Loan_Start_2&gt;0,1,0)</definedName>
    <definedName name="Values_Entered___3_3">IF(Loan_Amount_3*Interest_Rate_3*Loan_Years_3*Loan_Start_3&gt;0,1,0)</definedName>
    <definedName name="Values_Entered___3_4">IF(Loan_Amount_4*Interest_Rate_4*Loan_Years_4*Loan_Start_4&gt;0,1,0)</definedName>
    <definedName name="Values_Entered___3_5">IF(Loan_Amount_5*Interest_Rate_5*Loan_Years_5*Loan_Start_5&gt;0,1,0)</definedName>
    <definedName name="Values_Entered___3_6">IF(Loan_Amount_6*Interest_Rate_6*Loan_Years_6*Loan_Start_6&gt;0,1,0)</definedName>
    <definedName name="Values_Entered___4">IF(Loan_Amount*Interest_Rate*Loan_Years*Loan_Start&gt;0,1,0)</definedName>
    <definedName name="Values_Entered___4___0">#N/A</definedName>
    <definedName name="Values_Entered___4_1">IF(Loan_Amount_1*Interest_Rate_1*Loan_Years_1*Loan_Start_1&gt;0,1,0)</definedName>
    <definedName name="Values_Entered___4_2">IF(Loan_Amount_2*Interest_Rate_2*Loan_Years_2*Loan_Start_2&gt;0,1,0)</definedName>
    <definedName name="Values_Entered___4_3">IF(Loan_Amount_3*Interest_Rate_3*Loan_Years_3*Loan_Start_3&gt;0,1,0)</definedName>
    <definedName name="Values_Entered___4_4">IF(Loan_Amount_4*Interest_Rate_4*Loan_Years_4*Loan_Start_4&gt;0,1,0)</definedName>
    <definedName name="Values_Entered___4_5">IF(Loan_Amount_5*Interest_Rate_5*Loan_Years_5*Loan_Start_5&gt;0,1,0)</definedName>
    <definedName name="Values_Entered___4_6">IF(Loan_Amount_6*Interest_Rate_6*Loan_Years_6*Loan_Start_6&gt;0,1,0)</definedName>
    <definedName name="Values_Entered___5">IF(Loan_Amount*Interest_Rate*Loan_Years*Loan_Start&gt;0,1,0)</definedName>
    <definedName name="Values_Entered___5___0">#N/A</definedName>
    <definedName name="Values_Entered___5_1">IF(Loan_Amount_1*Interest_Rate_1*Loan_Years_1*Loan_Start_1&gt;0,1,0)</definedName>
    <definedName name="Values_Entered___5_2">IF(Loan_Amount_2*Interest_Rate_2*Loan_Years_2*Loan_Start_2&gt;0,1,0)</definedName>
    <definedName name="Values_Entered___5_3">IF(Loan_Amount_3*Interest_Rate_3*Loan_Years_3*Loan_Start_3&gt;0,1,0)</definedName>
    <definedName name="Values_Entered___5_4">IF(Loan_Amount_4*Interest_Rate_4*Loan_Years_4*Loan_Start_4&gt;0,1,0)</definedName>
    <definedName name="Values_Entered___5_5">IF(Loan_Amount_5*Interest_Rate_5*Loan_Years_5*Loan_Start_5&gt;0,1,0)</definedName>
    <definedName name="Values_Entered___5_6">IF(Loan_Amount_6*Interest_Rate_6*Loan_Years_6*Loan_Start_6&gt;0,1,0)</definedName>
    <definedName name="Values_Entered___6">IF(Loan_Amount*Interest_Rate*Loan_Years*Loan_Start&gt;0,1,0)</definedName>
    <definedName name="Values_Entered___6_1">IF(Loan_Amount_1*Interest_Rate_1*Loan_Years_1*Loan_Start_1&gt;0,1,0)</definedName>
    <definedName name="Values_Entered___6_2">IF(Loan_Amount_2*Interest_Rate_2*Loan_Years_2*Loan_Start_2&gt;0,1,0)</definedName>
    <definedName name="Values_Entered___6_3">IF(Loan_Amount_3*Interest_Rate_3*Loan_Years_3*Loan_Start_3&gt;0,1,0)</definedName>
    <definedName name="Values_Entered___6_4">IF(Loan_Amount_4*Interest_Rate_4*Loan_Years_4*Loan_Start_4&gt;0,1,0)</definedName>
    <definedName name="Values_Entered___6_5">IF(Loan_Amount_5*Interest_Rate_5*Loan_Years_5*Loan_Start_5&gt;0,1,0)</definedName>
    <definedName name="Values_Entered___6_6">IF(Loan_Amount_6*Interest_Rate_6*Loan_Years_6*Loan_Start_6&gt;0,1,0)</definedName>
    <definedName name="Values_Entered___7">IF(Loan_Amount*Interest_Rate*Loan_Years*Loan_Start&gt;0,1,0)</definedName>
    <definedName name="Values_Entered___7_1">IF(Loan_Amount_1*Interest_Rate_1*Loan_Years_1*Loan_Start_1&gt;0,1,0)</definedName>
    <definedName name="Values_Entered___7_2">IF(Loan_Amount_2*Interest_Rate_2*Loan_Years_2*Loan_Start_2&gt;0,1,0)</definedName>
    <definedName name="Values_Entered___7_3">IF(Loan_Amount_3*Interest_Rate_3*Loan_Years_3*Loan_Start_3&gt;0,1,0)</definedName>
    <definedName name="Values_Entered___7_4">IF(Loan_Amount_4*Interest_Rate_4*Loan_Years_4*Loan_Start_4&gt;0,1,0)</definedName>
    <definedName name="Values_Entered___7_5">IF(Loan_Amount_5*Interest_Rate_5*Loan_Years_5*Loan_Start_5&gt;0,1,0)</definedName>
    <definedName name="Values_Entered___7_6">IF(Loan_Amount_6*Interest_Rate_6*Loan_Years_6*Loan_Start_6&gt;0,1,0)</definedName>
    <definedName name="Values_Entered___8">IF(Loan_Amount*Interest_Rate*Loan_Years*Loan_Start&gt;0,1,0)</definedName>
    <definedName name="Values_Entered___8_1">IF(Loan_Amount_1*Interest_Rate_1*Loan_Years_1*Loan_Start_1&gt;0,1,0)</definedName>
    <definedName name="Values_Entered___8_2">IF(Loan_Amount_2*Interest_Rate_2*Loan_Years_2*Loan_Start_2&gt;0,1,0)</definedName>
    <definedName name="Values_Entered___8_3">IF(Loan_Amount_3*Interest_Rate_3*Loan_Years_3*Loan_Start_3&gt;0,1,0)</definedName>
    <definedName name="Values_Entered___8_4">IF(Loan_Amount_4*Interest_Rate_4*Loan_Years_4*Loan_Start_4&gt;0,1,0)</definedName>
    <definedName name="Values_Entered___8_5">IF(Loan_Amount_5*Interest_Rate_5*Loan_Years_5*Loan_Start_5&gt;0,1,0)</definedName>
    <definedName name="Values_Entered___8_6">IF(Loan_Amount_6*Interest_Rate_6*Loan_Years_6*Loan_Start_6&gt;0,1,0)</definedName>
    <definedName name="Values_Entered___9">IF(Loan_Amount*Interest_Rate*Loan_Years*Loan_Start&gt;0,1,0)</definedName>
    <definedName name="Values_Entered___9_1">IF(Loan_Amount_1*Interest_Rate_1*Loan_Years_1*Loan_Start_1&gt;0,1,0)</definedName>
    <definedName name="Values_Entered___9_2">IF(Loan_Amount_2*Interest_Rate_2*Loan_Years_2*Loan_Start_2&gt;0,1,0)</definedName>
    <definedName name="Values_Entered___9_3">IF(Loan_Amount_3*Interest_Rate_3*Loan_Years_3*Loan_Start_3&gt;0,1,0)</definedName>
    <definedName name="Values_Entered___9_4">IF(Loan_Amount_4*Interest_Rate_4*Loan_Years_4*Loan_Start_4&gt;0,1,0)</definedName>
    <definedName name="Values_Entered___9_5">IF(Loan_Amount_5*Interest_Rate_5*Loan_Years_5*Loan_Start_5&gt;0,1,0)</definedName>
    <definedName name="Values_Entered___9_6">IF(Loan_Amount_6*Interest_Rate_6*Loan_Years_6*Loan_Start_6&gt;0,1,0)</definedName>
    <definedName name="Values_Entered_1">IF(Loan_Amount_1*Interest_Rate_1*Loan_Years_1*Loan_Start_1&gt;0,1,0)</definedName>
    <definedName name="Values_Entered_2">IF(Loan_Amount_2*Interest_Rate_2*Loan_Years_2*Loan_Start_2&gt;0,1,0)</definedName>
    <definedName name="Values_Entered_3">IF(Loan_Amount_3*Interest_Rate_3*Loan_Years_3*Loan_Start_3&gt;0,1,0)</definedName>
    <definedName name="Values_Entered_4">IF(Loan_Amount_4*Interest_Rate_4*Loan_Years_4*Loan_Start_4&gt;0,1,0)</definedName>
    <definedName name="Values_Entered_5">IF(Loan_Amount_5*Interest_Rate_5*Loan_Years_5*Loan_Start_5&gt;0,1,0)</definedName>
    <definedName name="Values_Entered_6">IF(Loan_Amount_6*Interest_Rate_6*Loan_Years_6*Loan_Start_6&gt;0,1,0)</definedName>
    <definedName name="VEN" hidden="1">{#N/A,#N/A,TRUE,"SUM";#N/A,#N/A,TRUE,"EE";#N/A,#N/A,TRUE,"AC";#N/A,#N/A,TRUE,"SN"}</definedName>
    <definedName name="VM_A" localSheetId="4">#REF!</definedName>
    <definedName name="VM_A" localSheetId="8">#REF!</definedName>
    <definedName name="VM_A">#REF!</definedName>
    <definedName name="VM_A1" localSheetId="4">#REF!</definedName>
    <definedName name="VM_A1" localSheetId="8">#REF!</definedName>
    <definedName name="VM_A1">#REF!</definedName>
    <definedName name="VM_B" localSheetId="4">#REF!</definedName>
    <definedName name="VM_B" localSheetId="8">#REF!</definedName>
    <definedName name="VM_B">#REF!</definedName>
    <definedName name="VM_B1" localSheetId="4">#REF!</definedName>
    <definedName name="VM_B1" localSheetId="8">#REF!</definedName>
    <definedName name="VM_B1">#REF!</definedName>
    <definedName name="VM_B2" localSheetId="4">#REF!</definedName>
    <definedName name="VM_B2" localSheetId="8">#REF!</definedName>
    <definedName name="VM_B2">#REF!</definedName>
    <definedName name="VM_H" localSheetId="4">#REF!</definedName>
    <definedName name="VM_H" localSheetId="8">#REF!</definedName>
    <definedName name="VM_H">#REF!</definedName>
    <definedName name="VM_H1" localSheetId="4">#REF!</definedName>
    <definedName name="VM_H1" localSheetId="8">#REF!</definedName>
    <definedName name="VM_H1">#REF!</definedName>
    <definedName name="VM_V" localSheetId="4">#REF!</definedName>
    <definedName name="VM_V" localSheetId="8">#REF!</definedName>
    <definedName name="VM_V">#REF!</definedName>
    <definedName name="VM_V1" localSheetId="4">#REF!</definedName>
    <definedName name="VM_V1" localSheetId="8">#REF!</definedName>
    <definedName name="VM_V1">#REF!</definedName>
    <definedName name="VND">0.0000341333</definedName>
    <definedName name="VUP">#REF!</definedName>
    <definedName name="VUP_1">#REF!</definedName>
    <definedName name="VUP_2">#REF!</definedName>
    <definedName name="VUP_3">#REF!</definedName>
    <definedName name="VUP_4">#REF!</definedName>
    <definedName name="VUP_5">#REF!</definedName>
    <definedName name="VUP_6">#REF!</definedName>
    <definedName name="W" localSheetId="4">#REF!</definedName>
    <definedName name="W" localSheetId="8">#REF!</definedName>
    <definedName name="W">#REF!</definedName>
    <definedName name="W_1">#REF!</definedName>
    <definedName name="W_2">#REF!</definedName>
    <definedName name="W_3">#REF!</definedName>
    <definedName name="W_4">#REF!</definedName>
    <definedName name="W_5">#REF!</definedName>
    <definedName name="W_6">#REF!</definedName>
    <definedName name="W_Beam_Guardrail" localSheetId="4">#REF!</definedName>
    <definedName name="W_Beam_Guardrail" localSheetId="7">#REF!</definedName>
    <definedName name="W_Beam_Guardrail">#REF!</definedName>
    <definedName name="W_BQ">#REF!</definedName>
    <definedName name="W_Jisseki_BQ">#REF!</definedName>
    <definedName name="W_STR_CAT_KOTEI">#REF!</definedName>
    <definedName name="waa">#REF!</definedName>
    <definedName name="waet" hidden="1">{#N/A,#N/A,TRUE,"SUM";#N/A,#N/A,TRUE,"EE";#N/A,#N/A,TRUE,"AC";#N/A,#N/A,TRUE,"SN"}</definedName>
    <definedName name="WalkBridge" localSheetId="0">[61]!WalkBridge</definedName>
    <definedName name="WalkBridge" localSheetId="9">[61]!WalkBridge</definedName>
    <definedName name="WalkBridge">[61]!WalkBridge</definedName>
    <definedName name="WALL" localSheetId="13" hidden="1">{"'SUMMATION'!$B$2:$I$2"}</definedName>
    <definedName name="WALL" localSheetId="4" hidden="1">{"'SUMMATION'!$B$2:$I$2"}</definedName>
    <definedName name="WALL" localSheetId="8" hidden="1">{"'SUMMATION'!$B$2:$I$2"}</definedName>
    <definedName name="WALL" hidden="1">{"'SUMMATION'!$B$2:$I$2"}</definedName>
    <definedName name="wall_Tank">#REF!</definedName>
    <definedName name="WallTHK1" localSheetId="4">[6]Form1!$AV$78</definedName>
    <definedName name="WallTHK1">[7]Form1!$AV$78</definedName>
    <definedName name="WallTHK2" localSheetId="4">[6]Form1!$AV$88</definedName>
    <definedName name="WallTHK2">[7]Form1!$AV$88</definedName>
    <definedName name="WallTHK3" localSheetId="4">[6]Form1!$AV$97</definedName>
    <definedName name="WallTHK3">[7]Form1!$AV$97</definedName>
    <definedName name="WallTHK4" localSheetId="4">[6]Form1!$AV$106</definedName>
    <definedName name="WallTHK4">[7]Form1!$AV$106</definedName>
    <definedName name="was" hidden="1">{#N/A,#N/A,TRUE,"SUM";#N/A,#N/A,TRUE,"EE";#N/A,#N/A,TRUE,"AC";#N/A,#N/A,TRUE,"SN"}</definedName>
    <definedName name="Water">#REF!</definedName>
    <definedName name="water1">#REF!</definedName>
    <definedName name="water2">#REF!</definedName>
    <definedName name="water3">#REF!</definedName>
    <definedName name="water4">#REF!</definedName>
    <definedName name="water5">#REF!</definedName>
    <definedName name="waterc">#REF!</definedName>
    <definedName name="Waterr">#REF!</definedName>
    <definedName name="WaterStop8inch.">#REF!</definedName>
    <definedName name="WaySideShelter" localSheetId="4">#REF!</definedName>
    <definedName name="WaySideShelter" localSheetId="7">#REF!</definedName>
    <definedName name="WaySideShelter">#REF!</definedName>
    <definedName name="wb" localSheetId="4">'[77]10 ข้อมูลวัสดุ-ค่าดำเนิน'!$X$19</definedName>
    <definedName name="wb">'[78]10 ข้อมูลวัสดุ-ค่าดำเนิน'!$X$19</definedName>
    <definedName name="wbb" localSheetId="4">'[77]10 ข้อมูลวัสดุ-ค่าดำเนิน'!$X$19</definedName>
    <definedName name="wbb">'[78]10 ข้อมูลวัสดุ-ค่าดำเนิน'!$X$19</definedName>
    <definedName name="WD">#REF!</definedName>
    <definedName name="wdr" hidden="1">{#N/A,#N/A,TRUE,"SUM";#N/A,#N/A,TRUE,"EE";#N/A,#N/A,TRUE,"AC";#N/A,#N/A,TRUE,"SN"}</definedName>
    <definedName name="we">#REF!</definedName>
    <definedName name="we_1">#REF!</definedName>
    <definedName name="we_2">#REF!</definedName>
    <definedName name="we_3">#REF!</definedName>
    <definedName name="we_4">#REF!</definedName>
    <definedName name="we_5">#REF!</definedName>
    <definedName name="we_6">#REF!</definedName>
    <definedName name="WEARING_COURSE">#REF!</definedName>
    <definedName name="wed" hidden="1">{#N/A,#N/A,TRUE,"SUM";#N/A,#N/A,TRUE,"EE";#N/A,#N/A,TRUE,"AC";#N/A,#N/A,TRUE,"SN"}</definedName>
    <definedName name="wee">#REF!</definedName>
    <definedName name="weer" hidden="1">{#N/A,#N/A,FALSE,"Prime Cost&amp;Prov_sum";#N/A,#N/A,FALSE,"Preliminary";#N/A,#N/A,FALSE,"Sum_Prelim";#N/A,#N/A,FALSE,"Sum_BOQ"}</definedName>
    <definedName name="WEF">#N/A</definedName>
    <definedName name="WEF5wef">"#ref!"</definedName>
    <definedName name="WEIGHT" localSheetId="4">#REF!</definedName>
    <definedName name="WEIGHT" localSheetId="8">#REF!</definedName>
    <definedName name="WEIGHT">#REF!</definedName>
    <definedName name="weqrqwerew">#REF!</definedName>
    <definedName name="wer" hidden="1">{#N/A,#N/A,TRUE,"SUM";#N/A,#N/A,TRUE,"EE";#N/A,#N/A,TRUE,"AC";#N/A,#N/A,TRUE,"SN"}</definedName>
    <definedName name="werqweerwqer">#REF!</definedName>
    <definedName name="werqwer">#REF!</definedName>
    <definedName name="werqwrewerqwer">#REF!</definedName>
    <definedName name="werqwrewqe">#REF!</definedName>
    <definedName name="werwet" hidden="1">{#N/A,#N/A,TRUE,"SUM";#N/A,#N/A,TRUE,"EE";#N/A,#N/A,TRUE,"AC";#N/A,#N/A,TRUE,"SN"}</definedName>
    <definedName name="wet" hidden="1">{#N/A,#N/A,TRUE,"SUM";#N/A,#N/A,TRUE,"EE";#N/A,#N/A,TRUE,"AC";#N/A,#N/A,TRUE,"SN"}</definedName>
    <definedName name="wfqwerqwe">#REF!</definedName>
    <definedName name="WGThick" localSheetId="4">[6]Form1!$M$159</definedName>
    <definedName name="WGThick">[7]Form1!$M$159</definedName>
    <definedName name="WHEX_DRl">[38]ดัชนีราคา!#REF!</definedName>
    <definedName name="WIRE">#REF!</definedName>
    <definedName name="wiremesh">#REF!</definedName>
    <definedName name="Wiremesh4mm._0.20m.">#REF!</definedName>
    <definedName name="WIREWAY">#REF!</definedName>
    <definedName name="WIREWAY_2">#REF!</definedName>
    <definedName name="WIREWAY_3">#REF!</definedName>
    <definedName name="WORK">#REF!</definedName>
    <definedName name="wqerwqerqwe">#REF!</definedName>
    <definedName name="wqett" hidden="1">{#N/A,#N/A,TRUE,"SUM";#N/A,#N/A,TRUE,"EE";#N/A,#N/A,TRUE,"AC";#N/A,#N/A,TRUE,"SN"}</definedName>
    <definedName name="wqrqwrwe">#REF!</definedName>
    <definedName name="wreqwre">#REF!</definedName>
    <definedName name="WRITE" hidden="1">{#N/A,#N/A,FALSE,"CCTV"}</definedName>
    <definedName name="wrn.1_lev." hidden="1">{"level1",#N/A,FALSE,"1_LEV";"LEVEL1",#N/A,FALSE,"1_LEV"}</definedName>
    <definedName name="wrn.1_levbt." hidden="1">{"lev1bt",#N/A,FALSE,"1_LEVB-T"}</definedName>
    <definedName name="wrn.2_levmon." hidden="1">{"lev2mon",#N/A,FALSE,"2_levmon"}</definedName>
    <definedName name="wrn.2_levmonbt." hidden="1">{"lev2monbt",#N/A,FALSE,"2_levmonB-T"}</definedName>
    <definedName name="wrn.2_levytd." hidden="1">{"lev2ytd",#N/A,FALSE,"2_LEVYTD"}</definedName>
    <definedName name="wrn.2_levytdbt." hidden="1">{"lev2tytbt",#N/A,FALSE,"2_LEVYTDB-T"}</definedName>
    <definedName name="wrn.A." hidden="1">{#N/A,#N/A,TRUE,"SUM";#N/A,#N/A,TRUE,"EE";#N/A,#N/A,TRUE,"AC";#N/A,#N/A,TRUE,"SN"}</definedName>
    <definedName name="wrn.ASSDEPART2." hidden="1">{"ASSP5CC",#N/A,FALSE,"PM5CC_95";"ASS5DB",#N/A,FALSE,"PM5DB_95";"ASSP5WB",#N/A,FALSE,"PM5WB_95";"ASSP5WTK",#N/A,FALSE,"PM5WTK_9";"ASSP6B1",#N/A,FALSE,"PM6B1_95";"ASSP6OT",#N/A,FALSE,"PM6OT_95";"ASSP6EM",#N/A,FALSE,"PM6BEM_9";"ASSP6AC",#N/A,FALSE,"PM6BAC_9";"ASSC1AC",#N/A,FALSE,"C1AC_95";"ASSC11CA",#N/A,FALSE,"C11CA_95";"ASSC1EM",#N/A,FALSE,"C1EM_95"}</definedName>
    <definedName name="wrn.BALANCE." hidden="1">{"balance",#N/A,FALSE,"BALANCE"}</definedName>
    <definedName name="wrn.BILLS._.OF._.QUANTITY." hidden="1">{#N/A,#N/A,TRUE,"Str.";#N/A,#N/A,TRUE,"Steel &amp; Roof";#N/A,#N/A,TRUE,"Arc.";#N/A,#N/A,TRUE,"Preliminary";#N/A,#N/A,TRUE,"Sum_Prelim"}</definedName>
    <definedName name="wrn.BM." hidden="1">{#N/A,#N/A,FALSE,"CCTV"}</definedName>
    <definedName name="wrn.BOOK11." hidden="1">{"SUM",#N/A,FALSE,"summary";"BOOK11-1",#N/A,FALSE,"1CityGarden";"BOOK11-2",#N/A,FALSE,"2CountryGarden";"BOOK11-3",#N/A,FALSE,"3JUNGLE";"BOOK11-4CIVIL",#N/A,FALSE,"CIVIL"}</definedName>
    <definedName name="wrn.Boq_summary." hidden="1">{#N/A,#N/A,FALSE,"Sum_BOQ";#N/A,#N/A,FALSE,"Preliminary";#N/A,#N/A,FALSE,"Sum_Prelim";#N/A,#N/A,FALSE,"Prime Cost&amp;Prov_sum"}</definedName>
    <definedName name="wrn.cashflow." hidden="1">{"cashflow",#N/A,FALSE,"CASHFLOW "}</definedName>
    <definedName name="wrn.dep12." hidden="1">{#N/A,#N/A,FALSE,"PM1";#N/A,#N/A,FALSE,"PM2";#N/A,#N/A,FALSE,"PM3";#N/A,#N/A,FALSE,"PM4";#N/A,#N/A,FALSE,"PM5";#N/A,#N/A,FALSE,"PM6";#N/A,#N/A,FALSE,"CM1"}</definedName>
    <definedName name="wrn.DEPART1." hidden="1">{#N/A,#N/A,FALSE,"VPM(1-4)_12";#N/A,#N/A,FALSE,"CONV(1-4)_12"}</definedName>
    <definedName name="wrn.dept1." hidden="1">{#N/A,#N/A,FALSE,"VPM1_12";#N/A,#N/A,FALSE,"VPM2_12";#N/A,#N/A,FALSE,"VPM3_12";#N/A,#N/A,FALSE,"VPM4_12";#N/A,#N/A,FALSE,"CONV1_12";#N/A,#N/A,FALSE,"CONV2_12";#N/A,#N/A,FALSE,"CONV3_12";#N/A,#N/A,FALSE,"CONV4_12"}</definedName>
    <definedName name="wrn.Foot._.joy." hidden="1">{#N/A,#N/A,TRUE,"factory";#N/A,#N/A,TRUE,"Stock build.";#N/A,#N/A,TRUE,"Pump house";#N/A,#N/A,TRUE,"Work shop";#N/A,#N/A,TRUE,"Guard house";#N/A,#N/A,TRUE,"Generator house";#N/A,#N/A,TRUE,"Garbage";#N/A,#N/A,TRUE,"External works"}</definedName>
    <definedName name="wrn.Footjoy_Preliminary." hidden="1">{#N/A,#N/A,FALSE,"Prime Cost&amp;Prov_sum";#N/A,#N/A,FALSE,"Preliminary";#N/A,#N/A,FALSE,"Sum_Prelim";#N/A,#N/A,FALSE,"Sum_BOQ"}</definedName>
    <definedName name="wrn.FURDEPART2." hidden="1">{"FUR5CC",#N/A,FALSE,"PM5CC_95";"FUR5DB",#N/A,FALSE,"PM5DB_95";"FUR5WB",#N/A,FALSE,"PM5WB_95";"FUR5WTK",#N/A,FALSE,"PM5WTK_9";"FURPM6B1",#N/A,FALSE,"PM6B1_95";"FUR6OT",#N/A,FALSE,"PM6OT_95";"FUR6EM",#N/A,FALSE,"PM6BEM_9";"FUR6AC",#N/A,FALSE,"PM6BAC_9";"FURC1AC",#N/A,FALSE,"C1AC_95";"FURC11CA",#N/A,FALSE,"C11CA_95";"FURC1EM",#N/A,FALSE,"C1EM_95"}</definedName>
    <definedName name="wrn.hilight1." hidden="1">{"hilight1",#N/A,FALSE,"HILIGHT1"}</definedName>
    <definedName name="wrn.hilight2." hidden="1">{"hilight2",#N/A,FALSE,"HILIGHT2"}</definedName>
    <definedName name="wrn.hilight3." hidden="1">{"hilight3",#N/A,FALSE,"HILIGHT3"}</definedName>
    <definedName name="wrn.income." hidden="1">{"income",#N/A,FALSE,"INCOME"}</definedName>
    <definedName name="wrn.index." hidden="1">{"index",#N/A,FALSE,"INDEX"}</definedName>
    <definedName name="wrn.MONTHLY." hidden="1">{#N/A,#N/A,FALSE,"4_TOTAL";#N/A,#N/A,FALSE,"3_2TOTAL";#N/A,#N/A,FALSE,"5_INCOME";#N/A,#N/A,FALSE,"2_2LEV";#N/A,#N/A,FALSE,"2_2LEVYTD";#N/A,#N/A,FALSE,"BALANCE";#N/A,#N/A,FALSE,"CASHFLOW";#N/A,#N/A,FALSE,"PRODUCT";#N/A,#N/A,FALSE,"SALES";#N/A,#N/A,FALSE,"AGING"}</definedName>
    <definedName name="wrn.PMDEPAER2." hidden="1">{"PM5CC",#N/A,FALSE,"PM5CC_95";"PM5DB",#N/A,FALSE,"PM5DB_95";"PM5WB",#N/A,FALSE,"PM5WB_95";"PM5WTK",#N/A,FALSE,"PM5WTK_9";"PM6B1",#N/A,FALSE,"PM6B1_95";"PM6OT",#N/A,FALSE,"PM6OT_95";"PM6BEM",#N/A,FALSE,"PM6BEM_9";"PM6AC",#N/A,FALSE,"PM6BAC_9";"PMC1AC",#N/A,FALSE,"C1AC_95";"PMC11CA",#N/A,FALSE,"C11CA_95";"PMC1EM",#N/A,FALSE,"C1EM_95";"PMDEPART2",#N/A,FALSE,"DEPART2";"PMCM1",#N/A,FALSE,"CM1_Q1"}</definedName>
    <definedName name="wrn.REPORT_EST." hidden="1">{"PRINT_EST",#N/A,FALSE,"ESTMON"}</definedName>
    <definedName name="wrn.rev_sale._.report." hidden="1">{"revsale",#N/A,FALSE,"REV-ยุพดี"}</definedName>
    <definedName name="wrn.revable." hidden="1">{"revable",#N/A,FALSE,"REVABLE"}</definedName>
    <definedName name="wrn.RLDEPART2." hidden="1">{"RL5CC",#N/A,FALSE,"PM5CC_95";"RL5DB",#N/A,FALSE,"PM5DB_95";"RL5WB",#N/A,FALSE,"PM5WB_95";"RL5WTK",#N/A,FALSE,"PM5WTK_9";"RL6B1",#N/A,FALSE,"PM6B1_95";"RL6OT",#N/A,FALSE,"PM6OT_95";"RL6EM",#N/A,FALSE,"PM6BEM_9";"RL6AC",#N/A,FALSE,"PM6BAC_9";"RLC1AC",#N/A,FALSE,"C1AC_95";"RLC11CA",#N/A,FALSE,"C11CA_95";"RLC1EM",#N/A,FALSE,"C1EM_95";"RLCM1",#N/A,FALSE,"CM1_Q1";"RLDEPART2",#N/A,FALSE,"DEPART2"}</definedName>
    <definedName name="wrn.sales._.report." hidden="1">{"sales",#N/A,FALSE,"SALES"}</definedName>
    <definedName name="wrn.Volume._.II." hidden="1">{#N/A,#N/A,FALSE,"Cont Doc_LSV (4)";#N/A,#N/A,FALSE,"Cont Doc_LSV (5)";#N/A,#N/A,FALSE,"Cont Doc_LSV (6)"}</definedName>
    <definedName name="wrn.รายละเอียดราคาประเมิน." hidden="1">{#N/A,#N/A,FALSE,"Cape Seal";#N/A,#N/A,FALSE,"MEMO"}</definedName>
    <definedName name="wrn.교대." hidden="1">{#N/A,#N/A,FALSE,"type1";#N/A,#N/A,FALSE,"지지력";#N/A,#N/A,FALSE,"PILE계산";#N/A,#N/A,FALSE,"PILE ";#N/A,#N/A,FALSE,"철근량";#N/A,#N/A,FALSE,"균열검토";#N/A,#N/A,FALSE,"날개벽";#N/A,#N/A,FALSE,"주철근조립도";#N/A,#N/A,FALSE,"교좌"}</definedName>
    <definedName name="wrqwreqwerqwerwqer">#REF!</definedName>
    <definedName name="wrqwrewe">#REF!</definedName>
    <definedName name="wsas" hidden="1">{#N/A,#N/A,TRUE,"SUM";#N/A,#N/A,TRUE,"EE";#N/A,#N/A,TRUE,"AC";#N/A,#N/A,TRUE,"SN"}</definedName>
    <definedName name="wse" hidden="1">{#N/A,#N/A,TRUE,"SUM";#N/A,#N/A,TRUE,"EE";#N/A,#N/A,TRUE,"AC";#N/A,#N/A,TRUE,"SN"}</definedName>
    <definedName name="WT" localSheetId="4">#REF!</definedName>
    <definedName name="WT" localSheetId="8">#REF!</definedName>
    <definedName name="WT" localSheetId="7">#REF!</definedName>
    <definedName name="WT">#REF!</definedName>
    <definedName name="wtertery" hidden="1">{#N/A,#N/A,TRUE,"SUM";#N/A,#N/A,TRUE,"EE";#N/A,#N/A,TRUE,"AC";#N/A,#N/A,TRUE,"SN"}</definedName>
    <definedName name="ww" localSheetId="4">'[74]10 ข้อมูลวัสดุ-ค่าดำเนิน'!$X$19</definedName>
    <definedName name="ww">'[75]10 ข้อมูลวัสดุ-ค่าดำเนิน'!$X$19</definedName>
    <definedName name="www">#REF!</definedName>
    <definedName name="wwww">#N/A</definedName>
    <definedName name="x" localSheetId="4">[4]ค่างานต้นทุน!$H$74</definedName>
    <definedName name="x" localSheetId="8">[5]ค่างานต้นทุน!$H$74</definedName>
    <definedName name="x" localSheetId="7">#REF!</definedName>
    <definedName name="x">#REF!</definedName>
    <definedName name="XIII">#REF!</definedName>
    <definedName name="xs" localSheetId="4">[4]ค่างานต้นทุน!$H$75</definedName>
    <definedName name="xs" localSheetId="8">[5]ค่างานต้นทุน!$H$75</definedName>
    <definedName name="xs" localSheetId="7">#REF!</definedName>
    <definedName name="xs">#REF!</definedName>
    <definedName name="xx" localSheetId="4">'[36]11 ข้อมูลงานCon'!$AB$30</definedName>
    <definedName name="xx">'[30]11 ข้อมูลงานCon'!$AB$30</definedName>
    <definedName name="xxx">#REF!</definedName>
    <definedName name="XXXX">#REF!</definedName>
    <definedName name="xxxxxxx">#REF!</definedName>
    <definedName name="XZVCX">#REF!</definedName>
    <definedName name="y" localSheetId="4">[4]ค่างานต้นทุน!$H$69</definedName>
    <definedName name="y" localSheetId="8">[5]ค่างานต้นทุน!$H$69</definedName>
    <definedName name="y" localSheetId="7">#REF!</definedName>
    <definedName name="y">#REF!</definedName>
    <definedName name="Y_BIGRIGHT_4___">#N/A</definedName>
    <definedName name="YEAR">[46]ดัชนีราคา!$I$208</definedName>
    <definedName name="yen">#REF!</definedName>
    <definedName name="yen_1">#REF!</definedName>
    <definedName name="yen_2">#REF!</definedName>
    <definedName name="yen_3">#REF!</definedName>
    <definedName name="yen_4">#REF!</definedName>
    <definedName name="yen_5">#REF!</definedName>
    <definedName name="yen_6">#REF!</definedName>
    <definedName name="yji" hidden="1">{#N/A,#N/A,TRUE,"SUM";#N/A,#N/A,TRUE,"EE";#N/A,#N/A,TRUE,"AC";#N/A,#N/A,TRUE,"SN"}</definedName>
    <definedName name="yp" localSheetId="4">[4]ค่างานต้นทุน!$H$68</definedName>
    <definedName name="yp" localSheetId="8">[5]ค่างานต้นทุน!$H$68</definedName>
    <definedName name="yp" localSheetId="7">#REF!</definedName>
    <definedName name="yp">#REF!</definedName>
    <definedName name="yrdtytyt" hidden="1">{#N/A,#N/A,FALSE,"CCTV"}</definedName>
    <definedName name="ys" localSheetId="4">[4]ค่างานต้นทุน!$H$67</definedName>
    <definedName name="ys" localSheetId="8">[5]ค่างานต้นทุน!$H$67</definedName>
    <definedName name="ys" localSheetId="7">#REF!</definedName>
    <definedName name="ys">#REF!</definedName>
    <definedName name="yy" localSheetId="4">'[36]10 ข้อมูลวัสดุ-ค่าดำเนิน'!$X$15</definedName>
    <definedName name="yy">'[30]10 ข้อมูลวัสดุ-ค่าดำเนิน'!$X$15</definedName>
    <definedName name="Z">'[67]Cal Fto'!#REF!</definedName>
    <definedName name="Z_1">#REF!</definedName>
    <definedName name="Z_2">#REF!</definedName>
    <definedName name="Z_3">#REF!</definedName>
    <definedName name="Z_4">#REF!</definedName>
    <definedName name="Z_5">#REF!</definedName>
    <definedName name="Z_6">#REF!</definedName>
    <definedName name="ZincQ" localSheetId="4">[6]Form1!$N$159</definedName>
    <definedName name="ZincQ">[7]Form1!$N$159</definedName>
    <definedName name="zsds" hidden="1">{#N/A,#N/A,TRUE,"SUM";#N/A,#N/A,TRUE,"EE";#N/A,#N/A,TRUE,"AC";#N/A,#N/A,TRUE,"SN"}</definedName>
    <definedName name="zvcxzv">#REF!</definedName>
    <definedName name="ZZ">#REF!</definedName>
    <definedName name="ZZ_1">#REF!</definedName>
    <definedName name="ZZ_2">#REF!</definedName>
    <definedName name="ZZ_3">#REF!</definedName>
    <definedName name="ZZ_4">#REF!</definedName>
    <definedName name="ZZ_5">#REF!</definedName>
    <definedName name="ZZ_6">#REF!</definedName>
    <definedName name="โ">#REF!</definedName>
    <definedName name="ก">#N/A</definedName>
    <definedName name="ก136">#REF!</definedName>
    <definedName name="กก" hidden="1">{#N/A,#N/A,FALSE,"CCTV"}</definedName>
    <definedName name="กกก" hidden="1">{#N/A,#N/A,TRUE,"SUM";#N/A,#N/A,TRUE,"EE";#N/A,#N/A,TRUE,"AC";#N/A,#N/A,TRUE,"SN"}</definedName>
    <definedName name="กกกกก" localSheetId="13">#REF!</definedName>
    <definedName name="กกกกก" localSheetId="4">#REF!</definedName>
    <definedName name="กกกกก" localSheetId="8">#REF!</definedName>
    <definedName name="กกกกก" localSheetId="7">#REF!</definedName>
    <definedName name="กกกกก">#REF!</definedName>
    <definedName name="กกกกกกกกกกกกกกก">#REF!</definedName>
    <definedName name="กดเ">'[96]เชียงคาน จ.เลย'!#REF!</definedName>
    <definedName name="กดเดก้" hidden="1">{#N/A,#N/A,TRUE,"SUM";#N/A,#N/A,TRUE,"EE";#N/A,#N/A,TRUE,"AC";#N/A,#N/A,TRUE,"SN"}</definedName>
    <definedName name="กพพ" hidden="1">{#N/A,#N/A,TRUE,"SUM";#N/A,#N/A,TRUE,"EE";#N/A,#N/A,TRUE,"AC";#N/A,#N/A,TRUE,"SN"}</definedName>
    <definedName name="กม.">#REF!</definedName>
    <definedName name="กรรม">#REF!</definedName>
    <definedName name="กรรมการ">#REF!</definedName>
    <definedName name="กรรมการ2">#REF!</definedName>
    <definedName name="กรวด" localSheetId="4">'[4]ราคาวัสดุ-ค่าแรง'!$F$67</definedName>
    <definedName name="กรวด">'[5]ราคาวัสดุ-ค่าแรง'!$F$67</definedName>
    <definedName name="กรวดทราย">#REF!</definedName>
    <definedName name="กรวดหยาบ">#REF!</definedName>
    <definedName name="กรวดหยาบ1">#REF!</definedName>
    <definedName name="กรวดหยาบ2">#REF!</definedName>
    <definedName name="กรวดหยาบ3">#REF!</definedName>
    <definedName name="กรวดหยาบ4">#REF!</definedName>
    <definedName name="กระจกเงา0.7x1.0m.">#REF!</definedName>
    <definedName name="กระจกเงา0.8x1.0m.">#REF!</definedName>
    <definedName name="กระจกเงา1.7x1.0m.">#REF!</definedName>
    <definedName name="กระจกเงา2.0x1.0m.">#REF!</definedName>
    <definedName name="กระจกเงา3.0x1.0m.">#REF!</definedName>
    <definedName name="กระจกเงา3.55x1.0m.">#REF!</definedName>
    <definedName name="กระจกเงา3.85x1.0m.">#REF!</definedName>
    <definedName name="กระจกเงา4.0x1.0m.">#REF!</definedName>
    <definedName name="กระดาษชานอ้อย" localSheetId="4">'[4]ราคาวัสดุ-ค่าแรง'!$F$66</definedName>
    <definedName name="กระดาษชานอ้อย">'[5]ราคาวัสดุ-ค่าแรง'!$F$66</definedName>
    <definedName name="กระถางกว้าง0.8ม.สูง0.7ม.ผิวกรุหินภูเขา">#REF!</definedName>
    <definedName name="กระถางต้นไม้ขนาด1.5x2.0x1.0m.ผิวกรุหินภูเขา">#REF!</definedName>
    <definedName name="กราวน์" localSheetId="13">[40]boq!#REF!</definedName>
    <definedName name="กราวน์" localSheetId="4">[41]boq!#REF!</definedName>
    <definedName name="กราวน์" localSheetId="8">[40]boq!#REF!</definedName>
    <definedName name="กราวน์">[40]boq!#REF!</definedName>
    <definedName name="กรุย">#REF!</definedName>
    <definedName name="กรุยทาง" localSheetId="13">[97]ข้อมูลขนส่ง!$F$2</definedName>
    <definedName name="กรุยทาง" localSheetId="4">[97]ข้อมูลขนส่ง!$F$2</definedName>
    <definedName name="กรุยทาง" localSheetId="8">[97]ข้อมูลขนส่ง!$F$2</definedName>
    <definedName name="กรุยทาง" localSheetId="7">#REF!</definedName>
    <definedName name="กรุยทาง">#REF!</definedName>
    <definedName name="กว้าง1" localSheetId="4">#REF!</definedName>
    <definedName name="กว้าง1" localSheetId="8">#REF!</definedName>
    <definedName name="กว้าง1">#REF!</definedName>
    <definedName name="กว้าง12" localSheetId="4">'[4]Multi_Box 1'!$B$52</definedName>
    <definedName name="กว้าง12">'[5]Multi_Box 1'!$B$52</definedName>
    <definedName name="ก๊อกเดี่ยวติดผนัง">#REF!</definedName>
    <definedName name="ก๊อกเดี่ยวอ่างล้างหน้า">#REF!</definedName>
    <definedName name="ก่ออิฐมอญครึ่งแผ่น">#REF!</definedName>
    <definedName name="ก่ออิฐมอญเต็มแผ่น">#REF!</definedName>
    <definedName name="กันซึมถังเก็บน้ำภายใน">#REF!</definedName>
    <definedName name="กันต์">#REF!</definedName>
    <definedName name="แก้" hidden="1">{#N/A,#N/A,TRUE,"Str.";#N/A,#N/A,TRUE,"Steel &amp; Roof";#N/A,#N/A,TRUE,"Arc.";#N/A,#N/A,TRUE,"Preliminary";#N/A,#N/A,TRUE,"Sum_Prelim"}</definedName>
    <definedName name="แก้ไข" localSheetId="7">#REF!</definedName>
    <definedName name="แก้ไข">#REF!</definedName>
    <definedName name="ข">#N/A</definedName>
    <definedName name="ขนไม้">#REF!</definedName>
    <definedName name="ขนไม_">#REF!</definedName>
    <definedName name="ขนาดd11" localSheetId="4">#REF!</definedName>
    <definedName name="ขนาดd11" localSheetId="8">#REF!</definedName>
    <definedName name="ขนาดd11">#REF!</definedName>
    <definedName name="ขนาดdowel" localSheetId="4">#REF!</definedName>
    <definedName name="ขนาดdowel" localSheetId="8">#REF!</definedName>
    <definedName name="ขนาดdowel">#REF!</definedName>
    <definedName name="ขนาดบี1" localSheetId="4">#REF!</definedName>
    <definedName name="ขนาดบี1" localSheetId="8">#REF!</definedName>
    <definedName name="ขนาดบี1">#REF!</definedName>
    <definedName name="ขนาดบี11" localSheetId="4">#REF!</definedName>
    <definedName name="ขนาดบี11" localSheetId="8">#REF!</definedName>
    <definedName name="ขนาดบี11">#REF!</definedName>
    <definedName name="ขนาดป" localSheetId="4">#REF!</definedName>
    <definedName name="ขนาดป" localSheetId="8">#REF!</definedName>
    <definedName name="ขนาดป">#REF!</definedName>
    <definedName name="ขนาดป11" localSheetId="4">#REF!</definedName>
    <definedName name="ขนาดป11" localSheetId="8">#REF!</definedName>
    <definedName name="ขนาดป11">#REF!</definedName>
    <definedName name="ขนาดวี1" localSheetId="4">#REF!</definedName>
    <definedName name="ขนาดวี1" localSheetId="8">#REF!</definedName>
    <definedName name="ขนาดวี1">#REF!</definedName>
    <definedName name="ขนาดวี11" localSheetId="4">#REF!</definedName>
    <definedName name="ขนาดวี11" localSheetId="8">#REF!</definedName>
    <definedName name="ขนาดวี11">#REF!</definedName>
    <definedName name="ขนาดวี2" localSheetId="4">#REF!</definedName>
    <definedName name="ขนาดวี2" localSheetId="8">#REF!</definedName>
    <definedName name="ขนาดวี2">#REF!</definedName>
    <definedName name="ขนาดวี22" localSheetId="4">#REF!</definedName>
    <definedName name="ขนาดวี22" localSheetId="8">#REF!</definedName>
    <definedName name="ขนาดวี22">#REF!</definedName>
    <definedName name="ขนาดวี3" localSheetId="4">#REF!</definedName>
    <definedName name="ขนาดวี3" localSheetId="8">#REF!</definedName>
    <definedName name="ขนาดวี3">#REF!</definedName>
    <definedName name="ขนาดวี33" localSheetId="4">#REF!</definedName>
    <definedName name="ขนาดวี33" localSheetId="8">#REF!</definedName>
    <definedName name="ขนาดวี33">#REF!</definedName>
    <definedName name="ขนาดหลัง" localSheetId="4">#REF!</definedName>
    <definedName name="ขนาดหลัง" localSheetId="8">#REF!</definedName>
    <definedName name="ขนาดหลัง">#REF!</definedName>
    <definedName name="ขนาดหลัง11" localSheetId="4">#REF!</definedName>
    <definedName name="ขนาดหลัง11" localSheetId="8">#REF!</definedName>
    <definedName name="ขนาดหลัง11">#REF!</definedName>
    <definedName name="ขนาดเฮช1" localSheetId="4">#REF!</definedName>
    <definedName name="ขนาดเฮช1" localSheetId="8">#REF!</definedName>
    <definedName name="ขนาดเฮช1">#REF!</definedName>
    <definedName name="ขนาดเฮช11" localSheetId="4">#REF!</definedName>
    <definedName name="ขนาดเฮช11" localSheetId="8">#REF!</definedName>
    <definedName name="ขนาดเฮช11">#REF!</definedName>
    <definedName name="ขนาดเฮช2" localSheetId="4">#REF!</definedName>
    <definedName name="ขนาดเฮช2" localSheetId="8">#REF!</definedName>
    <definedName name="ขนาดเฮช2">#REF!</definedName>
    <definedName name="ขนาดเฮช22" localSheetId="4">#REF!</definedName>
    <definedName name="ขนาดเฮช22" localSheetId="8">#REF!</definedName>
    <definedName name="ขนาดเฮช22">#REF!</definedName>
    <definedName name="ขอแขวนผ้า">#REF!</definedName>
    <definedName name="ข้องอHDPEdai200">#REF!</definedName>
    <definedName name="ข้างถนนฝาคอนกรีต">#REF!</definedName>
    <definedName name="ข้างถนนฝาเหล็ก">#REF!</definedName>
    <definedName name="ขุด_ขนดินคันทาง">#REF!</definedName>
    <definedName name="ขุด_ขนลูกรังรองพื้นทาง">#REF!</definedName>
    <definedName name="ขุด1">#REF!</definedName>
    <definedName name="ขุด2">#REF!</definedName>
    <definedName name="ขุด3">#REF!</definedName>
    <definedName name="ขุด4">#REF!</definedName>
    <definedName name="ขุดฝาย">#REF!</definedName>
    <definedName name="ขุดแรงคน">#REF!</definedName>
    <definedName name="เข็ม1">#REF!</definedName>
    <definedName name="เข็ม2">#REF!</definedName>
    <definedName name="เข็ม3">#REF!</definedName>
    <definedName name="เข็ม4">#REF!</definedName>
    <definedName name="เข็มกลาง">[34]ปร.4สะพานL!#REF!</definedName>
    <definedName name="เข็มต่อตับ">#REF!</definedName>
    <definedName name="เข็มตับกลาง" localSheetId="4">[4]ค่างานต้นทุนสะพาน1!$I$40</definedName>
    <definedName name="เข็มตับกลาง">[5]ค่างานต้นทุนสะพาน1!$I$40</definedName>
    <definedName name="เข็มตับริม" localSheetId="4">[4]ค่างานต้นทุนสะพาน1!$I$22</definedName>
    <definedName name="เข็มตับริม">[5]ค่างานต้นทุนสะพาน1!$I$22</definedName>
    <definedName name="เข็มริม">[34]ปร.4สะพานL!#REF!</definedName>
    <definedName name="เข็มเอ็น1">#REF!</definedName>
    <definedName name="เข็มเอ็น2">#REF!</definedName>
    <definedName name="เข้า">#REF!</definedName>
    <definedName name="ค">#REF!</definedName>
    <definedName name="ค1">#REF!</definedName>
    <definedName name="ค2" localSheetId="4">#REF!</definedName>
    <definedName name="ค2">#REF!</definedName>
    <definedName name="ค3">#REF!</definedName>
    <definedName name="ค3_1">#REF!</definedName>
    <definedName name="ค4">#REF!</definedName>
    <definedName name="คร." localSheetId="13">#REF!</definedName>
    <definedName name="คร." localSheetId="4">#REF!</definedName>
    <definedName name="คร." localSheetId="8">#REF!</definedName>
    <definedName name="คร.">#REF!</definedName>
    <definedName name="ครับ">#REF!</definedName>
    <definedName name="ครับผม">#REF!</definedName>
    <definedName name="ครุภัณฑ์">#REF!</definedName>
    <definedName name="คหยาบ">#REF!</definedName>
    <definedName name="คอน">#REF!</definedName>
    <definedName name="คอนกรีต" localSheetId="4">[4]ค่างานต้นทุนสะพาน1!#REF!</definedName>
    <definedName name="คอนกรีต" localSheetId="8">[5]ค่างานต้นทุนสะพาน1!#REF!</definedName>
    <definedName name="คอนกรีต">[5]ค่างานต้นทุนสะพาน1!#REF!</definedName>
    <definedName name="คอนกรีต1">#REF!</definedName>
    <definedName name="คอนกรีต2">#REF!</definedName>
    <definedName name="คอนกรีต210">#REF!</definedName>
    <definedName name="คอนกรีต240" localSheetId="4">[4]ค่างานต้นทุน!$H$117</definedName>
    <definedName name="คอนกรีต240">[5]ค่างานต้นทุน!$H$117</definedName>
    <definedName name="คอนกรีต240สะพาน" localSheetId="4">[4]ค่างานต้นทุน!$H$118</definedName>
    <definedName name="คอนกรีต240สะพาน">[5]ค่างานต้นทุน!$H$118</definedName>
    <definedName name="คอนกรีต280" localSheetId="4">[4]ค่างานต้นทุน!$H$119</definedName>
    <definedName name="คอนกรีต280">[5]ค่างานต้นทุน!$H$119</definedName>
    <definedName name="คอนกรีต3">#REF!</definedName>
    <definedName name="คอนกรีต320" localSheetId="4">[4]ค่างานต้นทุน!$H$120</definedName>
    <definedName name="คอนกรีต320">[5]ค่างานต้นทุน!$H$120</definedName>
    <definedName name="คอนกรีต325" localSheetId="4">[4]ค่างานต้นทุน!$H$121</definedName>
    <definedName name="คอนกรีต325">[5]ค่างานต้นทุน!$H$121</definedName>
    <definedName name="คอนกรีต4">#REF!</definedName>
    <definedName name="คอนกรีตถนน">#REF!</definedName>
    <definedName name="คอนกรีตผสม">#REF!</definedName>
    <definedName name="คอนกรีตผสม1">#REF!</definedName>
    <definedName name="คอนกรีตผสม180">#REF!</definedName>
    <definedName name="คอนกรีตผสม210ksc._Cylinder">#REF!</definedName>
    <definedName name="คอนกรีตผสม240">#REF!</definedName>
    <definedName name="คอนกรีตผสม240ksc._Cylinder">#REF!</definedName>
    <definedName name="คอนกรีตผสม280ksc._Cylinder">#REF!</definedName>
    <definedName name="คอนกรีตผสม3">#REF!</definedName>
    <definedName name="คอนกรีตผสม300">#REF!</definedName>
    <definedName name="คอนกรีตผสม5">#REF!</definedName>
    <definedName name="คอนกรีตผสมเสร็จ140cylinder">#REF!</definedName>
    <definedName name="คอนกรีตผสมเสร็จ180cylinder">#REF!</definedName>
    <definedName name="คอนกรีตผสมเสร็จ210cylinder">#REF!</definedName>
    <definedName name="คอนกรีตผสมเสร็จ240cylinder">#REF!</definedName>
    <definedName name="คอนกรีตผสมเสร็จ280cylinder">#REF!</definedName>
    <definedName name="คอนกรีตฝาย">#REF!</definedName>
    <definedName name="คอนกรีตสะพาน" localSheetId="4">#REF!</definedName>
    <definedName name="คอนกรีตสะพาน" localSheetId="8">#REF!</definedName>
    <definedName name="คอนกรีตสะพาน">#REF!</definedName>
    <definedName name="คอนกรีตหยาบ" localSheetId="4">[4]ค่างานต้นทุน!$H$115</definedName>
    <definedName name="คอนกรีตหยาบ" localSheetId="8">[5]ค่างานต้นทุน!$H$115</definedName>
    <definedName name="คอนกรีตหยาบ" localSheetId="7">#REF!</definedName>
    <definedName name="คอนกรีตหยาบ">#REF!</definedName>
    <definedName name="คอนกรีตหยาบ1">#REF!</definedName>
    <definedName name="คอนกรีตหยาบ2">#REF!</definedName>
    <definedName name="คอนกรีตหยาบ3">#REF!</definedName>
    <definedName name="คอนกรีตหยาบ4">#REF!</definedName>
    <definedName name="คอนกรีตหยาบCpac">#REF!</definedName>
    <definedName name="คอนกรีตหยาบฝาย">#REF!</definedName>
    <definedName name="คัดเลือก" localSheetId="4">'[4]ราคาวัสดุ-ค่าแรง'!$F$9</definedName>
    <definedName name="คัดเลือก">'[5]ราคาวัสดุ-ค่าแรง'!$F$9</definedName>
    <definedName name="ค่า" localSheetId="4">'แบ่งงวด (%)'!S-[98]CURVE!$I$133</definedName>
    <definedName name="ค่า" localSheetId="7">'ปร.4 อ.ศูนย์เรียนรู้-LAB'!S-[98]CURVE!$I$133</definedName>
    <definedName name="ค่า">S-[98]CURVE!$I$133</definedName>
    <definedName name="ค่าBenching" localSheetId="4">[4]ค่างานต้นทุน!$H$12</definedName>
    <definedName name="ค่าBenching">[5]ค่างานต้นทุน!$H$12</definedName>
    <definedName name="ค่าCLEARING_GRUBBING_กลาง">#REF!</definedName>
    <definedName name="ค่าCurb" localSheetId="4">[4]ราคาราง!$I$139</definedName>
    <definedName name="ค่าCurb">[5]ราคาราง!$I$139</definedName>
    <definedName name="ค่าDOUBLESURFACETREATMENT">#REF!</definedName>
    <definedName name="ค่าEARTH_EXCAVATION">#REF!</definedName>
    <definedName name="ค่าHARD_ROCK_EXCAVATION">#REF!</definedName>
    <definedName name="ค่าPRIMECOAT">#REF!</definedName>
    <definedName name="ค่าSANDEMBANKMENT">#REF!</definedName>
    <definedName name="ค่าSINGLESURFACETREATMENT">#REF!</definedName>
    <definedName name="ค่าSOFT_ROCK_EXCAVATION">#REF!</definedName>
    <definedName name="ค่าSOILAGGREATESUBBASE">#REF!</definedName>
    <definedName name="ค่าTACKCOAT">#REF!</definedName>
    <definedName name="ค่าUNSUITABLE_MATERIAL_EXCAVATION">#REF!</definedName>
    <definedName name="ค่าเเรง">#REF!</definedName>
    <definedName name="ค่ากรุยทาง" localSheetId="4">[4]ค่างานต้นทุน!$H$5</definedName>
    <definedName name="ค่ากรุยทาง">[5]ค่างานต้นทุน!$H$5</definedName>
    <definedName name="ค่าเกลี่ยบดอัดทางเดิม" localSheetId="4">[4]ค่างานต้นทุน!$H$7</definedName>
    <definedName name="ค่าเกลี่ยบดอัดทางเดิม">[5]ค่างานต้นทุน!$H$7</definedName>
    <definedName name="ค่าขนทิ้ง_ตัน_10ล้อ">#REF!</definedName>
    <definedName name="ค่าขนทิ้ง_ตัน_พ่วง">#REF!</definedName>
    <definedName name="ค่าขนทิ้ง_ลบม">#REF!</definedName>
    <definedName name="ค่าขนทิ้ง_ลบม_10ล้อ">#REF!</definedName>
    <definedName name="ค่าขนทิ้ง_ลบม_พ่วง">#REF!</definedName>
    <definedName name="ค่าขนส่ง_กทม_ตัน_10ล้อ">#REF!</definedName>
    <definedName name="ค่าขนส่ง_กทม_ลบม_10ล้อ">#REF!</definedName>
    <definedName name="ค่าขนส่ง10ล้อ">#REF!</definedName>
    <definedName name="ค่าขนส่งL100x100x6" localSheetId="4">#REF!</definedName>
    <definedName name="ค่าขนส่งL100x100x6" localSheetId="7">#REF!</definedName>
    <definedName name="ค่าขนส่งL100x100x6">#REF!</definedName>
    <definedName name="ค่าขนส่งL50x50x4" localSheetId="4">#REF!</definedName>
    <definedName name="ค่าขนส่งL50x50x4" localSheetId="7">#REF!</definedName>
    <definedName name="ค่าขนส่งL50x50x4">#REF!</definedName>
    <definedName name="ค่าขนส่งL50x50x6" localSheetId="4">#REF!</definedName>
    <definedName name="ค่าขนส่งL50x50x6" localSheetId="7">#REF!</definedName>
    <definedName name="ค่าขนส่งL50x50x6">#REF!</definedName>
    <definedName name="ค่าขนส่งSteelSleeve1\8">#REF!</definedName>
    <definedName name="ค่าขนส่งดิน">[99]สรุปค่าขนส่ง!$M$6</definedName>
    <definedName name="ค่าขนส่งดิน_ลบม_10ล้อ">#REF!</definedName>
    <definedName name="ค่าขนส่งดิน_ลบม_พ่วง">#REF!</definedName>
    <definedName name="ค่าขนส่งทราย">[99]สรุปค่าขนส่ง!$M$7</definedName>
    <definedName name="ค่าขนส่งทราย_ลบม_10ล้อ">#REF!</definedName>
    <definedName name="ค่าขนส่งทราย_ลบม_พ่วง">#REF!</definedName>
    <definedName name="ค่าขนส่งท่อ_ตัน_10ล้อ">#REF!</definedName>
    <definedName name="ค่าขนส่งท่อ_ตัน_พ่วง">#REF!</definedName>
    <definedName name="ค่าขนส่งท่อระบายน้ำและวัสดุอื่นๆ">#REF!</definedName>
    <definedName name="ค่าขนส่งท่อและวัสดุอื่นๆ">[99]สรุปค่าขนส่ง!$M$13</definedName>
    <definedName name="ค่าขนส่งทางเรือ_กก.">#REF!</definedName>
    <definedName name="ค่าขนส่งบริเวณสถานที่ก่อสร้าง_ตัน">[99]สรุปค่าขนส่ง!$M$18</definedName>
    <definedName name="ค่าขนส่งบริเวณสถานที่ก่อสร้าง_ลบม">#REF!</definedName>
    <definedName name="ค่าขนส่งปูน">#REF!</definedName>
    <definedName name="ค่าขนส่งปูนผง">[99]สรุปค่าขนส่ง!$M$9</definedName>
    <definedName name="ค่าขนส่งปูนผง_ตัน_10ล้อ">#REF!</definedName>
    <definedName name="ค่าขนส่งปูนผง_ตัน_พ่วง">#REF!</definedName>
    <definedName name="ค่าขนส่งยาง_ตัน_10ล้อ">#REF!</definedName>
    <definedName name="ค่าขนส่งยาง_ตัน_พ่วง">#REF!</definedName>
    <definedName name="ค่าขนส่งยางมะตอย">[99]สรุปค่าขนส่ง!$M$10</definedName>
    <definedName name="ค่าขนส่งรถพ่วง">#REF!</definedName>
    <definedName name="ค่าขนส่งรอบโครงการ_ตัน_10ล้อ">#REF!</definedName>
    <definedName name="ค่าขนส่งรอบโครงการ_ตัน_พ่วง">#REF!</definedName>
    <definedName name="ค่าขนส่งรอบโครงการ_ลบม_10ล้อ">#REF!</definedName>
    <definedName name="ค่าขนส่งรอบโครงการ_ลบม_พ่วง">#REF!</definedName>
    <definedName name="ค่าขนส่งวัสดุสิบล้อ">#REF!</definedName>
    <definedName name="ค่าขนส่งวัสดุสิบล้อลากพ่วง">#REF!</definedName>
    <definedName name="ค่าขนส่งส่วนกลาง_ตัน">[99]สรุปค่าขนส่ง!$M$14</definedName>
    <definedName name="ค่าขนส่งหิน">[99]สรุปค่าขนส่ง!$M$8</definedName>
    <definedName name="ค่าขนส่งหิน_ลบม_10ล้อ">#REF!</definedName>
    <definedName name="ค่าขนส่งหิน_ลบม_พ่วง">#REF!</definedName>
    <definedName name="ค่าขนส่งเหล็ก">[99]สรุปค่าขนส่ง!$M$11</definedName>
    <definedName name="ค่าขนส่งเหล็ก_ตัน_10ล้อ">#REF!</definedName>
    <definedName name="ค่าขนส่งเหล็ก_ตัน_พ่วง">#REF!</definedName>
    <definedName name="ค่าขนส่งเหล็กแผ่น1\8x10" localSheetId="7">#REF!</definedName>
    <definedName name="ค่าขนส่งเหล็กแผ่น1\8x10">#REF!</definedName>
    <definedName name="ค่าขนส่งเหล็กแผ่น12x10">#REF!</definedName>
    <definedName name="ค่าขนส่งเหล็กแผ่น12x7.5">#REF!</definedName>
    <definedName name="ค่าขนส่งเหล็กแผ่น9x10">#REF!</definedName>
    <definedName name="ค่าขนส่งเหล็กแผ่น9x7.5">#REF!</definedName>
    <definedName name="ค่าขยายตัวดินปนทราย_แนวใหม่">#REF!</definedName>
    <definedName name="ค่าขยายตัวหินแข็งหรือคอนกรีต">#REF!</definedName>
    <definedName name="ค่าขยายตัวหินผุ">#REF!</definedName>
    <definedName name="ค่าขุดดิน">#REF!</definedName>
    <definedName name="ค่างานACบนPC" localSheetId="4">[4]ค่างานต้นทุน!$H$390</definedName>
    <definedName name="ค่างานACบนPC">[5]ค่างานต้นทุน!$H$390</definedName>
    <definedName name="ค่างานACบนTack" localSheetId="4">[4]ค่างานต้นทุน!$H$391</definedName>
    <definedName name="ค่างานACบนTack">[5]ค่างานต้นทุน!$H$391</definedName>
    <definedName name="ค่างานCapeSeal" localSheetId="4">[4]ค่างานต้นทุน!$H$99</definedName>
    <definedName name="ค่างานCapeSeal">[5]ค่างานต้นทุน!$H$99</definedName>
    <definedName name="ค่างานChip" localSheetId="4">[4]ค่างานต้นทุน!$H$93</definedName>
    <definedName name="ค่างานChip">[5]ค่างานต้นทุน!$H$93</definedName>
    <definedName name="ค่างานPrimeCoat" localSheetId="4">[4]ค่างานต้นทุน!$H$79</definedName>
    <definedName name="ค่างานPrimeCoat">[5]ค่างานต้นทุน!$H$79</definedName>
    <definedName name="ค่างานTack" localSheetId="4">[4]ค่างานต้นทุน!$H$404</definedName>
    <definedName name="ค่างานTack">[5]ค่างานต้นทุน!$H$404</definedName>
    <definedName name="ค่างานดินตัด" localSheetId="4">[4]ค่างานต้นทุน!$H$18</definedName>
    <definedName name="ค่างานดินตัด">[5]ค่างานต้นทุน!$H$18</definedName>
    <definedName name="ค่างานดินถมขนส่ง" localSheetId="4">[4]ค่างานต้นทุน!$H$35</definedName>
    <definedName name="ค่างานดินถมขนส่ง">[5]ค่างานต้นทุน!$H$35</definedName>
    <definedName name="ค่างานดินถมจากดินตัด" localSheetId="4">[4]ค่างานต้นทุน!$H$38</definedName>
    <definedName name="ค่างานดินถมจากดินตัด">[5]ค่างานต้นทุน!$H$38</definedName>
    <definedName name="ค่างานตัดหินแข็ง" localSheetId="4">[4]ค่างานต้นทุน!$H$26</definedName>
    <definedName name="ค่างานตัดหินแข็ง">[5]ค่างานต้นทุน!$H$26</definedName>
    <definedName name="ค่างานตัดหินผุ" localSheetId="4">[4]ค่างานต้นทุน!$H$22</definedName>
    <definedName name="ค่างานตัดหินผุ">[5]ค่างานต้นทุน!$H$22</definedName>
    <definedName name="ค่างานพื้นทางหินคลุก" localSheetId="4">[4]ค่างานต้นทุน!$H$62</definedName>
    <definedName name="ค่างานพื้นทางหินคลุก">[5]ค่างานต้นทุน!$H$62</definedName>
    <definedName name="ค่างานรองพื้นทางลูกรัง" localSheetId="4">[4]ค่างานต้นทุน!$H$55</definedName>
    <definedName name="ค่างานรองพื้นทางลูกรัง">[5]ค่างานต้นทุน!$H$55</definedName>
    <definedName name="ค่าตอก" localSheetId="4">'[4]ราคาวัสดุ-ค่าแรง'!$F$91</definedName>
    <definedName name="ค่าตอก">'[5]ราคาวัสดุ-ค่าแรง'!$F$91</definedName>
    <definedName name="ค่าตอกเสาเข็ม">#REF!</definedName>
    <definedName name="ค่าติดตั้งเครื่องผสมคอนกรีต">#REF!</definedName>
    <definedName name="ค่าติดตั้งเคาน์เตอร์อ่างล้างหน้ากรุหินแกรนิต0.6x0.7m.">#REF!</definedName>
    <definedName name="ค่าติดตั้งเคาน์เตอร์อ่างล้างหน้ากรุหินแกรนิต0.6x0.8m.">#REF!</definedName>
    <definedName name="ค่าติดตั้งเคาน์เตอร์อ่างล้างหน้ากรุหินแกรนิต0.6x1.7m.">#REF!</definedName>
    <definedName name="ค่าติดตั้งเคาน์เตอร์อ่างล้างหน้ากรุหินแกรนิต0.6x2.0m.">#REF!</definedName>
    <definedName name="ค่าติดตั้งเคาน์เตอร์อ่างล้างหน้ากรุหินแกรนิต0.6x3.0m.">#REF!</definedName>
    <definedName name="ค่าติดตั้งเคาน์เตอร์อ่างล้างหน้ากรุหินแกรนิต0.6x3.55m.">#REF!</definedName>
    <definedName name="ค่าติดตั้งเคาน์เตอร์อ่างล้างหน้ากรุหินแกรนิต0.6x3.85m.">#REF!</definedName>
    <definedName name="ค่าติดตั้งเคาน์เตอร์อ่างล้างหน้ากรุหินแกรนิต0.6x4.0m.">#REF!</definedName>
    <definedName name="ค่าติดตั้งอุปกรณ์_G1_1ชุด">#REF!</definedName>
    <definedName name="ค่าติดตั้งอุปกรณ์_G10_1ชุด">#REF!</definedName>
    <definedName name="ค่าติดตั้งอุปกรณ์_G11_1ชุด">#REF!</definedName>
    <definedName name="ค่าติดตั้งอุปกรณ์_G12_1ชุด">#REF!</definedName>
    <definedName name="ค่าติดตั้งอุปกรณ์_G13_1ชุด">#REF!</definedName>
    <definedName name="ค่าติดตั้งอุปกรณ์_G14_1ชุด">#REF!</definedName>
    <definedName name="ค่าติดตั้งอุปกรณ์_G15_1ชุด">#REF!</definedName>
    <definedName name="ค่าติดตั้งอุปกรณ์_G16_1ชุด">#REF!</definedName>
    <definedName name="ค่าติดตั้งอุปกรณ์_G17_1ชุด">#REF!</definedName>
    <definedName name="ค่าติดตั้งอุปกรณ์_G18_1ชุด">#REF!</definedName>
    <definedName name="ค่าติดตั้งอุปกรณ์_G19_1ชุด">#REF!</definedName>
    <definedName name="ค่าติดตั้งอุปกรณ์_G2_1ชุด">#REF!</definedName>
    <definedName name="ค่าติดตั้งอุปกรณ์_G20_1ชุด">#REF!</definedName>
    <definedName name="ค่าติดตั้งอุปกรณ์_G21_1ชุด">#REF!</definedName>
    <definedName name="ค่าติดตั้งอุปกรณ์_G22_1ชุด">#REF!</definedName>
    <definedName name="ค่าติดตั้งอุปกรณ์_G3_1ชุด">#REF!</definedName>
    <definedName name="ค่าติดตั้งอุปกรณ์_G4_1ชุด">#REF!</definedName>
    <definedName name="ค่าติดตั้งอุปกรณ์_G5_1ชุด">#REF!</definedName>
    <definedName name="ค่าติดตั้งอุปกรณ์_G6_1ชุด">#REF!</definedName>
    <definedName name="ค่าติดตั้งอุปกรณ์_G7_1ชุด">#REF!</definedName>
    <definedName name="ค่าติดตั้งอุปกรณ์_G8_1ชุด">#REF!</definedName>
    <definedName name="ค่าติดตั้งอุปกรณ์_G9_1ชุด">#REF!</definedName>
    <definedName name="ค่าทุบคอนกรีต">#REF!</definedName>
    <definedName name="ค่าเท" localSheetId="4">#REF!</definedName>
    <definedName name="ค่าเท" localSheetId="8">#REF!</definedName>
    <definedName name="ค่าเท">#REF!</definedName>
    <definedName name="ค่าบ่มผิวทางคอนกรีต">#REF!</definedName>
    <definedName name="ค่าผสมคอนกรีต">#REF!</definedName>
    <definedName name="ค่าผสมวัสดุหินคลุก">#REF!</definedName>
    <definedName name="ค่าผูก" localSheetId="4">[100]ค่างานต้นทุนถนน!#REF!</definedName>
    <definedName name="ค่าผูก" localSheetId="8">[100]ค่างานต้นทุนถนน!#REF!</definedName>
    <definedName name="ค่าผูก">[100]ค่างานต้นทุนถนน!#REF!</definedName>
    <definedName name="ค่าไม้แบบBox" localSheetId="4">#REF!</definedName>
    <definedName name="ค่าไม้แบบBox" localSheetId="8">#REF!</definedName>
    <definedName name="ค่าไม้แบบBox">#REF!</definedName>
    <definedName name="ค่ายุบตัวทราย_แนวเใหม่">#REF!</definedName>
    <definedName name="ค่ายุบตัวรองพื้นทาง_ลูกรัง">#REF!</definedName>
    <definedName name="ค่ารางHillside" localSheetId="4">[4]ราคาราง!$I$116</definedName>
    <definedName name="ค่ารางHillside">[5]ราคาราง!$I$116</definedName>
    <definedName name="ค่ารางชุมชน" localSheetId="4">[4]ราคาราง!$I$23</definedName>
    <definedName name="ค่ารางชุมชน">[5]ราคาราง!$I$23</definedName>
    <definedName name="ค่ารางทชจ" localSheetId="4">[4]ราคาราง!#REF!</definedName>
    <definedName name="ค่ารางทชจ" localSheetId="8">[5]ราคาราง!#REF!</definedName>
    <definedName name="ค่ารางทชจ">[5]ราคาราง!#REF!</definedName>
    <definedName name="ค่ารางบนลาดดินตัด" localSheetId="4">[4]ราคาราง!$I$92</definedName>
    <definedName name="ค่ารางบนลาดดินตัด">[5]ราคาราง!$I$92</definedName>
    <definedName name="ค่ารางวี30" localSheetId="4">[4]ราคาราง!$I$68</definedName>
    <definedName name="ค่ารางวี30">[5]ราคาราง!$I$68</definedName>
    <definedName name="ค่าแรง">#REF!</definedName>
    <definedName name="ค่าแรงคนงาน" localSheetId="4">[6]ได้งานตีเส้น!$H$48</definedName>
    <definedName name="ค่าแรงคนงาน">[7]ได้งานตีเส้น!$H$48</definedName>
    <definedName name="ค่าแรงคอนกรีต" localSheetId="4">'[4]ราคาวัสดุ-ค่าแรง'!$F$83</definedName>
    <definedName name="ค่าแรงคอนกรีต">'[5]ราคาวัสดุ-ค่าแรง'!$F$83</definedName>
    <definedName name="ค่าแรงคอนกรีตสะพาน" localSheetId="4">'[4]ราคาวัสดุ-ค่าแรง'!$F$84</definedName>
    <definedName name="ค่าแรงคอนกรีตสะพาน">'[5]ราคาวัสดุ-ค่าแรง'!$F$84</definedName>
    <definedName name="ค่าแรงงานดินขุด">[94]Sheet1!$F$3</definedName>
    <definedName name="ค่าแรงงานทาสี">[94]Sheet1!$F$7</definedName>
    <definedName name="ค่าแรงแบบ" localSheetId="4">[100]ค่างานต้นทุนถนน!#REF!</definedName>
    <definedName name="ค่าแรงแบบ" localSheetId="8">[100]ค่างานต้นทุนถนน!#REF!</definedName>
    <definedName name="ค่าแรงแบบ">[100]ค่างานต้นทุนถนน!#REF!</definedName>
    <definedName name="ค่าแรงแบบโครงสร้าง" localSheetId="4">'[4]ราคาวัสดุ-ค่าแรง'!$F$86</definedName>
    <definedName name="ค่าแรงแบบโครงสร้าง">'[5]ราคาวัสดุ-ค่าแรง'!$F$86</definedName>
    <definedName name="ค่าแรงแบบถนน" localSheetId="4">'[4]ราคาวัสดุ-ค่าแรง'!$F$85</definedName>
    <definedName name="ค่าแรงแบบถนน">'[5]ราคาวัสดุ-ค่าแรง'!$F$85</definedName>
    <definedName name="ค่าแรงไม้แบบ">[94]Sheet1!$F$29</definedName>
    <definedName name="ค่าแรงเหล็ก" localSheetId="4">'[4]ราคาวัสดุ-ค่าแรง'!$F$87</definedName>
    <definedName name="ค่าแรงเหล็ก">'[5]ราคาวัสดุ-ค่าแรง'!$F$87</definedName>
    <definedName name="ค่าแรงเหล็กเสริม">'[62]ราคาวัสดุ-ค่าแรง'!$D$50</definedName>
    <definedName name="ค่าลวด" localSheetId="4">#REF!</definedName>
    <definedName name="ค่าลวด" localSheetId="8">#REF!</definedName>
    <definedName name="ค่าลวด">#REF!</definedName>
    <definedName name="ค่าวัสดุคัดเลือก" localSheetId="4">[4]ค่างานต้นทุน!$H$47</definedName>
    <definedName name="ค่าวัสดุคัดเลือก">[5]ค่างานต้นทุน!$H$47</definedName>
    <definedName name="ค่าสกัด" localSheetId="4">'[4]ราคาวัสดุ-ค่าแรง'!$F$92</definedName>
    <definedName name="ค่าสกัด">'[5]ราคาวัสดุ-ค่าแรง'!$F$92</definedName>
    <definedName name="ค่าเสื่อม">#REF!</definedName>
    <definedName name="ค่าเสื่อมขุดรื้อคันทางเดิมผิวAC5ซม.">#REF!</definedName>
    <definedName name="ค่าเสื่อมขุดรื้อคันทางเดิมหินคลุก10ซม.">#REF!</definedName>
    <definedName name="ค่าเสื่อมค่าขนส่งคอนกรีต">#REF!</definedName>
    <definedName name="ค่าเสื่อมค่าบ่มวัสดุลูกรัง">#REF!</definedName>
    <definedName name="ค่าเสื่อมค่าบ่มวัสดุหินคลุก">#REF!</definedName>
    <definedName name="ค่าเสื่อมค่าปูผิวคอนกรีต">#REF!</definedName>
    <definedName name="ค่าเสื่อมงานเคลือบหินชั้นเดียว0.5">#REF!</definedName>
    <definedName name="ค่าเสื่อมงานผิวทางแบบบางชั้นเดียว0.5">#REF!</definedName>
    <definedName name="ค่าเสื่อมงานราดยางPrimeCoat">#REF!</definedName>
    <definedName name="ค่าเสื่อมงานราดยางTackCoat">#REF!</definedName>
    <definedName name="ค่าเสื่อมวัสดุคัดเลือกขุด_ขน">#REF!</definedName>
    <definedName name="ค่าเสื่อมวัสดุคัดเลือกบททับ">#REF!</definedName>
    <definedName name="ค่าเสื่อมวัสดุคัดเลือกไหล่ทางบดทับ">#REF!</definedName>
    <definedName name="ค่าเสื่อมหินคลุกตัดแต่งขั้นบันได">#REF!</definedName>
    <definedName name="ค่าเสื่อมหินคลุกบดทับ">#REF!</definedName>
    <definedName name="ค้ำยัน4" localSheetId="4">'[4]ราคาวัสดุ-ค่าแรง'!$F$59</definedName>
    <definedName name="ค้ำยัน4">'[5]ราคาวัสดุ-ค่าแรง'!$F$59</definedName>
    <definedName name="ค้ำยัน6" localSheetId="4">'[4]ราคาวัสดุ-ค่าแรง'!$F$60</definedName>
    <definedName name="ค้ำยัน6">'[5]ราคาวัสดุ-ค่าแรง'!$F$60</definedName>
    <definedName name="ค้ำยันไม้นื้อแข็ง2x4นิ้วยาว2.0m.ทำสีธรรมชาติ">#REF!</definedName>
    <definedName name="ค้ำยันไม้นื้อแข็ง2x4นิ้วยาว3.0m.ทำสีธรรมชาติ">#REF!</definedName>
    <definedName name="ค้ำยันไม้นื้อแข็ง2x4นิ้วยาว4.0m.ทำสีธรรมชาติ">#REF!</definedName>
    <definedName name="ค้ำยันไม้เนื้อแข็ง2x4นิ้วx1.5m.ทำสีธรรมชาติ">#REF!</definedName>
    <definedName name="ค้ำยันไม้เนื้อแข็ง2x6นิ้วยาว3.5m">#REF!</definedName>
    <definedName name="เครื่องกระเทาะ" localSheetId="4">[6]ได้งานตีเส้น!$H$40</definedName>
    <definedName name="เครื่องกระเทาะ">[7]ได้งานตีเส้น!$H$40</definedName>
    <definedName name="เคาน์เตอร์อ่างล้างหน้ากรุหินแกรนิต0.6x0.7m.">#REF!</definedName>
    <definedName name="เคาน์เตอร์อ่างล้างหน้ากรุหินแกรนิต0.6x0.8m.">#REF!</definedName>
    <definedName name="เคาน์เตอร์อ่างล้างหน้ากรุหินแกรนิต0.6x1.7m.">#REF!</definedName>
    <definedName name="เคาน์เตอร์อ่างล้างหน้ากรุหินแกรนิต0.6x2.0m.">#REF!</definedName>
    <definedName name="เคาน์เตอร์อ่างล้างหน้ากรุหินแกรนิต0.6x3.0m.">#REF!</definedName>
    <definedName name="เคาน์เตอร์อ่างล้างหน้ากรุหินแกรนิต0.6x3.55m.">#REF!</definedName>
    <definedName name="เคาน์เตอร์อ่างล้างหน้ากรุหินแกรนิต0.6x3.85m.">#REF!</definedName>
    <definedName name="เคาน์เตอร์อ่างล้างหน้ากรุหินแกรนิต0.6x4.0m.">#REF!</definedName>
    <definedName name="โค๊ดบัว">#REF!</definedName>
    <definedName name="โค๊ดบัว11">#REF!</definedName>
    <definedName name="โครงการ">#REF!</definedName>
    <definedName name="โครงการ__อาคาร_พักแพทย์_พยาบาล_เภสัชกร_และ_ทันตแพทย์" localSheetId="13">#REF!</definedName>
    <definedName name="โครงการ__อาคาร_พักแพทย์_พยาบาล_เภสัชกร_และ_ทันตแพทย์" localSheetId="4">#REF!</definedName>
    <definedName name="โครงการ__อาคาร_พักแพทย์_พยาบาล_เภสัชกร_และ_ทันตแพทย์" localSheetId="8">#REF!</definedName>
    <definedName name="โครงการ__อาคาร_พักแพทย์_พยาบาล_เภสัชกร_และ_ทันตแพทย์">#REF!</definedName>
    <definedName name="โครงการก่อสร้างอาคารที่พักผู้โดยสาร_พร้อมงานระบบอื่นๆ">#REF!</definedName>
    <definedName name="ฆ์">#REF!</definedName>
    <definedName name="งวด">#REF!</definedName>
    <definedName name="งวด10" localSheetId="4">#REF!</definedName>
    <definedName name="งวด10" localSheetId="8">#REF!</definedName>
    <definedName name="งวด10">#REF!</definedName>
    <definedName name="งวด11" localSheetId="4">#REF!</definedName>
    <definedName name="งวด11" localSheetId="8">#REF!</definedName>
    <definedName name="งวด11">#REF!</definedName>
    <definedName name="งวด12" localSheetId="4">#REF!</definedName>
    <definedName name="งวด12" localSheetId="8">#REF!</definedName>
    <definedName name="งวด12">#REF!</definedName>
    <definedName name="งวด13" localSheetId="4">#REF!</definedName>
    <definedName name="งวด13" localSheetId="8">#REF!</definedName>
    <definedName name="งวด13">#REF!</definedName>
    <definedName name="งวด14" localSheetId="4">#REF!</definedName>
    <definedName name="งวด14" localSheetId="8">#REF!</definedName>
    <definedName name="งวด14">#REF!</definedName>
    <definedName name="งวด15" localSheetId="4">#REF!</definedName>
    <definedName name="งวด15" localSheetId="8">#REF!</definedName>
    <definedName name="งวด15">#REF!</definedName>
    <definedName name="งวด16" localSheetId="4">#REF!</definedName>
    <definedName name="งวด16" localSheetId="8">#REF!</definedName>
    <definedName name="งวด16">#REF!</definedName>
    <definedName name="งวด17" localSheetId="4">#REF!</definedName>
    <definedName name="งวด17" localSheetId="8">#REF!</definedName>
    <definedName name="งวด17">#REF!</definedName>
    <definedName name="งวด18" localSheetId="4">#REF!</definedName>
    <definedName name="งวด18" localSheetId="8">#REF!</definedName>
    <definedName name="งวด18">#REF!</definedName>
    <definedName name="งวด19" localSheetId="4">#REF!</definedName>
    <definedName name="งวด19" localSheetId="8">#REF!</definedName>
    <definedName name="งวด19">#REF!</definedName>
    <definedName name="งวด2" localSheetId="4">#REF!</definedName>
    <definedName name="งวด2" localSheetId="8">#REF!</definedName>
    <definedName name="งวด2">#REF!</definedName>
    <definedName name="งวด20" localSheetId="4">#REF!</definedName>
    <definedName name="งวด20" localSheetId="8">#REF!</definedName>
    <definedName name="งวด20">#REF!</definedName>
    <definedName name="งวด21" localSheetId="4">#REF!</definedName>
    <definedName name="งวด21" localSheetId="8">#REF!</definedName>
    <definedName name="งวด21">#REF!</definedName>
    <definedName name="งวด22" localSheetId="4">#REF!</definedName>
    <definedName name="งวด22" localSheetId="8">#REF!</definedName>
    <definedName name="งวด22">#REF!</definedName>
    <definedName name="งวด23" localSheetId="4">#REF!</definedName>
    <definedName name="งวด23" localSheetId="8">#REF!</definedName>
    <definedName name="งวด23">#REF!</definedName>
    <definedName name="งวด24" localSheetId="4">#REF!</definedName>
    <definedName name="งวด24" localSheetId="8">#REF!</definedName>
    <definedName name="งวด24">#REF!</definedName>
    <definedName name="งวด25" localSheetId="4">#REF!</definedName>
    <definedName name="งวด25" localSheetId="8">#REF!</definedName>
    <definedName name="งวด25">#REF!</definedName>
    <definedName name="งวด26" localSheetId="4">#REF!</definedName>
    <definedName name="งวด26" localSheetId="8">#REF!</definedName>
    <definedName name="งวด26">#REF!</definedName>
    <definedName name="งวด27" localSheetId="4">#REF!</definedName>
    <definedName name="งวด27" localSheetId="8">#REF!</definedName>
    <definedName name="งวด27">#REF!</definedName>
    <definedName name="งวด28" localSheetId="4">#REF!</definedName>
    <definedName name="งวด28" localSheetId="8">#REF!</definedName>
    <definedName name="งวด28">#REF!</definedName>
    <definedName name="งวด29" localSheetId="4">#REF!</definedName>
    <definedName name="งวด29" localSheetId="8">#REF!</definedName>
    <definedName name="งวด29">#REF!</definedName>
    <definedName name="งวด3" localSheetId="4">#REF!</definedName>
    <definedName name="งวด3" localSheetId="8">#REF!</definedName>
    <definedName name="งวด3">#REF!</definedName>
    <definedName name="งวด30" localSheetId="4">#REF!</definedName>
    <definedName name="งวด30" localSheetId="8">#REF!</definedName>
    <definedName name="งวด30">#REF!</definedName>
    <definedName name="งวด31" localSheetId="4">#REF!</definedName>
    <definedName name="งวด31" localSheetId="8">#REF!</definedName>
    <definedName name="งวด31">#REF!</definedName>
    <definedName name="งวด32" localSheetId="4">#REF!</definedName>
    <definedName name="งวด32" localSheetId="8">#REF!</definedName>
    <definedName name="งวด32">#REF!</definedName>
    <definedName name="งวด33" localSheetId="4">#REF!</definedName>
    <definedName name="งวด33" localSheetId="8">#REF!</definedName>
    <definedName name="งวด33">#REF!</definedName>
    <definedName name="งวด34" localSheetId="4">#REF!</definedName>
    <definedName name="งวด34" localSheetId="8">#REF!</definedName>
    <definedName name="งวด34">#REF!</definedName>
    <definedName name="งวด35" localSheetId="4">#REF!</definedName>
    <definedName name="งวด35" localSheetId="8">#REF!</definedName>
    <definedName name="งวด35">#REF!</definedName>
    <definedName name="งวด36" localSheetId="4">#REF!</definedName>
    <definedName name="งวด36" localSheetId="8">#REF!</definedName>
    <definedName name="งวด36">#REF!</definedName>
    <definedName name="งวด37" localSheetId="4">#REF!</definedName>
    <definedName name="งวด37" localSheetId="8">#REF!</definedName>
    <definedName name="งวด37">#REF!</definedName>
    <definedName name="งวด38" localSheetId="4">#REF!</definedName>
    <definedName name="งวด38" localSheetId="8">#REF!</definedName>
    <definedName name="งวด38">#REF!</definedName>
    <definedName name="งวด39" localSheetId="4">#REF!</definedName>
    <definedName name="งวด39" localSheetId="8">#REF!</definedName>
    <definedName name="งวด39">#REF!</definedName>
    <definedName name="งวด4" localSheetId="4">#REF!</definedName>
    <definedName name="งวด4" localSheetId="8">#REF!</definedName>
    <definedName name="งวด4">#REF!</definedName>
    <definedName name="งวด40" localSheetId="4">#REF!</definedName>
    <definedName name="งวด40" localSheetId="8">#REF!</definedName>
    <definedName name="งวด40">#REF!</definedName>
    <definedName name="งวด41" localSheetId="4">#REF!</definedName>
    <definedName name="งวด41" localSheetId="8">#REF!</definedName>
    <definedName name="งวด41">#REF!</definedName>
    <definedName name="งวด42" localSheetId="4">#REF!</definedName>
    <definedName name="งวด42" localSheetId="8">#REF!</definedName>
    <definedName name="งวด42">#REF!</definedName>
    <definedName name="งวด43" localSheetId="4">#REF!</definedName>
    <definedName name="งวด43" localSheetId="8">#REF!</definedName>
    <definedName name="งวด43">#REF!</definedName>
    <definedName name="งวด44" localSheetId="4">#REF!</definedName>
    <definedName name="งวด44" localSheetId="8">#REF!</definedName>
    <definedName name="งวด44">#REF!</definedName>
    <definedName name="งวด45" localSheetId="4">#REF!</definedName>
    <definedName name="งวด45" localSheetId="8">#REF!</definedName>
    <definedName name="งวด45">#REF!</definedName>
    <definedName name="งวด46" localSheetId="4">#REF!</definedName>
    <definedName name="งวด46" localSheetId="8">#REF!</definedName>
    <definedName name="งวด46">#REF!</definedName>
    <definedName name="งวด47" localSheetId="4">#REF!</definedName>
    <definedName name="งวด47" localSheetId="8">#REF!</definedName>
    <definedName name="งวด47">#REF!</definedName>
    <definedName name="งวด48" localSheetId="4">#REF!</definedName>
    <definedName name="งวด48" localSheetId="8">#REF!</definedName>
    <definedName name="งวด48">#REF!</definedName>
    <definedName name="งวด49" localSheetId="4">#REF!</definedName>
    <definedName name="งวด49" localSheetId="8">#REF!</definedName>
    <definedName name="งวด49">#REF!</definedName>
    <definedName name="งวด5" localSheetId="4">#REF!</definedName>
    <definedName name="งวด5" localSheetId="8">#REF!</definedName>
    <definedName name="งวด5">#REF!</definedName>
    <definedName name="งวด50" localSheetId="4">#REF!</definedName>
    <definedName name="งวด50" localSheetId="8">#REF!</definedName>
    <definedName name="งวด50">#REF!</definedName>
    <definedName name="งวด51" localSheetId="4">#REF!</definedName>
    <definedName name="งวด51" localSheetId="8">#REF!</definedName>
    <definedName name="งวด51">#REF!</definedName>
    <definedName name="งวด6" localSheetId="4">#REF!</definedName>
    <definedName name="งวด6" localSheetId="8">#REF!</definedName>
    <definedName name="งวด6">#REF!</definedName>
    <definedName name="งวด7" localSheetId="4">#REF!</definedName>
    <definedName name="งวด7" localSheetId="8">#REF!</definedName>
    <definedName name="งวด7">#REF!</definedName>
    <definedName name="งวด8" localSheetId="4">#REF!</definedName>
    <definedName name="งวด8" localSheetId="8">#REF!</definedName>
    <definedName name="งวด8">#REF!</definedName>
    <definedName name="งวด9" localSheetId="4">#REF!</definedName>
    <definedName name="งวด9" localSheetId="8">#REF!</definedName>
    <definedName name="งวด9">#REF!</definedName>
    <definedName name="งวดงาน" localSheetId="7">#REF!</definedName>
    <definedName name="งวดงาน">#REF!</definedName>
    <definedName name="งวดงาน2">[101]กิจกรรมแบ่งงวดงาน!$W$7:$AA$237</definedName>
    <definedName name="งาน" localSheetId="4">[102]ภูมิทัศน์!#REF!</definedName>
    <definedName name="งาน" localSheetId="8">[102]ภูมิทัศน์!#REF!</definedName>
    <definedName name="งาน">[102]ภูมิทัศน์!#REF!</definedName>
    <definedName name="งานเคลือบโพลียูรีเทนพื้นไม้">#REF!</definedName>
    <definedName name="งานโครงสร้างวงเวียนเจ้าหลาว">#REF!</definedName>
    <definedName name="งานดินถม">#REF!</definedName>
    <definedName name="งานท__วไป">#REF!</definedName>
    <definedName name="งานทั่วไป" localSheetId="13">#N/A</definedName>
    <definedName name="งานทั่วไป" localSheetId="4">[103]ภูมิทัศน์!#REF!</definedName>
    <definedName name="งานทั่วไป" localSheetId="8">[89]ภูมิทัศน์!#REF!</definedName>
    <definedName name="งานทั่วไป" localSheetId="7">[103]ภูมิทัศน์!#REF!</definedName>
    <definedName name="งานทั่วไป">[103]ภูมิทัศน์!#REF!</definedName>
    <definedName name="งานทาสีน้ำมัน">#REF!</definedName>
    <definedName name="งานทาสีฝ้าท้องพื้น">#REF!</definedName>
    <definedName name="งานทาสีฝ้ายิปซั่มบอร์ด">#REF!</definedName>
    <definedName name="งานทำสีธรรมชาติบัวเชิงผนัง">#REF!</definedName>
    <definedName name="งานบ_วเช_งผน_ง">#REF!</definedName>
    <definedName name="งานบัวเชิงผนัง" localSheetId="13">#N/A</definedName>
    <definedName name="งานบัวเชิงผนัง" localSheetId="4">[103]ภูมิทัศน์!#REF!</definedName>
    <definedName name="งานบัวเชิงผนัง" localSheetId="8">[89]ภูมิทัศน์!#REF!</definedName>
    <definedName name="งานบัวเชิงผนัง" localSheetId="7">[103]ภูมิทัศน์!#REF!</definedName>
    <definedName name="งานบัวเชิงผนัง">[103]ภูมิทัศน์!#REF!</definedName>
    <definedName name="งานประต_หน_าต_าง">#REF!</definedName>
    <definedName name="งานประตูหน้าต่าง" localSheetId="13">#N/A</definedName>
    <definedName name="งานประตูหน้าต่าง" localSheetId="8">[89]ภูมิทัศน์!#REF!</definedName>
    <definedName name="งานประตูหน้าต่าง">[103]ภูมิทัศน์!#REF!</definedName>
    <definedName name="งานผน_ง">#REF!</definedName>
    <definedName name="งานผนัง" localSheetId="13">#N/A</definedName>
    <definedName name="งานผนัง" localSheetId="8">[89]ภูมิทัศน์!#REF!</definedName>
    <definedName name="งานผนัง">[103]ภูมิทัศน์!#REF!</definedName>
    <definedName name="งานผสมAC">#REF!</definedName>
    <definedName name="งานฝ_าเพดาน">#REF!</definedName>
    <definedName name="งานฝ้าเพดาน" localSheetId="13">#N/A</definedName>
    <definedName name="งานฝ้าเพดาน" localSheetId="8">[89]ภูมิทัศน์!#REF!</definedName>
    <definedName name="งานฝ้าเพดาน">[103]ภูมิทัศน์!#REF!</definedName>
    <definedName name="งานพ__น">#REF!</definedName>
    <definedName name="งานพื้น" localSheetId="13">#N/A</definedName>
    <definedName name="งานพื้น" localSheetId="8">[89]ภูมิทัศน์!#REF!</definedName>
    <definedName name="งานพื้น">[103]ภูมิทัศน์!#REF!</definedName>
    <definedName name="งานไฟฟ้า">#REF!</definedName>
    <definedName name="งานภายนอก">#REF!</definedName>
    <definedName name="งานระแนงไม้เนื้อแข็ง1x1นิ้ว_0.05m.ทำสีธรรมชาติ">#REF!</definedName>
    <definedName name="งานระบบปรับอากาศ">#REF!</definedName>
    <definedName name="งานระบายน้ำ">#REF!</definedName>
    <definedName name="งานส_ขภ_ณฑ_">#REF!</definedName>
    <definedName name="งานสถาปัตย์ฯปรับลด">#REF!</definedName>
    <definedName name="งานสีธรรมชาติ">#REF!</definedName>
    <definedName name="งานสีธรรมชาติผนังไม้">#REF!</definedName>
    <definedName name="งานสีธรรมชาติพื้นไม้">#REF!</definedName>
    <definedName name="งานสุขภัณฑ์" localSheetId="13">#N/A</definedName>
    <definedName name="งานสุขภัณฑ์" localSheetId="8">[89]ภูมิทัศน์!#REF!</definedName>
    <definedName name="งานสุขภัณฑ์">[103]ภูมิทัศน์!#REF!</definedName>
    <definedName name="งานหล_งคา">#REF!</definedName>
    <definedName name="งานหลังคา" localSheetId="13">#N/A</definedName>
    <definedName name="งานหลังคา" localSheetId="8">[89]ภูมิทัศน์!#REF!</definedName>
    <definedName name="งานหลังคา">[103]ภูมิทัศน์!#REF!</definedName>
    <definedName name="งานโฮมโปร">#REF!</definedName>
    <definedName name="งานโฮมโปร_1">#REF!</definedName>
    <definedName name="งานโฮมโปร_2">#REF!</definedName>
    <definedName name="งานโฮมโปร_3">#REF!</definedName>
    <definedName name="งานโฮมโปร_4">#REF!</definedName>
    <definedName name="งานโฮมโปร_5">#REF!</definedName>
    <definedName name="งานโฮมโปร_6">#REF!</definedName>
    <definedName name="เงินจ่ายล่วงหน้า">#REF!</definedName>
    <definedName name="เงินประกันผลงาน">#REF!</definedName>
    <definedName name="จ_ดสร_าง">#REF!</definedName>
    <definedName name="จมเพ__มลด">#REF!</definedName>
    <definedName name="จมเพ__มลด_1">#REF!</definedName>
    <definedName name="จมเพ__มลด_2">#REF!</definedName>
    <definedName name="จมเพ__มลด_3">#REF!</definedName>
    <definedName name="จมเพ__มลด_4">#REF!</definedName>
    <definedName name="จมเพ__มลด_5">#REF!</definedName>
    <definedName name="จมเพ__มลด_6">#REF!</definedName>
    <definedName name="จมเพิ่มลด">#REF!</definedName>
    <definedName name="จัดซื้อ" localSheetId="4">#REF!</definedName>
    <definedName name="จัดซื้อ" localSheetId="8">#REF!</definedName>
    <definedName name="จัดซื้อ">#REF!</definedName>
    <definedName name="จัดสร้าง" localSheetId="13">#REF!</definedName>
    <definedName name="จัดสร้าง" localSheetId="4">#REF!</definedName>
    <definedName name="จัดสร้าง" localSheetId="8">#REF!</definedName>
    <definedName name="จัดสร้าง" localSheetId="7">#REF!</definedName>
    <definedName name="จัดสร้าง">#REF!</definedName>
    <definedName name="จำนวนd11" localSheetId="4">#REF!</definedName>
    <definedName name="จำนวนd11" localSheetId="8">#REF!</definedName>
    <definedName name="จำนวนd11">#REF!</definedName>
    <definedName name="จำนวนdowel" localSheetId="4">#REF!</definedName>
    <definedName name="จำนวนdowel" localSheetId="8">#REF!</definedName>
    <definedName name="จำนวนdowel">#REF!</definedName>
    <definedName name="จำนวนบี1" localSheetId="4">#REF!</definedName>
    <definedName name="จำนวนบี1" localSheetId="8">#REF!</definedName>
    <definedName name="จำนวนบี1">#REF!</definedName>
    <definedName name="จำนวนบี11" localSheetId="4">#REF!</definedName>
    <definedName name="จำนวนบี11" localSheetId="8">#REF!</definedName>
    <definedName name="จำนวนบี11">#REF!</definedName>
    <definedName name="จำนวนป" localSheetId="4">#REF!</definedName>
    <definedName name="จำนวนป" localSheetId="8">#REF!</definedName>
    <definedName name="จำนวนป">#REF!</definedName>
    <definedName name="จำนวนป11" localSheetId="4">#REF!</definedName>
    <definedName name="จำนวนป11" localSheetId="8">#REF!</definedName>
    <definedName name="จำนวนป11">#REF!</definedName>
    <definedName name="จำนวนวี1" localSheetId="4">#REF!</definedName>
    <definedName name="จำนวนวี1" localSheetId="8">#REF!</definedName>
    <definedName name="จำนวนวี1">#REF!</definedName>
    <definedName name="จำนวนวี11" localSheetId="4">#REF!</definedName>
    <definedName name="จำนวนวี11" localSheetId="8">#REF!</definedName>
    <definedName name="จำนวนวี11">#REF!</definedName>
    <definedName name="จำนวนวี2" localSheetId="4">#REF!</definedName>
    <definedName name="จำนวนวี2" localSheetId="8">#REF!</definedName>
    <definedName name="จำนวนวี2">#REF!</definedName>
    <definedName name="จำนวนวี22" localSheetId="4">#REF!</definedName>
    <definedName name="จำนวนวี22" localSheetId="8">#REF!</definedName>
    <definedName name="จำนวนวี22">#REF!</definedName>
    <definedName name="จำนวนวี3" localSheetId="4">#REF!</definedName>
    <definedName name="จำนวนวี3" localSheetId="8">#REF!</definedName>
    <definedName name="จำนวนวี3">#REF!</definedName>
    <definedName name="จำนวนวี33" localSheetId="4">#REF!</definedName>
    <definedName name="จำนวนวี33" localSheetId="8">#REF!</definedName>
    <definedName name="จำนวนวี33">#REF!</definedName>
    <definedName name="จำนวนหลัง" localSheetId="4">#REF!</definedName>
    <definedName name="จำนวนหลัง" localSheetId="8">#REF!</definedName>
    <definedName name="จำนวนหลัง">#REF!</definedName>
    <definedName name="จำนวนหลัง11" localSheetId="4">#REF!</definedName>
    <definedName name="จำนวนหลัง11" localSheetId="8">#REF!</definedName>
    <definedName name="จำนวนหลัง11">#REF!</definedName>
    <definedName name="จำนวนเฮช1" localSheetId="4">#REF!</definedName>
    <definedName name="จำนวนเฮช1" localSheetId="8">#REF!</definedName>
    <definedName name="จำนวนเฮช1">#REF!</definedName>
    <definedName name="จำนวนเฮช11" localSheetId="4">#REF!</definedName>
    <definedName name="จำนวนเฮช11" localSheetId="8">#REF!</definedName>
    <definedName name="จำนวนเฮช11">#REF!</definedName>
    <definedName name="จำนวนเฮช2" localSheetId="4">#REF!</definedName>
    <definedName name="จำนวนเฮช2" localSheetId="8">#REF!</definedName>
    <definedName name="จำนวนเฮช2">#REF!</definedName>
    <definedName name="จำนวนเฮช22" localSheetId="4">#REF!</definedName>
    <definedName name="จำนวนเฮช22" localSheetId="8">#REF!</definedName>
    <definedName name="จำนวนเฮช22">#REF!</definedName>
    <definedName name="ฉาบปูนเรียบมวลเบา">#REF!</definedName>
    <definedName name="ช.สันติ">#REF!</definedName>
    <definedName name="ชดบัว">#REF!</definedName>
    <definedName name="ช่อง" localSheetId="4">'[4]Multi_Box 1'!$H$71</definedName>
    <definedName name="ช่อง">'[5]Multi_Box 1'!$H$71</definedName>
    <definedName name="ชื่องาน">'[104]ราคากลาง 2'!$A$2</definedName>
    <definedName name="ชุดประตูและผนังสำเร็จรูป">#REF!</definedName>
    <definedName name="เชิงชาย8นิ้วทาสี">#REF!</definedName>
    <definedName name="ใช่" localSheetId="13">#REF!</definedName>
    <definedName name="ใช่" localSheetId="4">#REF!</definedName>
    <definedName name="ใช่" localSheetId="8">#REF!</definedName>
    <definedName name="ใช่" localSheetId="7">#REF!</definedName>
    <definedName name="ใช่">#REF!</definedName>
    <definedName name="ใช_">#REF!</definedName>
    <definedName name="ซิงค์_1_หลุมและอุปกรณ์_1_ชุด">#REF!</definedName>
    <definedName name="ซิงค์_2_หลุมและอุปกรณ์_1_ชุด">#REF!</definedName>
    <definedName name="ด">#REF!</definedName>
    <definedName name="ดเ" localSheetId="4">#REF!</definedName>
    <definedName name="ดเ" localSheetId="7">#REF!</definedName>
    <definedName name="ดเ">#REF!</definedName>
    <definedName name="ดด" localSheetId="13">#REF!</definedName>
    <definedName name="ดด" localSheetId="4">#REF!</definedName>
    <definedName name="ดด" localSheetId="8">#REF!</definedName>
    <definedName name="ดด" localSheetId="7">#REF!</definedName>
    <definedName name="ดด">#REF!</definedName>
    <definedName name="ดอกเบี้ยเงินกู้">#REF!</definedName>
    <definedName name="ดำเ">#REF!</definedName>
    <definedName name="ดิน_ขุดตัก">#REF!</definedName>
    <definedName name="ดิน_ดันตัก">#REF!</definedName>
    <definedName name="ดินตัด" localSheetId="4">'[4]ดินตัด-ถม'!#REF!</definedName>
    <definedName name="ดินตัด" localSheetId="8">'[5]ดินตัด-ถม'!#REF!</definedName>
    <definedName name="ดินตัด">'[5]ดินตัด-ถม'!#REF!</definedName>
    <definedName name="ดินถม" localSheetId="4">'[4]ราคาวัสดุ-ค่าแรง'!$F$8</definedName>
    <definedName name="ดินถม" localSheetId="8">'[5]ราคาวัสดุ-ค่าแรง'!$F$8</definedName>
    <definedName name="ดินถม" localSheetId="7">#REF!</definedName>
    <definedName name="ดินถม">#REF!</definedName>
    <definedName name="ดินถม1">#REF!</definedName>
    <definedName name="ดินถม2">#REF!</definedName>
    <definedName name="ดินถมขุดลอก">#REF!</definedName>
    <definedName name="ดินถมขุดลอก1">#REF!</definedName>
    <definedName name="ดินถมไม่รวมขนส่ง">#REF!</definedName>
    <definedName name="ดินถมแรงคน">#REF!</definedName>
    <definedName name="ดินปลูกต้นไม้">#REF!</definedName>
    <definedName name="ดินลูกรังไม่รวมขนส่ง">#REF!</definedName>
    <definedName name="เด">#REF!</definedName>
    <definedName name="เด้" hidden="1">{#N/A,#N/A,TRUE,"SUM";#N/A,#N/A,TRUE,"EE";#N/A,#N/A,TRUE,"AC";#N/A,#N/A,TRUE,"SN"}</definedName>
    <definedName name="แด">#REF!</definedName>
    <definedName name="ได้">#REF!</definedName>
    <definedName name="ต1">[105]ค่างานต้นทุน!$H$265</definedName>
    <definedName name="ต1_60">#REF!</definedName>
    <definedName name="ต1_ต46" localSheetId="4">[4]ค่างานต้นทุน!#REF!</definedName>
    <definedName name="ต1_ต46" localSheetId="8">[5]ค่างานต้นทุน!#REF!</definedName>
    <definedName name="ต1_ต46">[5]ค่างานต้นทุน!#REF!</definedName>
    <definedName name="ต1ต46">#REF!</definedName>
    <definedName name="ต1ต76">#REF!</definedName>
    <definedName name="ต47">#REF!</definedName>
    <definedName name="ต47_ต48" localSheetId="4">[4]ค่างานต้นทุน!#REF!</definedName>
    <definedName name="ต47_ต48" localSheetId="8">[5]ค่างานต้นทุน!#REF!</definedName>
    <definedName name="ต47_ต48">[5]ค่างานต้นทุน!#REF!</definedName>
    <definedName name="ต49" localSheetId="4">[4]ค่างานต้นทุน!#REF!</definedName>
    <definedName name="ต49" localSheetId="8">[5]ค่างานต้นทุน!#REF!</definedName>
    <definedName name="ต49">[5]ค่างานต้นทุน!#REF!</definedName>
    <definedName name="ต50" localSheetId="4">[4]ค่างานต้นทุน!#REF!</definedName>
    <definedName name="ต50" localSheetId="8">[5]ค่างานต้นทุน!#REF!</definedName>
    <definedName name="ต50">[5]ค่างานต้นทุน!#REF!</definedName>
    <definedName name="ต51" localSheetId="4">[4]ค่างานต้นทุน!#REF!</definedName>
    <definedName name="ต51" localSheetId="8">[5]ค่างานต้นทุน!#REF!</definedName>
    <definedName name="ต51">[5]ค่างานต้นทุน!#REF!</definedName>
    <definedName name="ต52" localSheetId="4">[4]ค่างานต้นทุน!#REF!</definedName>
    <definedName name="ต52" localSheetId="8">[5]ค่างานต้นทุน!#REF!</definedName>
    <definedName name="ต52">[5]ค่างานต้นทุน!#REF!</definedName>
    <definedName name="ต550" localSheetId="8">[106]ค่างานต้นทุน!#REF!</definedName>
    <definedName name="ต550">[106]ค่างานต้นทุน!#REF!</definedName>
    <definedName name="ต61">#REF!</definedName>
    <definedName name="ต62">[105]ค่างานต้นทุน!$H$267</definedName>
    <definedName name="ต63">[105]ค่างานต้นทุน!$H$269</definedName>
    <definedName name="ต64">[105]ค่างานต้นทุน!$H$271</definedName>
    <definedName name="ต65">[105]ค่างานต้นทุน!$H$273</definedName>
    <definedName name="ต69">[105]ค่างานต้นทุน!$H$275</definedName>
    <definedName name="ต71">[105]ค่างานต้นทุน!$H$277</definedName>
    <definedName name="ต72">[107]ค่างานต้นทุน!$H$277</definedName>
    <definedName name="ต74">[105]ค่างานต้นทุน!$H$279</definedName>
    <definedName name="ต75">[105]ค่างานต้นทุน!$H$281</definedName>
    <definedName name="ต76">[105]ค่างานต้นทุน!$H$283</definedName>
    <definedName name="ต77">[105]ค่างานต้นทุน!$H$285</definedName>
    <definedName name="ต78">[105]ค่างานต้นทุน!$H$287</definedName>
    <definedName name="ต้นกระดุมทองเลี้อย">#REF!</definedName>
    <definedName name="ต้นกระทิง">#REF!</definedName>
    <definedName name="ต้นขิงแดง">#REF!</definedName>
    <definedName name="ต้นคริสติน่าแดง">#REF!</definedName>
    <definedName name="ต้นจันทน์ผา">#REF!</definedName>
    <definedName name="ต้นทุนแบบ" localSheetId="4">#REF!</definedName>
    <definedName name="ต้นทุนแบบ" localSheetId="8">#REF!</definedName>
    <definedName name="ต้นทุนแบบ">#REF!</definedName>
    <definedName name="ต้นเทียนทอง">#REF!</definedName>
    <definedName name="ต้นประดู่">#REF!</definedName>
    <definedName name="ต้นปาล์มน้ำมัน">#REF!</definedName>
    <definedName name="ต้นปาล์มเป็ตติโคต">#REF!</definedName>
    <definedName name="ต้นปาล์มฟ๊อกเทล">#REF!</definedName>
    <definedName name="ต้นปาล์มแว๊ก">#REF!</definedName>
    <definedName name="ต้นพญาสัตบรรณ">#REF!</definedName>
    <definedName name="ต้นพลับพลึงทอง">#REF!</definedName>
    <definedName name="ต้นมะฮอกกานีใบใหญ่">#REF!</definedName>
    <definedName name="ต้นลีลาวดีขาว">#REF!</definedName>
    <definedName name="ต้นสนประดิพัทธ์">#REF!</definedName>
    <definedName name="ต้นสะเดา">#REF!</definedName>
    <definedName name="ต้นสิบสองปันนา">#REF!</definedName>
    <definedName name="ต้นหญ้าน้ำพุ">#REF!</definedName>
    <definedName name="ต้นหมากเขียว">#REF!</definedName>
    <definedName name="ต้นหมากแดง">#REF!</definedName>
    <definedName name="ต้นหางนกยูงฝรั่ง">#REF!</definedName>
    <definedName name="ต้นหูกระจง">#REF!</definedName>
    <definedName name="ต้นอโศกอินเดีย">#REF!</definedName>
    <definedName name="ต้นอินทผาลัมใบเงิน">#REF!</definedName>
    <definedName name="ตอม่อ11_10_20">[34]ปร4สะพาน11PC!$I$75</definedName>
    <definedName name="ตอม่อ11_20_20">[34]ปร4สะพาน11PC!$I$100</definedName>
    <definedName name="ตอม่อ9_10_10">[34]ปร4สะพาน9PC!$I$50</definedName>
    <definedName name="ตอม่อริม11">[34]ปร4สะพาน11PC!$I$25</definedName>
    <definedName name="ตอม่อริม9">[34]ปร4สะพาน9PC!$I$25</definedName>
    <definedName name="ตะปู" localSheetId="4">'[4]ราคาวัสดุ-ค่าแรง'!$F$61</definedName>
    <definedName name="ตะปู">'[5]ราคาวัสดุ-ค่าแรง'!$F$61</definedName>
    <definedName name="ตะปูตอกไม้">#REF!</definedName>
    <definedName name="ตับกลาง">#REF!</definedName>
    <definedName name="ตับริม">#REF!</definedName>
    <definedName name="ตาราง" localSheetId="4">#REF!</definedName>
    <definedName name="ตาราง" localSheetId="8">#REF!</definedName>
    <definedName name="ตาราง">#REF!</definedName>
    <definedName name="ตาราง10" localSheetId="4">#REF!</definedName>
    <definedName name="ตาราง10" localSheetId="8">#REF!</definedName>
    <definedName name="ตาราง10">#REF!</definedName>
    <definedName name="ตาราง11" localSheetId="4">#REF!</definedName>
    <definedName name="ตาราง11" localSheetId="8">#REF!</definedName>
    <definedName name="ตาราง11">#REF!</definedName>
    <definedName name="ตาราง12" localSheetId="4">#REF!</definedName>
    <definedName name="ตาราง12" localSheetId="8">#REF!</definedName>
    <definedName name="ตาราง12">#REF!</definedName>
    <definedName name="ตาราง13" localSheetId="4">#REF!</definedName>
    <definedName name="ตาราง13" localSheetId="8">#REF!</definedName>
    <definedName name="ตาราง13">#REF!</definedName>
    <definedName name="ตาราง14" localSheetId="4">#REF!</definedName>
    <definedName name="ตาราง14" localSheetId="8">#REF!</definedName>
    <definedName name="ตาราง14">#REF!</definedName>
    <definedName name="ตาราง15" localSheetId="4">#REF!</definedName>
    <definedName name="ตาราง15" localSheetId="8">#REF!</definedName>
    <definedName name="ตาราง15">#REF!</definedName>
    <definedName name="ตาราง16" localSheetId="4">#REF!</definedName>
    <definedName name="ตาราง16" localSheetId="8">#REF!</definedName>
    <definedName name="ตาราง16">#REF!</definedName>
    <definedName name="ตาราง17" localSheetId="4">#REF!</definedName>
    <definedName name="ตาราง17" localSheetId="8">#REF!</definedName>
    <definedName name="ตาราง17">#REF!</definedName>
    <definedName name="ตาราง2" localSheetId="4">#REF!</definedName>
    <definedName name="ตาราง2" localSheetId="8">#REF!</definedName>
    <definedName name="ตาราง2">#REF!</definedName>
    <definedName name="ตาราง3" localSheetId="4">#REF!</definedName>
    <definedName name="ตาราง3" localSheetId="8">#REF!</definedName>
    <definedName name="ตาราง3">#REF!</definedName>
    <definedName name="ตาราง4" localSheetId="4">#REF!</definedName>
    <definedName name="ตาราง4" localSheetId="8">#REF!</definedName>
    <definedName name="ตาราง4">#REF!</definedName>
    <definedName name="ตาราง5" localSheetId="4">#REF!</definedName>
    <definedName name="ตาราง5" localSheetId="8">#REF!</definedName>
    <definedName name="ตาราง5">#REF!</definedName>
    <definedName name="ตาราง6" localSheetId="4">#REF!</definedName>
    <definedName name="ตาราง6" localSheetId="8">#REF!</definedName>
    <definedName name="ตาราง6">#REF!</definedName>
    <definedName name="ตาราง7" localSheetId="4">#REF!</definedName>
    <definedName name="ตาราง7" localSheetId="8">#REF!</definedName>
    <definedName name="ตาราง7">#REF!</definedName>
    <definedName name="ตาราง8" localSheetId="4">#REF!</definedName>
    <definedName name="ตาราง8" localSheetId="8">#REF!</definedName>
    <definedName name="ตาราง8">#REF!</definedName>
    <definedName name="ตาราง9" localSheetId="4">#REF!</definedName>
    <definedName name="ตาราง9" localSheetId="8">#REF!</definedName>
    <definedName name="ตาราง9">#REF!</definedName>
    <definedName name="ตารางขนส_ง">#REF!</definedName>
    <definedName name="ตารางขนส่ง">[108]ค่าขนส่ง!$C$121:$O$320</definedName>
    <definedName name="ตารางค่าดำเนินการ">#REF!</definedName>
    <definedName name="ติดตั้งกระจกเงา0.7x1.0m.">#REF!</definedName>
    <definedName name="ติดตั้งกระจกเงา0.8x1.0m.">#REF!</definedName>
    <definedName name="ติดตั้งกระจกเงา1.7x1.0m.">#REF!</definedName>
    <definedName name="ติดตั้งกระจกเงา2.0x1.0m.">#REF!</definedName>
    <definedName name="ติดตั้งกระจกเงา3.0x1.0m.">#REF!</definedName>
    <definedName name="ติดตั้งกระจกเงา3.55x1.0m.">#REF!</definedName>
    <definedName name="ติดตั้งกระจกเงา3.85x1.0m.">#REF!</definedName>
    <definedName name="ติดตั้งกระจกเงา4.0x1.0m.">#REF!</definedName>
    <definedName name="ติดตั้งป้ายจราจร" localSheetId="4">[6]ได้งานตีเส้น!$H$46</definedName>
    <definedName name="ติดตั้งป้ายจราจร">[7]ได้งานตีเส้น!$H$46</definedName>
    <definedName name="เตรียมการ">#REF!</definedName>
    <definedName name="ถนน">#REF!</definedName>
    <definedName name="ถม1">#REF!</definedName>
    <definedName name="ถม2">#REF!</definedName>
    <definedName name="ถม3">#REF!</definedName>
    <definedName name="ถม4">#REF!</definedName>
    <definedName name="ถมฝาย">#REF!</definedName>
    <definedName name="ถางป่ากลาง">#REF!</definedName>
    <definedName name="ถางป่าขุดตอ">#REF!</definedName>
    <definedName name="ถางป่าเบา">#REF!</definedName>
    <definedName name="ถางป่าหนัก">#REF!</definedName>
    <definedName name="โถปัสสาวะชายและอุปกรณ์_1_ชุด">#REF!</definedName>
    <definedName name="โถส้วมนั่งราบ">#REF!</definedName>
    <definedName name="โถส้วมนั่งราบและอุปกรณ์_1_ชุด">#REF!</definedName>
    <definedName name="ทดสอบ">"Option Button 4,Option Button 3,Option Button 2"</definedName>
    <definedName name="ทรายถม" localSheetId="4">[4]ค่างานต้นทุน!$H$107</definedName>
    <definedName name="ทรายถม" localSheetId="8">[5]ค่างานต้นทุน!$H$107</definedName>
    <definedName name="ทรายถม" localSheetId="7">#REF!</definedName>
    <definedName name="ทรายถม">#REF!</definedName>
    <definedName name="ทรายถมที่แหล่ง" localSheetId="4">'[4]ราคาวัสดุ-ค่าแรง'!$F$23</definedName>
    <definedName name="ทรายถมที่แหล่ง">'[5]ราคาวัสดุ-ค่าแรง'!$F$23</definedName>
    <definedName name="ทรายถมไม่รวมขนส่ง">#REF!</definedName>
    <definedName name="ทรายบดอัดแน่น">#REF!</definedName>
    <definedName name="ทรายผสม" localSheetId="4">#REF!</definedName>
    <definedName name="ทรายผสม" localSheetId="7">#REF!</definedName>
    <definedName name="ทรายผสม">#REF!</definedName>
    <definedName name="ทรายหยาบ">#REF!</definedName>
    <definedName name="ทรายหยาบ1">#REF!</definedName>
    <definedName name="ทรายหยาบ2">#REF!</definedName>
    <definedName name="ทรายหยาบ3">#REF!</definedName>
    <definedName name="ทรายหยาบ4">#REF!</definedName>
    <definedName name="ทรายหยาบถนน">#REF!</definedName>
    <definedName name="ทรายหยาบที่แหล่ง" localSheetId="4">'[4]ราคาวัสดุ-ค่าแรง'!$F$24</definedName>
    <definedName name="ทรายหยาบที่แหล่ง">'[5]ราคาวัสดุ-ค่าแรง'!$F$24</definedName>
    <definedName name="ทรายหยาบไม่รวมขนส่ง">#REF!</definedName>
    <definedName name="ทรายหยาบหน้างาน" localSheetId="4">[4]ค่างานต้นทุน!$H$104</definedName>
    <definedName name="ทรายหยาบหน้างาน">[5]ค่างานต้นทุน!$H$104</definedName>
    <definedName name="ท่อ">#REF!</definedName>
    <definedName name="ท่อ100" localSheetId="4">'[4]ราคาวัสดุ-ค่าแรง'!$F$31</definedName>
    <definedName name="ท่อ100">'[5]ราคาวัสดุ-ค่าแรง'!$F$31</definedName>
    <definedName name="ท่อ12">#REF!</definedName>
    <definedName name="ท่อ120" localSheetId="4">'[4]ราคาวัสดุ-ค่าแรง'!$F$32</definedName>
    <definedName name="ท่อ120">'[5]ราคาวัสดุ-ค่าแรง'!$F$32</definedName>
    <definedName name="ท่อ150" localSheetId="4">'[4]ราคาวัสดุ-ค่าแรง'!$F$33</definedName>
    <definedName name="ท่อ150">'[5]ราคาวัสดุ-ค่าแรง'!$F$33</definedName>
    <definedName name="ท่อ25">#REF!</definedName>
    <definedName name="ท่อ40" localSheetId="4">'[4]ราคาวัสดุ-ค่าแรง'!$F$28</definedName>
    <definedName name="ท่อ40">'[5]ราคาวัสดุ-ค่าแรง'!$F$28</definedName>
    <definedName name="ท่อ60" localSheetId="4">'[4]ราคาวัสดุ-ค่าแรง'!$F$29</definedName>
    <definedName name="ท่อ60">'[5]ราคาวัสดุ-ค่าแรง'!$F$29</definedName>
    <definedName name="ท่อ80" localSheetId="4">'[4]ราคาวัสดุ-ค่าแรง'!$F$30</definedName>
    <definedName name="ท่อ80">'[5]ราคาวัสดุ-ค่าแรง'!$F$30</definedName>
    <definedName name="ท่อHDPEdai200">#REF!</definedName>
    <definedName name="ท่อPVC6นิ้ว">#REF!</definedName>
    <definedName name="ท่อPVCชั้น8.5dia2">#REF!</definedName>
    <definedName name="ท่อน้ำคอนกรีตdia1.2ไม่รวมขนส่ง">#REF!</definedName>
    <definedName name="ท่อยาง" localSheetId="4">'[4]ราคาวัสดุ-ค่าแรง'!$F$65</definedName>
    <definedName name="ท่อยาง">'[5]ราคาวัสดุ-ค่าแรง'!$F$65</definedName>
    <definedName name="ทับหลังทรายล้าง">#REF!</definedName>
    <definedName name="ทับหลังทรายล้าง0.10ม.">#REF!</definedName>
    <definedName name="ทับหลังทรายล้าง0.20ม.">#REF!</definedName>
    <definedName name="ทั้วไปฝาคอนกรีต">#REF!</definedName>
    <definedName name="ทั่วไปฝาเหล็ก">#REF!</definedName>
    <definedName name="ทาง">#REF!</definedName>
    <definedName name="ทาน้ำยากันปลวก">#REF!</definedName>
    <definedName name="ทาสีกันสนิม">#REF!</definedName>
    <definedName name="ที่นั่งค.ส.ล.ผิวขัดมันเรียบกว้าง0.5ม.สูง0.5ม.">#REF!</definedName>
    <definedName name="ที่นั่งค.ส.ล.ผิวขัดมันเรียบกว้าง0.5ม.สูง0.8ม.">#REF!</definedName>
    <definedName name="ที่นั่งค.ส.ล.ผิวขัดมันเรียบกว้าง0.8ม.สูง0.5ม.">#REF!</definedName>
    <definedName name="ที่นั่งค.ส.ล.ผิวขัดมันเรียบกว้าง1.0ม.สูง0.5ม.">#REF!</definedName>
    <definedName name="ที่วางสบู่">#REF!</definedName>
    <definedName name="ที่ใส่กระดาษ">#REF!</definedName>
    <definedName name="แท่นจัดแสดงขัดผิวหินอ่อน0.5x3.1x2m.">#REF!</definedName>
    <definedName name="แท่นจัดแสดงขัดผิวหินอ่อน1.0x2.5x2.0m.">#REF!</definedName>
    <definedName name="แท่นจัดแสดงขัดผิวหินอ่อน1.0x4.5x2.0m.">#REF!</definedName>
    <definedName name="แท่นจัดแสดงขัดผิวหินอ่อน1.0x5.0x2.0m.">#REF!</definedName>
    <definedName name="แท่นจัดแสดงขัดผิวหินอ่อน1x2.02x2m.">#REF!</definedName>
    <definedName name="แท่นจัดแสดงขัดผิวหินอ่อนทรงกลมขนาด1.3สูง2m.">#REF!</definedName>
    <definedName name="แท่นรับปฏิมากรรมผิวกรุหินภูเขาขนาด2.0ม.สูง0.5ม.">#REF!</definedName>
    <definedName name="แท่นรับปฏิมากรรมผิวกรุหินภูเขาขนาด5.0ม.สูง1.2ม.">#REF!</definedName>
    <definedName name="ธธธธ" hidden="1">{#N/A,#N/A,TRUE,"Str.";#N/A,#N/A,TRUE,"Steel &amp; Roof";#N/A,#N/A,TRUE,"Arc.";#N/A,#N/A,TRUE,"Preliminary";#N/A,#N/A,TRUE,"Sum_Prelim"}</definedName>
    <definedName name="น" localSheetId="4">#REF!</definedName>
    <definedName name="น" localSheetId="7">#REF!</definedName>
    <definedName name="น">#REF!</definedName>
    <definedName name="น_1" localSheetId="4">[4]ค่างานต้นทุน!#REF!</definedName>
    <definedName name="น_1" localSheetId="8">[5]ค่างานต้นทุน!#REF!</definedName>
    <definedName name="น_1">[5]ค่างานต้นทุน!#REF!</definedName>
    <definedName name="น_2" localSheetId="4">[4]ค่างานต้นทุน!#REF!</definedName>
    <definedName name="น_2" localSheetId="8">[5]ค่างานต้นทุน!#REF!</definedName>
    <definedName name="น_2">[26]ค่างานต้นทุน!$H$310</definedName>
    <definedName name="น_3" localSheetId="4">[4]ค่างานต้นทุน!#REF!</definedName>
    <definedName name="น_3" localSheetId="8">[5]ค่างานต้นทุน!#REF!</definedName>
    <definedName name="น_3">[26]ค่างานต้นทุน!$H$315</definedName>
    <definedName name="น_4" localSheetId="4">[4]ค่างานต้นทุน!#REF!</definedName>
    <definedName name="น_4" localSheetId="8">[5]ค่างานต้นทุน!#REF!</definedName>
    <definedName name="น_4">[26]ค่างานต้นทุน!$H$320</definedName>
    <definedName name="น_5" localSheetId="4">[35]ค่างานต้นทุน!$H$325</definedName>
    <definedName name="น_5">[26]ค่างานต้นทุน!$H$325</definedName>
    <definedName name="น1">[109]ค่างานต้นทุนถนน!$H$316</definedName>
    <definedName name="น1น2_1">#REF!</definedName>
    <definedName name="น1น2_2">#REF!</definedName>
    <definedName name="น1น2_3">#REF!</definedName>
    <definedName name="น2">[109]ค่างานต้นทุนถนน!$H$321</definedName>
    <definedName name="น3">[109]ค่างานต้นทุนถนน!$H$326</definedName>
    <definedName name="น4">[109]ค่างานต้นทุนถนน!$H$331</definedName>
    <definedName name="น5">[109]ค่างานต้นทุนถนน!$H$338</definedName>
    <definedName name="นั่งร้าน1">#REF!</definedName>
    <definedName name="นั่งร้าน2">#REF!</definedName>
    <definedName name="น้ำมัน2">#REF!</definedName>
    <definedName name="น้ำมัน3">#REF!</definedName>
    <definedName name="น้ำมันทาแบบ" localSheetId="4">'[4]ราคาวัสดุ-ค่าแรง'!$F$68</definedName>
    <definedName name="น้ำมันทาแบบ">'[5]ราคาวัสดุ-ค่าแรง'!$F$68</definedName>
    <definedName name="น้ำยากันซึม">#REF!</definedName>
    <definedName name="บ_ต" localSheetId="4">[4]ค่างานต้นทุน!#REF!</definedName>
    <definedName name="บ_ต" localSheetId="8">[5]ค่างานต้นทุน!#REF!</definedName>
    <definedName name="บ_ต">[26]ค่างานต้นทุน!$H$300</definedName>
    <definedName name="บ1" localSheetId="4">[4]ค่างานต้นทุน!#REF!</definedName>
    <definedName name="บ1" localSheetId="8">[5]ค่างานต้นทุน!#REF!</definedName>
    <definedName name="บ1">[5]ค่างานต้นทุน!#REF!</definedName>
    <definedName name="บ2" localSheetId="4">[4]ค่างานต้นทุน!#REF!</definedName>
    <definedName name="บ2" localSheetId="8">[5]ค่างานต้นทุน!#REF!</definedName>
    <definedName name="บ2">[26]ค่างานต้นทุน!$H$259</definedName>
    <definedName name="บ3_36">#REF!</definedName>
    <definedName name="บ3_บ36" localSheetId="4">[4]ค่างานต้นทุน!#REF!</definedName>
    <definedName name="บ3_บ36" localSheetId="8">[5]ค่างานต้นทุน!#REF!</definedName>
    <definedName name="บ3_บ36">[26]ค่างานต้นทุน!$H$264</definedName>
    <definedName name="บดทับดินคันทาง">#REF!</definedName>
    <definedName name="บบบ" localSheetId="4">[89]ภูมิทัศน์!#REF!</definedName>
    <definedName name="บบบ" localSheetId="8">[89]ภูมิทัศน์!#REF!</definedName>
    <definedName name="บบบ">[89]ภูมิทัศน์!#REF!</definedName>
    <definedName name="บล๊อกแก้ว">#REF!</definedName>
    <definedName name="บล๊อคปลูกหญ้า">#REF!</definedName>
    <definedName name="บันไดลิง1">#REF!</definedName>
    <definedName name="บันไดลิง2">#REF!</definedName>
    <definedName name="บันไดลิง3">#REF!</definedName>
    <definedName name="บันไดลิง4">#REF!</definedName>
    <definedName name="บันทัด">#REF!</definedName>
    <definedName name="บัว11">#REF!</definedName>
    <definedName name="บัวค.ส.ล.สำเร็จรูป4นิ้วทาสี">#REF!</definedName>
    <definedName name="บัวเชิงผนังกรวดล้างเบอร์4">#REF!</definedName>
    <definedName name="บัวเชิงผนังกระเบื้อง8x8นิ้ว">#REF!</definedName>
    <definedName name="บัวเชิงผนังขัดมัน">#REF!</definedName>
    <definedName name="บัวเชิงผนังไม้แดง4นิ้ว">#REF!</definedName>
    <definedName name="บัวผนัง">#REF!</definedName>
    <definedName name="บัวไม้เนื้อแข็ง1x2x16นิ้วทำสีธรรมชาติ">#REF!</definedName>
    <definedName name="บัวหินขัดในที่สูง0.1ม.">#REF!</definedName>
    <definedName name="บานเปิดใต้เคาน์เตอร์">#REF!</definedName>
    <definedName name="แบ่งงวด">#REF!</definedName>
    <definedName name="แบ่งงวดงาน12">#REF!</definedName>
    <definedName name="แบบ">#REF!</definedName>
    <definedName name="แบบ1">#REF!</definedName>
    <definedName name="แบบ2">#REF!</definedName>
    <definedName name="แบบ3">#REF!</definedName>
    <definedName name="แบบบ้าน">#REF!</definedName>
    <definedName name="ใบ" localSheetId="13" hidden="1">{"'SUMMATION'!$B$2:$I$2"}</definedName>
    <definedName name="ใบ" localSheetId="4" hidden="1">{"'SUMMATION'!$B$2:$I$2"}</definedName>
    <definedName name="ใบ" localSheetId="8" hidden="1">{"'SUMMATION'!$B$2:$I$2"}</definedName>
    <definedName name="ใบ" hidden="1">{"'SUMMATION'!$B$2:$I$2"}</definedName>
    <definedName name="ใบสรุปราคา1">#REF!</definedName>
    <definedName name="ป">#REF!</definedName>
    <definedName name="ป." localSheetId="4">#REF!</definedName>
    <definedName name="ป." localSheetId="8">#REF!</definedName>
    <definedName name="ป.">#REF!</definedName>
    <definedName name="ป.ใน" localSheetId="4">#REF!</definedName>
    <definedName name="ป.ใน" localSheetId="8">#REF!</definedName>
    <definedName name="ป.ใน">#REF!</definedName>
    <definedName name="ป6" localSheetId="4">#REF!</definedName>
    <definedName name="ป6" localSheetId="8">#REF!</definedName>
    <definedName name="ป6">#REF!</definedName>
    <definedName name="ปCOM">#REF!</definedName>
    <definedName name="ปก">'[110]หน้า ปมก'!$K$848</definedName>
    <definedName name="ปก32" localSheetId="13" hidden="1">{"'SUMMATION'!$B$2:$I$2"}</definedName>
    <definedName name="ปก32" localSheetId="4" hidden="1">{"'SUMMATION'!$B$2:$I$2"}</definedName>
    <definedName name="ปก32" localSheetId="8" hidden="1">{"'SUMMATION'!$B$2:$I$2"}</definedName>
    <definedName name="ปก32" hidden="1">{"'SUMMATION'!$B$2:$I$2"}</definedName>
    <definedName name="ปน2">#REF!</definedName>
    <definedName name="ปปป">[111]boq!#REF!</definedName>
    <definedName name="ปร.4" localSheetId="4">#REF!</definedName>
    <definedName name="ปร.4" localSheetId="8">#REF!</definedName>
    <definedName name="ปร.4">#REF!</definedName>
    <definedName name="ปร.4.4">#REF!</definedName>
    <definedName name="ปร.4อ" localSheetId="7">#REF!</definedName>
    <definedName name="ปร.4อ">#REF!</definedName>
    <definedName name="ปร.4อาคาร" localSheetId="7">#REF!</definedName>
    <definedName name="ปร.4อาคาร">#REF!</definedName>
    <definedName name="ปร.5" localSheetId="4">#REF!</definedName>
    <definedName name="ปร.5" localSheetId="8">#REF!</definedName>
    <definedName name="ปร.5">#REF!</definedName>
    <definedName name="ปร.5.1">#REF!</definedName>
    <definedName name="ปร6">#REF!</definedName>
    <definedName name="ประจำเดือน1">#REF!</definedName>
    <definedName name="ประมาณราคาเมื่อ">#REF!</definedName>
    <definedName name="ปรับ">#REF!</definedName>
    <definedName name="ปริมาณBAS">#REF!</definedName>
    <definedName name="ปริมาณCOM">#REF!</definedName>
    <definedName name="ปริมาณINCOMMING">#REF!</definedName>
    <definedName name="ปลูกหญ้าปูแผ่น">#REF!</definedName>
    <definedName name="ป้องกันปลวกเดินท่อพร้อมน้ำยา">#REF!</definedName>
    <definedName name="ป้อมยาม" localSheetId="4">#REF!</definedName>
    <definedName name="ป้อมยาม">#REF!</definedName>
    <definedName name="ปากท่อ1_100">#REF!</definedName>
    <definedName name="ปากท่อ1_120">#REF!</definedName>
    <definedName name="ปากท่อ1_60">#REF!</definedName>
    <definedName name="ปากท่อ1_80">#REF!</definedName>
    <definedName name="ปากท่อ2_100">#REF!</definedName>
    <definedName name="ปากท่อ2_120">#REF!</definedName>
    <definedName name="ปากท่อ2_60">#REF!</definedName>
    <definedName name="ปากท่อ2_80">#REF!</definedName>
    <definedName name="ปากท่อ3_100">#REF!</definedName>
    <definedName name="ปากท่อ3_120">#REF!</definedName>
    <definedName name="ปากท่อ3_60">#REF!</definedName>
    <definedName name="ปากท่อ3_80">#REF!</definedName>
    <definedName name="ป้ายก">#REF!</definedName>
    <definedName name="ป้ายใหม่" localSheetId="8">[106]ค่างานต้นทุน!#REF!</definedName>
    <definedName name="ป้ายใหม่">[106]ค่างานต้นทุน!#REF!</definedName>
    <definedName name="ปิดเชิงชาย6นิ้วทาสี">#REF!</definedName>
    <definedName name="ปีก1" localSheetId="4">#REF!</definedName>
    <definedName name="ปีก1" localSheetId="8">#REF!</definedName>
    <definedName name="ปีก1">#REF!</definedName>
    <definedName name="ปีก2" localSheetId="4">#REF!</definedName>
    <definedName name="ปีก2" localSheetId="8">#REF!</definedName>
    <definedName name="ปีก2">#REF!</definedName>
    <definedName name="ปูกระบาล">#REF!</definedName>
    <definedName name="ปูกระเบื้อง">#REF!</definedName>
    <definedName name="ปูกระเบื้อง3">#REF!</definedName>
    <definedName name="ปูกระเบื้องสาม">#REF!</definedName>
    <definedName name="ปูซีเมนต์">#REF!</definedName>
    <definedName name="ปูน" localSheetId="4">'[4]ราคาวัสดุ-ค่าแรง'!$F$22</definedName>
    <definedName name="ปูน">'[5]ราคาวัสดุ-ค่าแรง'!$F$22</definedName>
    <definedName name="ปูนขาวไม่รวมขนส่ง">#REF!</definedName>
    <definedName name="ปูนซีเมนต์ประเภท1">#REF!</definedName>
    <definedName name="ปูนทราย">#REF!</definedName>
    <definedName name="ปูนทรายผนังหนา1.5ซม.">#REF!</definedName>
    <definedName name="ปูนทรายพื้นขัดมันทำระบบกันซึม">#REF!</definedName>
    <definedName name="ปูนทรายพื้นผิวขัดมันผสมกันซึม">#REF!</definedName>
    <definedName name="ปูนทรายพื้นผิวซีเมนต์ขัดมัน">#REF!</definedName>
    <definedName name="ปูนทรายรองพื้น3ซม.">#REF!</definedName>
    <definedName name="ปูนยาแนว" localSheetId="4">[4]ค่างานต้นทุน!$H$116</definedName>
    <definedName name="ปูนยาแนว" localSheetId="8">[5]ค่างานต้นทุน!$H$116</definedName>
    <definedName name="ปูนยาแนว" localSheetId="7">#REF!</definedName>
    <definedName name="ปูนยาแนว">#REF!</definedName>
    <definedName name="ปูนหน้างาน" localSheetId="4">[4]ค่างานต้นทุน!$H$114</definedName>
    <definedName name="ปูนหน้างาน">[5]ค่างานต้นทุน!$H$114</definedName>
    <definedName name="ปูไม้สัก">#REF!</definedName>
    <definedName name="เปอร์เซ็นต์Vat">#REF!</definedName>
    <definedName name="ผนัง1" localSheetId="4">#REF!</definedName>
    <definedName name="ผนัง1" localSheetId="8">#REF!</definedName>
    <definedName name="ผนัง1">#REF!</definedName>
    <definedName name="ผนัง12" localSheetId="4">#REF!</definedName>
    <definedName name="ผนัง12" localSheetId="8">#REF!</definedName>
    <definedName name="ผนัง12">#REF!</definedName>
    <definedName name="ผนังกรุกระเบื้องเซรามิค12x12นิ้วกาวซีเมนต์">#REF!</definedName>
    <definedName name="ผนังกรุกระเบื้องเซรามิค8x8นิ้ว">#REF!</definedName>
    <definedName name="ผนังกรุกระเบื้องเซรามิคสีเรียบ12x12นิ้ว">#REF!</definedName>
    <definedName name="ผนังกรุแกรนิตโต้สีครีม12x24นิ้ว">#REF!</definedName>
    <definedName name="ผนังกรุไม้ฝา3นิ้วx8นิ้วx4ม.ตีชิดโครงทางตั้ง">#REF!</definedName>
    <definedName name="ผนังกรุไม้อัดซีเมนต์ภายนอกโครงเคร่าเหล็กชุบสังกะสีพร้อมติดตั้ง">#REF!</definedName>
    <definedName name="ผนังกรุหินกาบ8x8นิ้ว">#REF!</definedName>
    <definedName name="ผนังกรุหินกาบผสมสี8x8นิ้ว">#REF!</definedName>
    <definedName name="ผนังกรุหินทราย">#REF!</definedName>
    <definedName name="ผนังกรุหินทราย4x12นิ้ว">#REF!</definedName>
    <definedName name="ผนังกรุหินทรายโมเสก">#REF!</definedName>
    <definedName name="ผนังกรุหินภูเขา">#REF!</definedName>
    <definedName name="ผนังก่ออิฐมวลเบา2ชั้น">#REF!</definedName>
    <definedName name="ผนังก่ออิฐมวลเบาชั้นเดียว">#REF!</definedName>
    <definedName name="ผนังแกรนิตดำไทย">#REF!</definedName>
    <definedName name="ผนังขัดมันทำระบบกันซึม">#REF!</definedName>
    <definedName name="ผนังโครงเคร่าไม้เนื้อแข็งกรุไม้อัดซีเมนต์หนา10มม.">#REF!</definedName>
    <definedName name="ผนังฉาบผิวเรียบ">#REF!</definedName>
    <definedName name="ผนังฉาบผิวเรียบขัดมัน">#REF!</definedName>
    <definedName name="ผนังฉาบผิวเรียบขัดมันกันซึม">#REF!</definedName>
    <definedName name="ผนังฉาบเรียบเซาะร่อง">#REF!</definedName>
    <definedName name="ผนังแต่งผิวเรียบ">#REF!</definedName>
    <definedName name="ผนังบุไม้อัดสักหนา4มม.ทาสี">#REF!</definedName>
    <definedName name="ผนังผิวกรวดล้าง">#REF!</definedName>
    <definedName name="ผนังผิวทรายล้าง">#REF!</definedName>
    <definedName name="ผนังไม้แดง0.5x4นิ้วตีชิด">#REF!</definedName>
    <definedName name="ผนังยิปซั่มบอร์ดลดเสียงสะท้อนโครงเหล็กชุบสังกะสีพร้อมติดตั้ง">#REF!</definedName>
    <definedName name="ผนังระแนงไม้เนื้อแข็ง1.5x2นิ้ว_0.10m.พร้อมเสาไม้เนื้อแข็ง2x2นิ้ว_1.00m.ทำสีธรรมชาติ">#REF!</definedName>
    <definedName name="ผนังระแนงไม้เนื้อแข็ง2x2นิ้ว_0.10m.ทำสีธรรมชาติ">#REF!</definedName>
    <definedName name="ผนังระแนงไม้เนื้อแข็ง2x3นิ้ว_0.15m.ทำสีธรรมชาติ">#REF!</definedName>
    <definedName name="ผนังระแนงไม้เนื้อแข็ง2x6นิ้ว_0.25m.ทำสีธรรมชาติ">#REF!</definedName>
    <definedName name="ผลงานแต่ละสัปดาห์" localSheetId="4">[112]ส่วนใส่ปริมาณงาน!$G$3:$CX$31</definedName>
    <definedName name="ผลงานแต่ละสัปดาห์">[113]ส่วนใส่ปริมาณงาน!$G$3:$CX$31</definedName>
    <definedName name="ผลงานสะสม" localSheetId="4">[112]ส่วนคำนวณ1!$G$41:$CX$68</definedName>
    <definedName name="ผลงานสะสม">[113]ส่วนคำนวณ1!$G$41:$CX$68</definedName>
    <definedName name="ผูกเหล็ก" localSheetId="4">#REF!</definedName>
    <definedName name="ผูกเหล็ก" localSheetId="8">#REF!</definedName>
    <definedName name="ผูกเหล็ก">#REF!</definedName>
    <definedName name="แผงปิดตอม่อ">[34]ปร4สะพาน11PC!$I$175</definedName>
    <definedName name="ฝนตกชุก">#REF!</definedName>
    <definedName name="ฝนตกปกติ">#REF!</definedName>
    <definedName name="ฝักบัวฉีดชำระและอุปกรณ์_1_ชุด">#REF!</definedName>
    <definedName name="ฝักบัวพร้อมสาย">#REF!</definedName>
    <definedName name="ฝักบัวอาบน้ำก้านแข็งและอุปกรณ์_1_ชุด">#REF!</definedName>
    <definedName name="ฝ้าฉาบเรียบท้องพื้น">#REF!</definedName>
    <definedName name="ฝ้าชายคาสำเร็จรูป1x3นิ้วตีเว้นร่อง1ซม.กรุมุ้งลวดกันแมลง">#REF!</definedName>
    <definedName name="ฝ้าท้องพื้นแต่งผิว">#REF!</definedName>
    <definedName name="ฝ้ายิปซั่ม9มม.โครงเคร่าเหล็กชุบรวมค่าแรง">#REF!</definedName>
    <definedName name="ฝ้ายิปซั่มกันชื้นหนา9มม.โครงเคร่าเหล็กชุบสังกะสีรวมค่าแรง">#REF!</definedName>
    <definedName name="ฝ้ายิปซั่มบอร์ดกันชื้นหนา9มม.โครงเคร่าไม้เนื้อแข็ง0.60x0.60m.">#REF!</definedName>
    <definedName name="ฝ้ายิปซั่มบอร์ดกันชื้นหนา9มม.โครงเคร่าไม้เนื้อแข็งบุฉนวนกันความร้อน">#REF!</definedName>
    <definedName name="ฝ้ายิปซั่มบอร์ดหนา9มม.โครงเคร่าไม้เนื้อแข็ง0.60x0.60m.">#REF!</definedName>
    <definedName name="ฝ้ายิปซั่มบอร์ดหนา9มม.โครงเคร่าไม้เนื้อแข็งบุฉนวนใยแก้ว">#REF!</definedName>
    <definedName name="ฝ้ายิปซัมหนา9มม.ดัดโค้งโครงเคร่าเหล็กชุบสังกะสีรวมค่าแรง">#REF!</definedName>
    <definedName name="พพ" hidden="1">{#N/A,#N/A,TRUE,"SUM";#N/A,#N/A,TRUE,"EE";#N/A,#N/A,TRUE,"AC";#N/A,#N/A,TRUE,"SN"}</definedName>
    <definedName name="พอ">#REF!</definedName>
    <definedName name="พะ">#REF!</definedName>
    <definedName name="พ้ะพั้">#REF!</definedName>
    <definedName name="พัมนาเมืองอัมพวา">#REF!</definedName>
    <definedName name="พื้น1" localSheetId="4">#REF!</definedName>
    <definedName name="พื้น1" localSheetId="8">#REF!</definedName>
    <definedName name="พื้น1">#REF!</definedName>
    <definedName name="พื้น10ม." localSheetId="4">#REF!</definedName>
    <definedName name="พื้น10ม." localSheetId="8">#REF!</definedName>
    <definedName name="พื้น10ม.">#REF!</definedName>
    <definedName name="พื้น12" localSheetId="4">#REF!</definedName>
    <definedName name="พื้น12" localSheetId="8">#REF!</definedName>
    <definedName name="พื้น12">#REF!</definedName>
    <definedName name="พื้น12ม." localSheetId="4">#REF!</definedName>
    <definedName name="พื้น12ม." localSheetId="8">#REF!</definedName>
    <definedName name="พื้น12ม.">#REF!</definedName>
    <definedName name="พื้น5ม." localSheetId="4">#REF!</definedName>
    <definedName name="พื้น5ม." localSheetId="8">#REF!</definedName>
    <definedName name="พื้น5ม.">#REF!</definedName>
    <definedName name="พื้น6ม." localSheetId="4">#REF!</definedName>
    <definedName name="พื้น6ม." localSheetId="8">#REF!</definedName>
    <definedName name="พื้น6ม.">#REF!</definedName>
    <definedName name="พื้น7ม." localSheetId="4">#REF!</definedName>
    <definedName name="พื้น7ม." localSheetId="8">#REF!</definedName>
    <definedName name="พื้น7ม.">#REF!</definedName>
    <definedName name="พื้น8ม." localSheetId="4">#REF!</definedName>
    <definedName name="พื้น8ม." localSheetId="8">#REF!</definedName>
    <definedName name="พื้น8ม.">#REF!</definedName>
    <definedName name="พื้น9ม." localSheetId="4">#REF!</definedName>
    <definedName name="พื้น9ม." localSheetId="8">#REF!</definedName>
    <definedName name="พื้น9ม.">#REF!</definedName>
    <definedName name="พื้นกระเบื้องเซรามิค8นิ้วx8นิ้วผิวเรียบ">#REF!</definedName>
    <definedName name="พื้นกระเบื้องเซรามิคมีลวดลาย12x12นิ้ว">#REF!</definedName>
    <definedName name="พื้นแกรนิตดำไทยขัดด้าน0.30x0.30ม.หนา2ซม.">#REF!</definedName>
    <definedName name="พื้นแกรนิตดำไทยขัดมัน0.30x0.30ม.หนา2ซม.">#REF!</definedName>
    <definedName name="พื้นแกรนิตดำไทยผิวด้าน0.60x1.20ม.หนา2ซม.">#REF!</definedName>
    <definedName name="พื้นแกรนิตโต้สีครีม12x12นิ้ว">#REF!</definedName>
    <definedName name="พื้นทรายล้าง">#REF!</definedName>
    <definedName name="พื้นทรายหยาบผิวคอนกรีตบล๊อกทำลวดลายหนา6ซม.">#REF!</definedName>
    <definedName name="พื้นทรายหยาบผิวคอนกรีตบล๊อกหนา6ซม.">#REF!</definedName>
    <definedName name="พื้นทาง">#REF!</definedName>
    <definedName name="พื้นทำผิวกรวดล้าง">#REF!</definedName>
    <definedName name="พื้นทำผิวทรายล้าง">#REF!</definedName>
    <definedName name="พื้นที่widening" localSheetId="4">#REF!</definedName>
    <definedName name="พื้นที่widening" localSheetId="8">#REF!</definedName>
    <definedName name="พื้นที่widening">#REF!</definedName>
    <definedName name="พื้นที่ทางเชื่อม" localSheetId="4">[4]ทางเชื่อม!$G$27</definedName>
    <definedName name="พื้นที่ทางเชื่อม">[5]ทางเชื่อม!$G$27</definedName>
    <definedName name="พื้นปูกระเบื้อง12นิ้วx12นิ้วผิวเรียบ">#REF!</definedName>
    <definedName name="พื้นปูกระเบื้อง12นิ้วx12นิ้วผิวหยาบ">#REF!</definedName>
    <definedName name="พื้นปูกระเบื้อง8นิ้วx8นิ้วผิวหยาบ">#REF!</definedName>
    <definedName name="พื้นปูกระเบื้องแกรนิตโต้24นิ้วx24นิ้วผิวมัน">#REF!</definedName>
    <definedName name="พื้นปูกระเบื้องเซรามิคสีเรียบ8x8นิ้ว">#REF!</definedName>
    <definedName name="พื้นปูกระเบื้องยาง12นิ้วx12นิ้วหนา1.6มม.">#REF!</definedName>
    <definedName name="พื้นปูกระเบื้องสีเรียบ12x12นิ้ว">#REF!</definedName>
    <definedName name="พื้นปูหินแกรนิต0.30x0.60m.ทำผิวพ่นไฟ">#REF!</definedName>
    <definedName name="พื้นไฟเบอร์ซีเมนต์หนา15มม.บนตงไม้และปูทับด้วยไม้สำเร็จรูปหนา1นิ้ว">#REF!</definedName>
    <definedName name="พื้นไม้แดง1x4นิ้วx0.6m.">#REF!</definedName>
    <definedName name="พื้นไม้แดง1x6นิ้วตีเว้นร่อง1ซม.">#REF!</definedName>
    <definedName name="พื้นไม้แดง1x6นิ้ววางบนตงไม้1.5x6นิ้วทำสีธรรมชาติ">#REF!</definedName>
    <definedName name="พื้นสะพาน11_10">[34]ปร4สะพาน11PC!$I$125</definedName>
    <definedName name="พื้นสะพาน11_20">[34]ปร4สะพาน11PC!$I$150</definedName>
    <definedName name="พื้นสะพาน9">[34]ปร4สะพาน9PC!$I$75</definedName>
    <definedName name="พื้นสะพาน9_10">[34]ปร4สะพาน9PC!$I$75</definedName>
    <definedName name="พื้นสำเร็จรูปท้องเรียบ5ซม._300kg.ต่อsq.m.">#REF!</definedName>
    <definedName name="พื้นสำเร็จรูปท้องเรียบ5ซม._350kg.ต่อsq.m.">#REF!</definedName>
    <definedName name="พื้นสำเร็จรูปท้องเรียบ5ซม._400kg.ต่อsq.m.">#REF!</definedName>
    <definedName name="พื้นหินขัดมีเส้นแบ่งแนว">#REF!</definedName>
    <definedName name="พื้นหินขัดสีขาวดำ">#REF!</definedName>
    <definedName name="พื้นหินขัดสีเลือดหมู">#REF!</definedName>
    <definedName name="พื้นหินขัดสีเหลืองชมพู">#REF!</definedName>
    <definedName name="ฟ">#REF!</definedName>
    <definedName name="ฟ1">#REF!</definedName>
    <definedName name="ฟ700">[93]LITF!#REF!</definedName>
    <definedName name="ฟฟ" hidden="1">{"'SUMMATION'!$B$2:$I$2"}</definedName>
    <definedName name="ฟฟฟ" hidden="1">{#N/A,#N/A,TRUE,"Str.";#N/A,#N/A,TRUE,"Steel &amp; Roof";#N/A,#N/A,TRUE,"Arc.";#N/A,#N/A,TRUE,"Preliminary";#N/A,#N/A,TRUE,"Sum_Prelim"}</definedName>
    <definedName name="ฟภ">#REF!</definedName>
    <definedName name="ฟภุ">#REF!</definedName>
    <definedName name="ฟห">#REF!</definedName>
    <definedName name="ฟา" localSheetId="4">#REF!</definedName>
    <definedName name="ฟา" localSheetId="7">#REF!</definedName>
    <definedName name="ฟา">#REF!</definedName>
    <definedName name="ฟๅ" localSheetId="4">#REF!</definedName>
    <definedName name="ฟๅ" localSheetId="7">#REF!</definedName>
    <definedName name="ฟๅ">#REF!</definedName>
    <definedName name="เฟอร์นิเจอร์" hidden="1">{"'SUMMATION'!$B$2:$I$2"}</definedName>
    <definedName name="ไฟฟ้า" localSheetId="7">#REF!</definedName>
    <definedName name="ไฟฟ้า">#REF!</definedName>
    <definedName name="ไฟฟ้า_ภายใน">#REF!</definedName>
    <definedName name="ภาพและเสียง" localSheetId="4">[41]boq!#REF!</definedName>
    <definedName name="ภาพและเสียง" localSheetId="8">[40]boq!#REF!</definedName>
    <definedName name="ภาพและเสียง">[40]boq!#REF!</definedName>
    <definedName name="ภายใน">#REF!</definedName>
    <definedName name="ภูมิอากาศ" localSheetId="13">[97]ข้อมูลขนส่ง!$B$2</definedName>
    <definedName name="ภูมิอากาศ" localSheetId="4">[97]ข้อมูลขนส่ง!$B$2</definedName>
    <definedName name="ภูมิอากาศ" localSheetId="8">[97]ข้อมูลขนส่ง!$B$2</definedName>
    <definedName name="ภูมิอากาศ" localSheetId="7">#REF!</definedName>
    <definedName name="ภูมิอากาศ">#REF!</definedName>
    <definedName name="มอนต่า" localSheetId="4">#REF!</definedName>
    <definedName name="มอนต่า">#REF!</definedName>
    <definedName name="มา">#REF!</definedName>
    <definedName name="มาโคร72">#N/A</definedName>
    <definedName name="ม่านพร้อมรางแขวน">#REF!</definedName>
    <definedName name="ม้านั่งก่ออิฐขัดมันtopหินอ่อนขนาด0.5x2.75ม.">#REF!</definedName>
    <definedName name="เม">'[96]เชียงคาน จ.เลย'!#REF!</definedName>
    <definedName name="ไม่">#REF!</definedName>
    <definedName name="ไม้">#REF!</definedName>
    <definedName name="ไม้1.5x3" localSheetId="4">'[4]ราคาวัสดุ-ค่าแรง'!$F$56</definedName>
    <definedName name="ไม้1.5x3">'[5]ราคาวัสดุ-ค่าแรง'!$F$56</definedName>
    <definedName name="ไม้2x6" localSheetId="4">'[4]ราคาวัสดุ-ค่าแรง'!$F$57</definedName>
    <definedName name="ไม้2x6">'[5]ราคาวัสดุ-ค่าแรง'!$F$57</definedName>
    <definedName name="ไม้ค้ำ6">'[62]ราคาวัสดุ-ค่าแรง'!$D$36</definedName>
    <definedName name="ไม้เคร่า">#REF!</definedName>
    <definedName name="ไม้เนื้อแข็ง">#REF!</definedName>
    <definedName name="ไม้แบบ" localSheetId="4">'[4]ราคาวัสดุ-ค่าแรง'!$F$27</definedName>
    <definedName name="ไม้แบบ">'[5]ราคาวัสดุ-ค่าแรง'!$F$27</definedName>
    <definedName name="ไม้แบบ1" localSheetId="4">#REF!</definedName>
    <definedName name="ไม้แบบ1" localSheetId="7">#REF!</definedName>
    <definedName name="ไม้แบบ1">#REF!</definedName>
    <definedName name="ไม้แบบ2" localSheetId="4">#REF!</definedName>
    <definedName name="ไม้แบบ2">#REF!</definedName>
    <definedName name="ไม้แบบ3">#REF!</definedName>
    <definedName name="ไม้แบบ4">#REF!</definedName>
    <definedName name="ไม้แบบ50เปอร์เซนต์">#REF!</definedName>
    <definedName name="ไม้แบบ60เปอร์เซ็นต์">#REF!</definedName>
    <definedName name="ไม้แบบ70เปอร์เซ็นต์">#REF!</definedName>
    <definedName name="ไม้แบบ80เปอร์เซ็นต์">#REF!</definedName>
    <definedName name="ไม้แบบเปลือยผิวใช้งาน50">#REF!</definedName>
    <definedName name="ไม้แบบเปลือยผิวใช้งาน70">#REF!</definedName>
    <definedName name="ไม้แบบเปลือยผิวใช้งาน80">#REF!</definedName>
    <definedName name="ไม้แบบฝาย">#REF!</definedName>
    <definedName name="ไม่มี" localSheetId="4">[4]ค่างานต้นทุน!#REF!</definedName>
    <definedName name="ไม่มี" localSheetId="8">[5]ค่างานต้นทุน!#REF!</definedName>
    <definedName name="ไม่มี">[5]ค่างานต้นทุน!#REF!</definedName>
    <definedName name="ไม่มีรอยต่อตามยาว" localSheetId="4">[4]ค่างานต้นทุน!#REF!</definedName>
    <definedName name="ไม่มีรอยต่อตามยาว" localSheetId="8">[5]ค่างานต้นทุน!#REF!</definedName>
    <definedName name="ไม่มีรอยต่อตามยาว">[5]ค่างานต้นทุน!#REF!</definedName>
    <definedName name="ไม่มีรอยตามยาว" localSheetId="4">[4]ค่างานต้นทุนสะพาน1!#REF!</definedName>
    <definedName name="ไม่มีรอยตามยาว" localSheetId="8">[5]ค่างานต้นทุนสะพาน1!#REF!</definedName>
    <definedName name="ไม่มีรอยตามยาว">[5]ค่างานต้นทุนสะพาน1!#REF!</definedName>
    <definedName name="ไม้อัด" localSheetId="4">'[4]ราคาวัสดุ-ค่าแรง'!$F$58</definedName>
    <definedName name="ไม้อัด">'[5]ราคาวัสดุ-ค่าแรง'!$F$58</definedName>
    <definedName name="ยท2544">#REF!</definedName>
    <definedName name="ยนแ" localSheetId="4">[114]ภูมิทัศน์!#REF!</definedName>
    <definedName name="ยนแ" localSheetId="8">[115]ภูมิทัศน์!#REF!</definedName>
    <definedName name="ยนแ">[115]ภูมิทัศน์!#REF!</definedName>
    <definedName name="ยางมะตอย" localSheetId="4">'[4]ราคาวัสดุ-ค่าแรง'!$F$69</definedName>
    <definedName name="ยางมะตอย">'[5]ราคาวัสดุ-ค่าแรง'!$F$69</definedName>
    <definedName name="ยาว1" localSheetId="4">#REF!</definedName>
    <definedName name="ยาว1" localSheetId="8">#REF!</definedName>
    <definedName name="ยาว1">#REF!</definedName>
    <definedName name="ยาว12" localSheetId="4">#REF!</definedName>
    <definedName name="ยาว12" localSheetId="8">#REF!</definedName>
    <definedName name="ยาว12">#REF!</definedName>
    <definedName name="ยำยำ">#REF!</definedName>
    <definedName name="ใยสังเคราะ_1">#REF!</definedName>
    <definedName name="ใยสังเคราะ_2">#REF!</definedName>
    <definedName name="ใยสังเคราะ1">#REF!</definedName>
    <definedName name="ใยสังเคราะ2">#REF!</definedName>
    <definedName name="ใยสังเคราะห์">#REF!</definedName>
    <definedName name="ใยสังเคราะห์_3">#REF!</definedName>
    <definedName name="ใยสังเคราะห์3">#REF!</definedName>
    <definedName name="ใยสังเคราะห์4">#REF!</definedName>
    <definedName name="ใยสังเคราะห์ฝาย">#REF!</definedName>
    <definedName name="ร">#REF!</definedName>
    <definedName name="รถขนคอนกรีต">#REF!</definedName>
    <definedName name="รถขนดิน">#REF!</definedName>
    <definedName name="รถขนทราย">#REF!</definedName>
    <definedName name="รถขนท่อ">#REF!</definedName>
    <definedName name="รถขนทิ้ง1">#REF!</definedName>
    <definedName name="รถขนทิ้ง2">#REF!</definedName>
    <definedName name="รถขนปูน">#REF!</definedName>
    <definedName name="รถขนยาง">#REF!</definedName>
    <definedName name="รถขนวัสดุรอบโครงการ1">#REF!</definedName>
    <definedName name="รถขนวัสดุรอบโครงการ2">#REF!</definedName>
    <definedName name="รถขนหิน">#REF!</definedName>
    <definedName name="รถขนเหล็ก">#REF!</definedName>
    <definedName name="รถขนอื่นๆ1">#REF!</definedName>
    <definedName name="รถขนอื่นๆ2">#REF!</definedName>
    <definedName name="รถตีเส้น" localSheetId="4">[6]ได้งานตีเส้น!$H$28</definedName>
    <definedName name="รถตีเส้น">[7]ได้งานตีเส้น!$H$28</definedName>
    <definedName name="รถบริการ" localSheetId="4">[6]ได้งานตีเส้น!$H$34</definedName>
    <definedName name="รถบริการ">[7]ได้งานตีเส้น!$H$34</definedName>
    <definedName name="รร" localSheetId="13">#REF!</definedName>
    <definedName name="รร" localSheetId="4">#REF!</definedName>
    <definedName name="รร" localSheetId="8">#REF!</definedName>
    <definedName name="รร" localSheetId="7">#REF!</definedName>
    <definedName name="รร">#REF!</definedName>
    <definedName name="รรรรรรรรรรร">#REF!</definedName>
    <definedName name="รวม" hidden="1">{#N/A,#N/A,TRUE,"Str.";#N/A,#N/A,TRUE,"Steel &amp; Roof";#N/A,#N/A,TRUE,"Arc.";#N/A,#N/A,TRUE,"Preliminary";#N/A,#N/A,TRUE,"Sum_Prelim"}</definedName>
    <definedName name="รวม1" localSheetId="4">#REF!</definedName>
    <definedName name="รวม1" localSheetId="8">#REF!</definedName>
    <definedName name="รวม1">#REF!</definedName>
    <definedName name="รวม1.1.1">'[96]เชียงคาน จ.เลย'!#REF!</definedName>
    <definedName name="รวม1.1.2">#REF!</definedName>
    <definedName name="รวม1.1.3">'[96]เชียงคาน จ.เลย'!#REF!</definedName>
    <definedName name="รวม1.1.4">'[96]เชียงคาน จ.เลย'!#REF!</definedName>
    <definedName name="รวม1.1.5">'[96]เชียงคาน จ.เลย'!#REF!</definedName>
    <definedName name="รวม1.1.6">'[96]เชียงคาน จ.เลย'!#REF!</definedName>
    <definedName name="รวม1.1.7">'[96]เชียงคาน จ.เลย'!#REF!</definedName>
    <definedName name="รวม1.1.8">'[96]เชียงคาน จ.เลย'!#REF!</definedName>
    <definedName name="รวม1.1.9">'[96]เชียงคาน จ.เลย'!#REF!</definedName>
    <definedName name="รวม2" localSheetId="4">[4]ปร.4สะพาน1!$I$49</definedName>
    <definedName name="รวม2">[5]ปร.4สะพาน1!$I$49</definedName>
    <definedName name="รวม2.1">#REF!</definedName>
    <definedName name="รวม2.1.1">#REF!</definedName>
    <definedName name="รวม2.1.2">#REF!</definedName>
    <definedName name="รวม2.1.3">#REF!</definedName>
    <definedName name="รวม2.1.4">#REF!</definedName>
    <definedName name="รวม2.1.5">#REF!</definedName>
    <definedName name="รวม2.2">#REF!</definedName>
    <definedName name="รวม2.2.1">#REF!</definedName>
    <definedName name="รวม2.2.2">#REF!</definedName>
    <definedName name="รวม2.2.3">#REF!</definedName>
    <definedName name="รวม2.2.4">#REF!</definedName>
    <definedName name="รวม2.2.5">#REF!</definedName>
    <definedName name="รวม2.3">#REF!</definedName>
    <definedName name="รวม2.3.1">#REF!</definedName>
    <definedName name="รวม2.3.2">#REF!</definedName>
    <definedName name="รวม2.3.3">#REF!</definedName>
    <definedName name="รวม2.3.4">#REF!</definedName>
    <definedName name="รวม2.3.5">#REF!</definedName>
    <definedName name="รวม3" localSheetId="4">[4]ปร.4สะพาน1!$I$67</definedName>
    <definedName name="รวม3">[5]ปร.4สะพาน1!$I$67</definedName>
    <definedName name="รวม4" localSheetId="4">#REF!</definedName>
    <definedName name="รวม4" localSheetId="8">#REF!</definedName>
    <definedName name="รวม4">#REF!</definedName>
    <definedName name="รวม5" localSheetId="4">[4]ปร.4สะพาน1!$I$102</definedName>
    <definedName name="รวม5">[5]ปร.4สะพาน1!$I$102</definedName>
    <definedName name="รวม6" localSheetId="4">[4]ปร.4สะพาน1!$I$128</definedName>
    <definedName name="รวม6">[5]ปร.4สะพาน1!$I$128</definedName>
    <definedName name="รวมเงิน" localSheetId="4">[112]ส่วนใส่ปริมาณงาน!$E$32</definedName>
    <definedName name="รวมเงิน">[113]ส่วนใส่ปริมาณงาน!$E$32</definedName>
    <definedName name="รวมดำเน_นการเอง">#REF!</definedName>
    <definedName name="รวมดำเนินการเอง">#REF!</definedName>
    <definedName name="รวมต้นทุน" localSheetId="4">#REF!</definedName>
    <definedName name="รวมต้นทุน" localSheetId="8">#REF!</definedName>
    <definedName name="รวมต้นทุน">#REF!</definedName>
    <definedName name="รวมถนน">#REF!</definedName>
    <definedName name="รวมฝ้า1">#REF!</definedName>
    <definedName name="รวมฝ้า2">#REF!</definedName>
    <definedName name="รวมฝ้า3">#REF!</definedName>
    <definedName name="รวมพื้น1">#REF!</definedName>
    <definedName name="รวมศาลา">#REF!</definedName>
    <definedName name="รองพื้น1">#REF!</definedName>
    <definedName name="รองพื้น2">#REF!</definedName>
    <definedName name="รองพื้น3">#REF!</definedName>
    <definedName name="รองพื้น4">#REF!</definedName>
    <definedName name="รองพื้นทาง">#REF!</definedName>
    <definedName name="รองพื้นฝาย">#REF!</definedName>
    <definedName name="รอยต่อตามยาว">#REF!</definedName>
    <definedName name="รอยต่อหดตัว">#REF!</definedName>
    <definedName name="ระแนง2x4นิ้วพร้อมโครงขนาด0.8x3.0ม.">#REF!</definedName>
    <definedName name="ระแนงไม้2x4นิ้วระยะเรียง1.0ม.">#REF!</definedName>
    <definedName name="ระแนงไม้เทียม1.5x3นิ้วพร้อมโครง2x4นิ้วขนาด0.8x2.8ม.">#REF!</definedName>
    <definedName name="ระแนงไม้เทียม1.5x3นิ้วพร้อมโครงไม้เทียม2x4นิ้ว">#REF!</definedName>
    <definedName name="ระแนงไม้เทียม1.5x3นิ้ววางบนคานและจันทัน">#REF!</definedName>
    <definedName name="ระแนงไม้เทียม1.5x4นิ้วพร้อมโครงไม้เทียมขนาด0.80x2.90ม.">#REF!</definedName>
    <definedName name="ระแนงไม้เทียม1.5x4นิ้วระยะเรียง0.1ม.">#REF!</definedName>
    <definedName name="ระแนงไม้เทียม2x4นิ้วโครง4x4นิ้วขนาด1.1x7.6ม.">#REF!</definedName>
    <definedName name="ระแนงไม้เทียม2x4นิ้วพร้อมโครง2x4นิ้วขนาด0.95x2.2ม.">#REF!</definedName>
    <definedName name="ระแนงไม้เทียม2x4นิ้วระยะเรียง0.50ม.">#REF!</definedName>
    <definedName name="ระยะDOORSTA">#REF!</definedName>
    <definedName name="ระยะขนทิ้ง2">#REF!</definedName>
    <definedName name="ระยะขนวัสดุรอบโครงการ1">#REF!</definedName>
    <definedName name="ระยะขนส่งคอนกรีต">#REF!</definedName>
    <definedName name="ระยะขนส่งดิน">#REF!</definedName>
    <definedName name="ระยะขนส่งทราย">#REF!</definedName>
    <definedName name="ระยะขนส่งปูนผง">#REF!</definedName>
    <definedName name="ระยะขนส่งยางมะตอย">#REF!</definedName>
    <definedName name="ระยะขนส่งหิน">#REF!</definedName>
    <definedName name="ระยะขนส่งเหล็ก">#REF!</definedName>
    <definedName name="ระยะดินตัด" localSheetId="4">#REF!</definedName>
    <definedName name="ระยะดินตัด" localSheetId="8">#REF!</definedName>
    <definedName name="ระยะดินตัด" localSheetId="7">#REF!</definedName>
    <definedName name="ระยะดินตัด">#REF!</definedName>
    <definedName name="ระยะดินถม" localSheetId="4">#REF!</definedName>
    <definedName name="ระยะดินถม" localSheetId="8">#REF!</definedName>
    <definedName name="ระยะดินถม" localSheetId="7">#REF!</definedName>
    <definedName name="ระยะดินถม">#REF!</definedName>
    <definedName name="ระยะทรายถม" localSheetId="4">#REF!</definedName>
    <definedName name="ระยะทรายถม" localSheetId="8">#REF!</definedName>
    <definedName name="ระยะทรายถม" localSheetId="7">#REF!</definedName>
    <definedName name="ระยะทรายถม">#REF!</definedName>
    <definedName name="ระยะทรายหยาบ" localSheetId="8">#REF!</definedName>
    <definedName name="ระยะทรายหยาบ">#REF!</definedName>
    <definedName name="ระยะทาง">[105]ปร.4!$C$6</definedName>
    <definedName name="ระยะทางขนส่งปูนซีเมนต์">#REF!</definedName>
    <definedName name="ระยะปูนต์" localSheetId="8">#REF!</definedName>
    <definedName name="ระยะปูนต์">#REF!</definedName>
    <definedName name="ระยะลูกรัง" localSheetId="8">#REF!</definedName>
    <definedName name="ระยะลูกรัง">#REF!</definedName>
    <definedName name="ระยะวัสดุคัดเลือก" localSheetId="8">#REF!</definedName>
    <definedName name="ระยะวัสดุคัดเลือก">#REF!</definedName>
    <definedName name="ระยะหิน12" localSheetId="8">#REF!</definedName>
    <definedName name="ระยะหิน12">#REF!</definedName>
    <definedName name="ระยะหินคลุก" localSheetId="8">#REF!</definedName>
    <definedName name="ระยะหินคลุก">#REF!</definedName>
    <definedName name="ระยะหินผสม" localSheetId="8">#REF!</definedName>
    <definedName name="ระยะหินผสม">#REF!</definedName>
    <definedName name="ระยะเหล็กเส้น" localSheetId="8">#REF!</definedName>
    <definedName name="ระยะเหล็กเส้น">#REF!</definedName>
    <definedName name="ระยะแอสฟัลท์" localSheetId="8">#REF!</definedName>
    <definedName name="ระยะแอสฟัลท์">#REF!</definedName>
    <definedName name="ราคา">#REF!</definedName>
    <definedName name="ราคากลางสว่างแดนดิน" localSheetId="13">#REF!</definedName>
    <definedName name="ราคากลางสว่างแดนดิน" localSheetId="8">#REF!</definedName>
    <definedName name="ราคากลางสว่างแดนดิน">#REF!</definedName>
    <definedName name="ราคางาน">#REF!</definedName>
    <definedName name="ราคาดินตัด" localSheetId="8">#REF!</definedName>
    <definedName name="ราคาดินตัด">#REF!</definedName>
    <definedName name="ราคาดินถม" localSheetId="8">#REF!</definedName>
    <definedName name="ราคาดินถม">#REF!</definedName>
    <definedName name="ราคาต่อหน่วย">#REF!</definedName>
    <definedName name="ราคาต่อหน่วยน็อต">#REF!</definedName>
    <definedName name="ราคาต่อหน่วยสตัด">#REF!</definedName>
    <definedName name="ราคาตะปู">[94]Sheet1!$C$28</definedName>
    <definedName name="ราคาทรายถม" localSheetId="4">#REF!</definedName>
    <definedName name="ราคาทรายถม" localSheetId="8">#REF!</definedName>
    <definedName name="ราคาทรายถม" localSheetId="7">#REF!</definedName>
    <definedName name="ราคาทรายถม">#REF!</definedName>
    <definedName name="ราคาทรายหยาบ" localSheetId="4">#REF!</definedName>
    <definedName name="ราคาทรายหยาบ" localSheetId="8">#REF!</definedName>
    <definedName name="ราคาทรายหยาบ">#REF!</definedName>
    <definedName name="ราคาน็อตGRยาว">[94]Sheet1!$D$89</definedName>
    <definedName name="ราคาน็อตGRสั้น">[94]Sheet1!$D$88</definedName>
    <definedName name="ราคาน็อตตัวละ">[94]Sheet1!$C$51</definedName>
    <definedName name="ราคาปูนtype1ที่แหล่ง">#REF!</definedName>
    <definedName name="ราคาปูนต์" localSheetId="4">#REF!</definedName>
    <definedName name="ราคาปูนต์" localSheetId="8">#REF!</definedName>
    <definedName name="ราคาปูนต์" localSheetId="7">#REF!</definedName>
    <definedName name="ราคาปูนต์">#REF!</definedName>
    <definedName name="ราคาแผ่นGuardRailต่อเมตร">[94]Sheet1!$F$85</definedName>
    <definedName name="ราคาแผ่นปลายGuardRail">[94]Sheet1!$D$87</definedName>
    <definedName name="ราคาไม้เนื้อแข็ง">[94]Sheet1!$C$61</definedName>
    <definedName name="ราคาไม้แบบต้นทุน">[94]Sheet1!$C$29</definedName>
    <definedName name="ราคายางcrs">#REF!</definedName>
    <definedName name="ราคายางcss">#REF!</definedName>
    <definedName name="ราคาลูกรัง" localSheetId="4">#REF!</definedName>
    <definedName name="ราคาลูกรัง" localSheetId="8">#REF!</definedName>
    <definedName name="ราคาลูกรัง" localSheetId="7">#REF!</definedName>
    <definedName name="ราคาลูกรัง">#REF!</definedName>
    <definedName name="ราคาวัสดุคัดเลือก" localSheetId="4">#REF!</definedName>
    <definedName name="ราคาวัสดุคัดเลือก" localSheetId="8">#REF!</definedName>
    <definedName name="ราคาวัสดุคัดเลือก">#REF!</definedName>
    <definedName name="ราคาสีเทอร์โม">[94]Sheet1!$E$95</definedName>
    <definedName name="ราคาสีน้ำมัน">[94]Sheet1!$C$55</definedName>
    <definedName name="ราคาสีสะท้อนแสง">[94]Sheet1!$C$54</definedName>
    <definedName name="ราคาเสาGuardRail">[94]Sheet1!$D$86</definedName>
    <definedName name="ราคาหิน12" localSheetId="4">#REF!</definedName>
    <definedName name="ราคาหิน12" localSheetId="8">#REF!</definedName>
    <definedName name="ราคาหิน12" localSheetId="7">#REF!</definedName>
    <definedName name="ราคาหิน12">#REF!</definedName>
    <definedName name="ราคาหินคลุก" localSheetId="4">#REF!</definedName>
    <definedName name="ราคาหินคลุก" localSheetId="8">#REF!</definedName>
    <definedName name="ราคาหินคลุก">#REF!</definedName>
    <definedName name="ราคาหินผสม" localSheetId="4">#REF!</definedName>
    <definedName name="ราคาหินผสม" localSheetId="8">#REF!</definedName>
    <definedName name="ราคาหินผสม">#REF!</definedName>
    <definedName name="ราคาเหล็กL50x50x6มม.">#REF!</definedName>
    <definedName name="ราคาเหล็กเส้น" localSheetId="8">#REF!</definedName>
    <definedName name="ราคาเหล็กเส้น">#REF!</definedName>
    <definedName name="ราคาแอสฟัลท์" localSheetId="8">#REF!</definedName>
    <definedName name="ราคาแอสฟัลท์">#REF!</definedName>
    <definedName name="รางฝาเหล็ก" localSheetId="4">#REF!</definedName>
    <definedName name="รางฝาเหล็ก" localSheetId="8">#REF!</definedName>
    <definedName name="รางฝาเหล็ก">#REF!</definedName>
    <definedName name="ราย" localSheetId="7" hidden="1">{"'ค่าแรงช่าง'!$A$1:$H$57"}</definedName>
    <definedName name="ราย" hidden="1">{"'ค่าแรงช่าง'!$A$1:$H$57"}</definedName>
    <definedName name="รายการแก้ไข">#REF!</definedName>
    <definedName name="รายการงวด" localSheetId="4">#REF!</definedName>
    <definedName name="รายการงวด" localSheetId="8">#REF!</definedName>
    <definedName name="รายการงวด">#REF!</definedName>
    <definedName name="รายการงวด2" localSheetId="4">#REF!</definedName>
    <definedName name="รายการงวด2" localSheetId="8">#REF!</definedName>
    <definedName name="รายการงวด2">#REF!</definedName>
    <definedName name="รายละเอ_ยดงาน">#REF!</definedName>
    <definedName name="รายละเอียดการคำนวณค่างานต้นทุน">#REF!</definedName>
    <definedName name="รายละเอียดงาน">#REF!</definedName>
    <definedName name="ราวกันตก1">#REF!</definedName>
    <definedName name="ราวกันตก2">#REF!</definedName>
    <definedName name="ราวกันตก3">#REF!</definedName>
    <definedName name="ราวกันตก4">#REF!</definedName>
    <definedName name="ราวกันตก5">#REF!</definedName>
    <definedName name="ราวแขวนผ้า">#REF!</definedName>
    <definedName name="ราวบันไดเหล็ก1.5นิ้วตามแบบอาคาร22">#REF!</definedName>
    <definedName name="ราวบันไดเหล็ก1.5นิ้วทาสี">#REF!</definedName>
    <definedName name="ราวระเบียงกันตกไม้เนื้อแข็งทำสีธรรมชาติ">#REF!</definedName>
    <definedName name="รีรีร">[89]ภูมิทัศน์!#REF!</definedName>
    <definedName name="ลบ.ม.">#REF!</definedName>
    <definedName name="ลวด" localSheetId="4">'[4]ราคาวัสดุ-ค่าแรง'!$F$26</definedName>
    <definedName name="ลวด">'[5]ราคาวัสดุ-ค่าแรง'!$F$26</definedName>
    <definedName name="ลวดผูกเหล็กเบอร์18">#REF!</definedName>
    <definedName name="ลวดผูกเหล็กไม่รวมขนส่ง">#REF!</definedName>
    <definedName name="ลวดอัดแรง">#REF!</definedName>
    <definedName name="ลอก1">#REF!</definedName>
    <definedName name="ลอก2">#REF!</definedName>
    <definedName name="ลาดACบนPrimeCoat">#REF!</definedName>
    <definedName name="ลาดACบนTackCoat">#REF!</definedName>
    <definedName name="ลีลาวดีชมพู">#REF!</definedName>
    <definedName name="ลูกตั้งไม้แดง1x6นิ้วทำสีธรรมชาติ">#REF!</definedName>
    <definedName name="ลูกนอนไม้แดง1x10นิ้วทำสีธรรมชาติ">#REF!</definedName>
    <definedName name="ลูกนอนไม้แดง1x14นิ้วทำสีธรรมชาติ">#REF!</definedName>
    <definedName name="ลูกนอนไม้เนื้อแข็ง2x10นิ้ว">#REF!</definedName>
    <definedName name="ลูกรัง" localSheetId="4">'[4]ราคาวัสดุ-ค่าแรง'!$F$10</definedName>
    <definedName name="ลูกรัง">'[5]ราคาวัสดุ-ค่าแรง'!$F$10</definedName>
    <definedName name="ลูกรัง1">#REF!</definedName>
    <definedName name="ลูกรัง2">#REF!</definedName>
    <definedName name="ลูกรัง3">#REF!</definedName>
    <definedName name="ลูกรัง4">#REF!</definedName>
    <definedName name="ลูกรังฝาย">#REF!</definedName>
    <definedName name="แล้ว">#REF!</definedName>
    <definedName name="วว">#REF!</definedName>
    <definedName name="ววว">#REF!</definedName>
    <definedName name="วววววววว" localSheetId="13">#REF!</definedName>
    <definedName name="วววววววว" localSheetId="4">#REF!</definedName>
    <definedName name="วววววววว" localSheetId="8">#REF!</definedName>
    <definedName name="วววววววว" localSheetId="7">#REF!</definedName>
    <definedName name="วววววววว">#REF!</definedName>
    <definedName name="ววววววววว" localSheetId="13">#REF!</definedName>
    <definedName name="ววววววววว" localSheetId="4">#REF!</definedName>
    <definedName name="ววววววววว" localSheetId="8">#REF!</definedName>
    <definedName name="ววววววววว" localSheetId="7">#REF!</definedName>
    <definedName name="ววววววววว">#REF!</definedName>
    <definedName name="วัสดุคัดเลือกไม่รวมขนส่ง">#REF!</definedName>
    <definedName name="วาล์วผสมฝักบัวสายอ่อน">#REF!</definedName>
    <definedName name="ศาลปกครอง" localSheetId="13">#REF!</definedName>
    <definedName name="ศาลปกครอง" localSheetId="4">#REF!</definedName>
    <definedName name="ศาลปกครอง" localSheetId="8">#REF!</definedName>
    <definedName name="ศาลปกครอง" localSheetId="7">#REF!</definedName>
    <definedName name="ศาลปกครอง">#REF!</definedName>
    <definedName name="ส" localSheetId="4">#REF!</definedName>
    <definedName name="ส" localSheetId="8">#REF!</definedName>
    <definedName name="ส">#REF!</definedName>
    <definedName name="ส1" localSheetId="4">[4]ค่างานต้นทุน!#REF!</definedName>
    <definedName name="ส1" localSheetId="8">[5]ค่างานต้นทุน!#REF!</definedName>
    <definedName name="ส1" localSheetId="7">#REF!</definedName>
    <definedName name="ส1">#REF!</definedName>
    <definedName name="ส2" localSheetId="4">[4]ค่างานต้นทุน!#REF!</definedName>
    <definedName name="ส2" localSheetId="8">[5]ค่างานต้นทุน!#REF!</definedName>
    <definedName name="ส2" localSheetId="7">#REF!</definedName>
    <definedName name="ส2">#REF!</definedName>
    <definedName name="ส3" localSheetId="4">[4]ค่างานต้นทุน!#REF!</definedName>
    <definedName name="ส3" localSheetId="8">[5]ค่างานต้นทุน!#REF!</definedName>
    <definedName name="ส3" localSheetId="7">#REF!</definedName>
    <definedName name="ส3">#REF!</definedName>
    <definedName name="ส4" localSheetId="4">[4]ค่างานต้นทุน!#REF!</definedName>
    <definedName name="ส4" localSheetId="8">[5]ค่างานต้นทุน!#REF!</definedName>
    <definedName name="ส4" localSheetId="7">#REF!</definedName>
    <definedName name="ส4">#REF!</definedName>
    <definedName name="สถานที่">'[104]งานซ๋อมพื้นคอนกรีต 1'!$N$2</definedName>
    <definedName name="สถาปัตย">#REF!</definedName>
    <definedName name="สร_ปท__งหมด">#REF!</definedName>
    <definedName name="สร_ปท__งหมด_1">#REF!</definedName>
    <definedName name="สร_ปท__งหมด_2">#REF!</definedName>
    <definedName name="สร_ปท__งหมด_3">#REF!</definedName>
    <definedName name="สร_ปท__งหมด_4">#REF!</definedName>
    <definedName name="สร_ปท__งหมด_5">#REF!</definedName>
    <definedName name="สร_ปท__งหมด_6">#REF!</definedName>
    <definedName name="สรุปboxR">#REF!</definedName>
    <definedName name="สรุปงานอาคาร">#REF!</definedName>
    <definedName name="สรุปถนนL">#REF!</definedName>
    <definedName name="สรุปถนนR">#REF!</definedName>
    <definedName name="สรุปทั้งหมด">#REF!</definedName>
    <definedName name="สรุปรวมงานระบบทั้งหมด">#REF!</definedName>
    <definedName name="สรุปสะพานL">[34]สรุปสะพานL!$D$14</definedName>
    <definedName name="สรุปสะพานR">[34]สรุปสะพานR!$D$14</definedName>
    <definedName name="ส่วนต่าง" hidden="1">#REF!</definedName>
    <definedName name="สว่าง" localSheetId="13">#REF!</definedName>
    <definedName name="สว่าง" localSheetId="4">#REF!</definedName>
    <definedName name="สว่าง" localSheetId="8">#REF!</definedName>
    <definedName name="สว่าง" localSheetId="7">#REF!</definedName>
    <definedName name="สว่าง">#REF!</definedName>
    <definedName name="สส">#REF!</definedName>
    <definedName name="สะพาน" localSheetId="4">#REF!</definedName>
    <definedName name="สะพาน">#REF!</definedName>
    <definedName name="สะพาน1L">[34]ปร.4สะพานL!#REF!</definedName>
    <definedName name="สะพาน2" localSheetId="4">#REF!</definedName>
    <definedName name="สะพาน2" localSheetId="8">#REF!</definedName>
    <definedName name="สะพาน2">#REF!</definedName>
    <definedName name="สะพาน2L">[34]ปร.4สะพานL!#REF!</definedName>
    <definedName name="สะพาน3L">[34]ปร.4สะพานL!#REF!</definedName>
    <definedName name="สะพาน4L">[34]ปร.4สะพานL!#REF!</definedName>
    <definedName name="สะพาน5L">[34]ปร.4สะพานL!#REF!</definedName>
    <definedName name="สะพาน5R">#REF!</definedName>
    <definedName name="สะพานท่าอู่">#REF!</definedName>
    <definedName name="สังเคราะห์3">#REF!</definedName>
    <definedName name="สัปดาห์" localSheetId="4">[112]ส่วนคำนวณ1!$A$28:$E$31</definedName>
    <definedName name="สัปดาห์">[113]ส่วนคำนวณ1!$A$28:$E$31</definedName>
    <definedName name="สายไฟ">#REF!</definedName>
    <definedName name="สำนัก">#REF!</definedName>
    <definedName name="สำนักงาน">#REF!</definedName>
    <definedName name="สำเริง" hidden="1">{#N/A,#N/A,TRUE,"Str.";#N/A,#N/A,TRUE,"Steel &amp; Roof";#N/A,#N/A,TRUE,"Arc.";#N/A,#N/A,TRUE,"Preliminary";#N/A,#N/A,TRUE,"Sum_Prelim"}</definedName>
    <definedName name="สิริ">"$"</definedName>
    <definedName name="สี">#REF!</definedName>
    <definedName name="สีน้ำมันงานไม้">#REF!</definedName>
    <definedName name="สีสะพาน">#REF!</definedName>
    <definedName name="สีอะคริลิกภายใน">#REF!</definedName>
    <definedName name="สีอะครีลิกภายนอก">#REF!</definedName>
    <definedName name="สูง1" localSheetId="4">#REF!</definedName>
    <definedName name="สูง1" localSheetId="8">#REF!</definedName>
    <definedName name="สูง1">#REF!</definedName>
    <definedName name="สูง12" localSheetId="4">'[4]Multi_Box 1'!$C$52</definedName>
    <definedName name="สูง12">'[5]Multi_Box 1'!$C$52</definedName>
    <definedName name="สูงเฮช1" localSheetId="4">#REF!</definedName>
    <definedName name="สูงเฮช1" localSheetId="8">#REF!</definedName>
    <definedName name="สูงเฮช1">#REF!</definedName>
    <definedName name="สูงเฮช12" localSheetId="4">#REF!</definedName>
    <definedName name="สูงเฮช12" localSheetId="8">#REF!</definedName>
    <definedName name="สูงเฮช12">#REF!</definedName>
    <definedName name="สูบน้ำ">#REF!</definedName>
    <definedName name="เสา26">#REF!</definedName>
    <definedName name="เสา35">#REF!</definedName>
    <definedName name="เสา40">#REF!</definedName>
    <definedName name="เสาเข็ม4นิ้ว">#REF!</definedName>
    <definedName name="เสาเข็ม6นิ้ว">#REF!</definedName>
    <definedName name="เสาเข็มคอร.สีเหลี่ยมตัน0.3ม.ยาว12ม.">#REF!</definedName>
    <definedName name="เสาเข็มที่เหลือ" localSheetId="4">#REF!</definedName>
    <definedName name="เสาเข็มที่เหลือ" localSheetId="8">#REF!</definedName>
    <definedName name="เสาเข็มที่เหลือ">#REF!</definedName>
    <definedName name="เสาเข็มยาว" localSheetId="4">#REF!</definedName>
    <definedName name="เสาเข็มยาว" localSheetId="8">#REF!</definedName>
    <definedName name="เสาเข็มยาว">#REF!</definedName>
    <definedName name="เสาธง" localSheetId="13">#REF!</definedName>
    <definedName name="เสาธง" localSheetId="4">#REF!</definedName>
    <definedName name="เสาธง" localSheetId="8">#REF!</definedName>
    <definedName name="เสาธง">#REF!</definedName>
    <definedName name="เสาไฟและดวงไฟ">#REF!</definedName>
    <definedName name="เสาเอ็น0.10x0.10m.">#REF!</definedName>
    <definedName name="เสาเอ็น0.10x0.20m.">#REF!</definedName>
    <definedName name="เสาเอ็น0.1x0.2m.">#REF!</definedName>
    <definedName name="แสง" localSheetId="4">[41]boq!#REF!</definedName>
    <definedName name="แสง" localSheetId="8">[40]boq!#REF!</definedName>
    <definedName name="แสง">[40]boq!#REF!</definedName>
    <definedName name="แสงสว่างห้องประชุม" localSheetId="4">[41]boq!#REF!</definedName>
    <definedName name="แสงสว่างห้องประชุม" localSheetId="8">[40]boq!#REF!</definedName>
    <definedName name="แสงสว่างห้องประชุม">[40]boq!#REF!</definedName>
    <definedName name="ใส่เปอร์เซ็นต์">#REF!</definedName>
    <definedName name="ใส่เปอร์เซ็นต์1">#REF!</definedName>
    <definedName name="ใส่เปอร์เซ็นต์2">#REF!</definedName>
    <definedName name="ใส่เปอร์เซ็นต์VAT">#REF!</definedName>
    <definedName name="ใส่เปอร์เซ็นร์1">#REF!</definedName>
    <definedName name="ห418">#REF!</definedName>
    <definedName name="หญ้า">#REF!</definedName>
    <definedName name="หญ้า1">#REF!</definedName>
    <definedName name="หญ้า2">#REF!</definedName>
    <definedName name="หญ้า3">#REF!</definedName>
    <definedName name="หญ้า4">#REF!</definedName>
    <definedName name="หญ้านวลน้อย">#REF!</definedName>
    <definedName name="หญ้าฝาย">#REF!</definedName>
    <definedName name="หญ้ามาเลเซีย">#REF!</definedName>
    <definedName name="หดกฟ" hidden="1">{#N/A,#N/A,TRUE,"SUM";#N/A,#N/A,TRUE,"EE";#N/A,#N/A,TRUE,"AC";#N/A,#N/A,TRUE,"SN"}</definedName>
    <definedName name="หมวดงานวิศวกรรมโครงสร้าง">#REF!</definedName>
    <definedName name="หยาบ" localSheetId="4">#REF!</definedName>
    <definedName name="หยาบ" localSheetId="7">#REF!</definedName>
    <definedName name="หยาบ">#REF!</definedName>
    <definedName name="หลัก">#REF!</definedName>
    <definedName name="หลังคาระแนงไม้เนื้อแข็ง1.5x2นิ้ว_0.10m.พร้อมโครงไม้เนื้อแข็ง2x6นิ้ว_1.00m.ทำสีธรรมชาติ">#REF!</definedName>
    <definedName name="หลังคาระแนงไม้เนื้อแข็ง1x1นิ้ว_0.10m.พร้อมโครงไม้เนื้อแข็ง2x6นิ้ว_1.00m.ทำสีธรรมชาติ">#REF!</definedName>
    <definedName name="หลังคาระแนงไม้เนื้อแข็ง2x2นิ้ว_0.10m.พร้อมโครงไม้เนื้อแข็ง2x4นิ้ว_1.00m.ทำสีธรรมชาติ">#REF!</definedName>
    <definedName name="หห">#REF!</definedName>
    <definedName name="หหห" hidden="1">{#N/A,#N/A,FALSE,"CCTV"}</definedName>
    <definedName name="หหาหหา" hidden="1">[19]PL!#REF!</definedName>
    <definedName name="ห้ะดดเห้เหด้">#REF!</definedName>
    <definedName name="หัวกระเทาะ" localSheetId="4">[6]ได้งานตีเส้น!$H$44</definedName>
    <definedName name="หัวกระเทาะ">[7]ได้งานตีเส้น!$H$44</definedName>
    <definedName name="หิน12" localSheetId="4">'[4]ราคาวัสดุ-ค่าแรง'!$F$15</definedName>
    <definedName name="หิน12">'[5]ราคาวัสดุ-ค่าแรง'!$F$15</definedName>
    <definedName name="หิน2">#REF!</definedName>
    <definedName name="หิน2_1">#REF!</definedName>
    <definedName name="หิน2_2">#REF!</definedName>
    <definedName name="หิน2_2_2">#REF!</definedName>
    <definedName name="หิน2_3">#REF!</definedName>
    <definedName name="หิน2_4">#REF!</definedName>
    <definedName name="หิน2_ตั้ง">#REF!</definedName>
    <definedName name="หิน2_ปีก">#REF!</definedName>
    <definedName name="หิน2๘3">#REF!</definedName>
    <definedName name="หิน2๘4">#REF!</definedName>
    <definedName name="หิน3">#REF!</definedName>
    <definedName name="หิน3_1">#REF!</definedName>
    <definedName name="หิน3_2">#REF!</definedName>
    <definedName name="หิน3_3">#REF!</definedName>
    <definedName name="หิน3_4">#REF!</definedName>
    <definedName name="หิน34" localSheetId="4">'[4]ราคาวัสดุ-ค่าแรง'!$F$14</definedName>
    <definedName name="หิน34">'[5]ราคาวัสดุ-ค่าแรง'!$F$14</definedName>
    <definedName name="หิน38" localSheetId="4">'[4]ราคาวัสดุ-ค่าแรง'!$F$16</definedName>
    <definedName name="หิน38">'[5]ราคาวัสดุ-ค่าแรง'!$F$16</definedName>
    <definedName name="หิน3๘3">#REF!</definedName>
    <definedName name="หินsingle" localSheetId="4">#REF!</definedName>
    <definedName name="หินsingle" localSheetId="7">#REF!</definedName>
    <definedName name="หินsingle">#REF!</definedName>
    <definedName name="หินก่อ">#REF!</definedName>
    <definedName name="หินก่อ1">#REF!</definedName>
    <definedName name="หินก่อ2">#REF!</definedName>
    <definedName name="หินก่อ3">#REF!</definedName>
    <definedName name="หินก่อ4">#REF!</definedName>
    <definedName name="หินแข็ง_ดันตัก">#REF!</definedName>
    <definedName name="หินแข็ง_ระเบิด">#REF!</definedName>
    <definedName name="หินคละไม่รวมขนส่ง">#REF!</definedName>
    <definedName name="หินคลุก" localSheetId="4">'[4]ราคาวัสดุ-ค่าแรง'!$F$11</definedName>
    <definedName name="หินคลุก" localSheetId="8">'[5]ราคาวัสดุ-ค่าแรง'!$F$11</definedName>
    <definedName name="หินคลุก" localSheetId="7">#REF!</definedName>
    <definedName name="หินคลุก">#REF!</definedName>
    <definedName name="หินคลุกไม่รวมขนส่ง">#REF!</definedName>
    <definedName name="หินผสม" localSheetId="4">#REF!</definedName>
    <definedName name="หินผสม" localSheetId="7">#REF!</definedName>
    <definedName name="หินผสม">#REF!</definedName>
    <definedName name="หินผสมคอนกรีต" localSheetId="4">'[4]ราคาวัสดุ-ค่าแรง'!$F$12</definedName>
    <definedName name="หินผสมคอนกรีต">'[5]ราคาวัสดุ-ค่าแรง'!$F$12</definedName>
    <definedName name="หินผสมแอสฟัลต์" localSheetId="4">'[4]ราคาวัสดุ-ค่าแรง'!$F$17</definedName>
    <definedName name="หินผสมแอสฟัลต์">'[5]ราคาวัสดุ-ค่าแรง'!$F$17</definedName>
    <definedName name="หินผุ_ขุดตัก">#REF!</definedName>
    <definedName name="หินผุ_ดันตัก">#REF!</definedName>
    <definedName name="หินฝุ่น" localSheetId="4">'[4]ราคาวัสดุ-ค่าแรง'!$F$13</definedName>
    <definedName name="หินฝุ่น">'[5]ราคาวัสดุ-ค่าแรง'!$F$13</definedName>
    <definedName name="หินโม่ผสมคอนกรีตไม่รวมขนส่ง">#REF!</definedName>
    <definedName name="หินย่อย">#REF!</definedName>
    <definedName name="หินย่อยหน้างาน" localSheetId="4">[4]ค่างานต้นทุน!$H$111</definedName>
    <definedName name="หินย่อยหน้างาน">[5]ค่างานต้นทุน!$H$111</definedName>
    <definedName name="หินเรียง">#REF!</definedName>
    <definedName name="หินเรียง1">#REF!</definedName>
    <definedName name="หินเรียง2">#REF!</definedName>
    <definedName name="หินเรียง3">#REF!</definedName>
    <definedName name="หินเรียง4">#REF!</definedName>
    <definedName name="หินเรียงฝาย">#REF!</definedName>
    <definedName name="หินใหญ่">#REF!</definedName>
    <definedName name="หินใหญ่ไม่รวมขนส่ง">#REF!</definedName>
    <definedName name="หินแอสฟัลท์" localSheetId="4">#REF!</definedName>
    <definedName name="หินแอสฟัลท์">#REF!</definedName>
    <definedName name="เหล็ก">#REF!</definedName>
    <definedName name="เหล็ก12">#REF!</definedName>
    <definedName name="เหล็ก16">#REF!</definedName>
    <definedName name="เหล็ก20">#REF!</definedName>
    <definedName name="เหล็ก6">#REF!</definedName>
    <definedName name="เหล็ก9">#REF!</definedName>
    <definedName name="เหล็กกลม">#REF!</definedName>
    <definedName name="เหล็กเสริม" localSheetId="4">'[4]ราคาวัสดุ-ค่าแรง'!$F$25</definedName>
    <definedName name="เหล็กเสริม">'[5]ราคาวัสดุ-ค่าแรง'!$F$25</definedName>
    <definedName name="เหล็กเสริม1">#REF!</definedName>
    <definedName name="เหล็กเสริม12มม.SD40">#REF!</definedName>
    <definedName name="เหล็กเสริม16มม.SD40">#REF!</definedName>
    <definedName name="เหล็กเสริม2">#REF!</definedName>
    <definedName name="เหล็กเสริม20มม.SD40">#REF!</definedName>
    <definedName name="เหล็กเสริม25มม.SD40">#REF!</definedName>
    <definedName name="เหล็กเสริม3">#REF!</definedName>
    <definedName name="เหล็กเสริม4">#REF!</definedName>
    <definedName name="เหล็กเสริม6มม.SR24">#REF!</definedName>
    <definedName name="เหล็กเสริม9มม.SR24">#REF!</definedName>
    <definedName name="เหล็กเสริมฝาย">#REF!</definedName>
    <definedName name="แหล่ง12" localSheetId="4">'[4]ราคาวัสดุ-ค่าแรง'!$G$15</definedName>
    <definedName name="แหล่ง12">'[5]ราคาวัสดุ-ค่าแรง'!$G$15</definedName>
    <definedName name="แหล่งคอนกรีต">#REF!</definedName>
    <definedName name="แหล่งดิน">#REF!</definedName>
    <definedName name="แหล่งทราย">#REF!</definedName>
    <definedName name="แหล่งท่อ">#REF!</definedName>
    <definedName name="แหล่งปูน">#REF!</definedName>
    <definedName name="แหล่งยางมะตอย">#REF!</definedName>
    <definedName name="แหล่งหิน">#REF!</definedName>
    <definedName name="แหล่งหินฝุ่น" localSheetId="4">'[4]ราคาวัสดุ-ค่าแรง'!$G$13</definedName>
    <definedName name="แหล่งหินฝุ่น">'[5]ราคาวัสดุ-ค่าแรง'!$G$13</definedName>
    <definedName name="แหล่งเหล็ก">#REF!</definedName>
    <definedName name="อ">[40]boq!#REF!</definedName>
    <definedName name="อเ">#REF!</definedName>
    <definedName name="อกดหเ">#REF!</definedName>
    <definedName name="ออก">#REF!</definedName>
    <definedName name="ออย">#REF!</definedName>
    <definedName name="อาคาร">#REF!</definedName>
    <definedName name="อาคารกีฬาเอนกประสงค์">#REF!</definedName>
    <definedName name="อาคารรับน้ำ">#REF!</definedName>
    <definedName name="อ่างล้างหน้าแขวนผนังและอุปกรณ์_1_ชุด">#REF!</definedName>
    <definedName name="อ่างล้างหน้าฝังบนเคาน์เตอร์และอุปกรณ์_1_ชุด">#REF!</definedName>
    <definedName name="อ้างอิง">#REF!</definedName>
    <definedName name="อุปกรณ์_G1_1_ชุด">#REF!</definedName>
    <definedName name="อุปกรณ์_G10_1_ชุด">#REF!</definedName>
    <definedName name="อุปกรณ์_G11_1_ชุด">#REF!</definedName>
    <definedName name="อุปกรณ์_G12_1_ชุด">#REF!</definedName>
    <definedName name="อุปกรณ์_G13_1_ชุด">#REF!</definedName>
    <definedName name="อุปกรณ์_G14_1_ชุด">#REF!</definedName>
    <definedName name="อุปกรณ์_G15_1_ชุด">#REF!</definedName>
    <definedName name="อุปกรณ์_G16_1_ชุด">#REF!</definedName>
    <definedName name="อุปกรณ์_G17_1_ชุด">#REF!</definedName>
    <definedName name="อุปกรณ์_G18_1_ชุด">#REF!</definedName>
    <definedName name="อุปกรณ์_G19_1_ชุด">#REF!</definedName>
    <definedName name="อุปกรณ์_G2_1_ชุด">#REF!</definedName>
    <definedName name="อุปกรณ์_G20_1_ชุด">#REF!</definedName>
    <definedName name="อุปกรณ์_G21_1_ชุด">#REF!</definedName>
    <definedName name="อุปกรณ์_G22_1_ชุด">#REF!</definedName>
    <definedName name="อุปกรณ์_G3_1_ชุด">#REF!</definedName>
    <definedName name="อุปกรณ์_G4_1_ชุด">#REF!</definedName>
    <definedName name="อุปกรณ์_G5_1_ชุด">#REF!</definedName>
    <definedName name="อุปกรณ์_G6_1_ชุด">#REF!</definedName>
    <definedName name="อุปกรณ์_G7_1_ชุด">#REF!</definedName>
    <definedName name="อุปกรณ์_G8_1_ชุด">#REF!</definedName>
    <definedName name="อุปกรณ์_G9_1_ชุด">#REF!</definedName>
    <definedName name="า96">#REF!</definedName>
    <definedName name="ๆ" hidden="1">{#N/A,#N/A,TRUE,"SUM";#N/A,#N/A,TRUE,"EE";#N/A,#N/A,TRUE,"AC";#N/A,#N/A,TRUE,"SN"}</definedName>
    <definedName name="견적조건" hidden="1">#REF!</definedName>
    <definedName name="부대공사"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9" i="16" l="1"/>
  <c r="G53" i="16"/>
  <c r="G43" i="16"/>
  <c r="G35" i="16"/>
  <c r="G32" i="16"/>
  <c r="G29" i="16"/>
  <c r="G31" i="16"/>
  <c r="G30" i="16"/>
  <c r="AA127" i="16"/>
  <c r="G33" i="16" l="1"/>
  <c r="G28" i="16"/>
  <c r="G27" i="16"/>
  <c r="A5" i="1" l="1"/>
  <c r="E57" i="1"/>
  <c r="E53" i="1"/>
  <c r="E54" i="1"/>
  <c r="E48" i="1"/>
  <c r="B20" i="13"/>
  <c r="B19" i="13"/>
  <c r="B18" i="13"/>
  <c r="B17" i="13"/>
  <c r="M35" i="18"/>
  <c r="G35" i="18"/>
  <c r="F35" i="18"/>
  <c r="E35" i="18"/>
  <c r="M34" i="18"/>
  <c r="G34" i="18"/>
  <c r="F34" i="18"/>
  <c r="E34" i="18"/>
  <c r="M33" i="18"/>
  <c r="G33" i="18"/>
  <c r="F33" i="18"/>
  <c r="E33" i="18"/>
  <c r="M32" i="18"/>
  <c r="G32" i="18"/>
  <c r="F32" i="18"/>
  <c r="E32" i="18"/>
  <c r="M31" i="18"/>
  <c r="G31" i="18"/>
  <c r="F31" i="18"/>
  <c r="E31" i="18"/>
  <c r="M30" i="18"/>
  <c r="G30" i="18"/>
  <c r="F30" i="18"/>
  <c r="E30" i="18"/>
  <c r="M29" i="18"/>
  <c r="G29" i="18"/>
  <c r="F29" i="18"/>
  <c r="E29" i="18"/>
  <c r="M28" i="18"/>
  <c r="G28" i="18"/>
  <c r="F28" i="18"/>
  <c r="E28" i="18"/>
  <c r="M27" i="18"/>
  <c r="G27" i="18"/>
  <c r="F27" i="18"/>
  <c r="E27" i="18"/>
  <c r="M26" i="18"/>
  <c r="G26" i="18"/>
  <c r="F26" i="18"/>
  <c r="E26" i="18"/>
  <c r="M25" i="18"/>
  <c r="G25" i="18"/>
  <c r="F25" i="18"/>
  <c r="E25" i="18"/>
  <c r="M24" i="18"/>
  <c r="G24" i="18"/>
  <c r="F24" i="18"/>
  <c r="E24" i="18"/>
  <c r="M23" i="18"/>
  <c r="G23" i="18"/>
  <c r="F23" i="18"/>
  <c r="E23" i="18"/>
  <c r="M22" i="18"/>
  <c r="G22" i="18"/>
  <c r="F22" i="18"/>
  <c r="E22" i="18"/>
  <c r="M21" i="18"/>
  <c r="H21" i="18"/>
  <c r="I21" i="18" s="1"/>
  <c r="K21" i="18" s="1"/>
  <c r="L21" i="18" s="1"/>
  <c r="N21" i="18" s="1"/>
  <c r="G21" i="18"/>
  <c r="F21" i="18"/>
  <c r="E21" i="18"/>
  <c r="M20" i="18"/>
  <c r="G20" i="18"/>
  <c r="F20" i="18"/>
  <c r="E20" i="18"/>
  <c r="M19" i="18"/>
  <c r="G19" i="18"/>
  <c r="F19" i="18"/>
  <c r="E19" i="18"/>
  <c r="M18" i="18"/>
  <c r="G18" i="18"/>
  <c r="F18" i="18"/>
  <c r="E18" i="18"/>
  <c r="M17" i="18"/>
  <c r="G17" i="18"/>
  <c r="F17" i="18"/>
  <c r="E17" i="18"/>
  <c r="M16" i="18"/>
  <c r="G16" i="18"/>
  <c r="F16" i="18"/>
  <c r="E16" i="18"/>
  <c r="M15" i="18"/>
  <c r="G15" i="18"/>
  <c r="F15" i="18"/>
  <c r="E15" i="18"/>
  <c r="M14" i="18"/>
  <c r="G14" i="18"/>
  <c r="F14" i="18"/>
  <c r="E14" i="18"/>
  <c r="M13" i="18"/>
  <c r="G13" i="18"/>
  <c r="F13" i="18"/>
  <c r="E13" i="18"/>
  <c r="M12" i="18"/>
  <c r="I12" i="18"/>
  <c r="K12" i="18" s="1"/>
  <c r="L12" i="18" s="1"/>
  <c r="N12" i="18" s="1"/>
  <c r="H12" i="18"/>
  <c r="H32" i="18" s="1"/>
  <c r="G12" i="18"/>
  <c r="F12" i="18"/>
  <c r="G189" i="16"/>
  <c r="H189" i="16" s="1"/>
  <c r="G188" i="16"/>
  <c r="H188" i="16" s="1"/>
  <c r="G187" i="16"/>
  <c r="G186" i="16"/>
  <c r="H186" i="16" s="1"/>
  <c r="G181" i="16"/>
  <c r="H181" i="16" s="1"/>
  <c r="G180" i="16"/>
  <c r="H180" i="16" s="1"/>
  <c r="G177" i="16"/>
  <c r="G176" i="16"/>
  <c r="G173" i="16"/>
  <c r="H173" i="16" s="1"/>
  <c r="G172" i="16"/>
  <c r="H172" i="16" s="1"/>
  <c r="G165" i="16"/>
  <c r="G171" i="16"/>
  <c r="G169" i="16"/>
  <c r="H169" i="16" s="1"/>
  <c r="G166" i="16"/>
  <c r="H166" i="16" s="1"/>
  <c r="G164" i="16"/>
  <c r="G160" i="16"/>
  <c r="H160" i="16" s="1"/>
  <c r="G159" i="16"/>
  <c r="H159" i="16" s="1"/>
  <c r="G156" i="16"/>
  <c r="H156" i="16" s="1"/>
  <c r="G155" i="16"/>
  <c r="H155" i="16" s="1"/>
  <c r="G154" i="16"/>
  <c r="G153" i="16"/>
  <c r="H153" i="16" s="1"/>
  <c r="G152" i="16"/>
  <c r="H152" i="16" s="1"/>
  <c r="G149" i="16"/>
  <c r="H149" i="16" s="1"/>
  <c r="G148" i="16"/>
  <c r="H148" i="16" s="1"/>
  <c r="G147" i="16"/>
  <c r="H147" i="16" s="1"/>
  <c r="G146" i="16"/>
  <c r="H146" i="16" s="1"/>
  <c r="G145" i="16"/>
  <c r="G120" i="16"/>
  <c r="H120" i="16" s="1"/>
  <c r="G119" i="16"/>
  <c r="H119" i="16" s="1"/>
  <c r="G118" i="16"/>
  <c r="H118" i="16" s="1"/>
  <c r="G116" i="16"/>
  <c r="H116" i="16" s="1"/>
  <c r="G115" i="16"/>
  <c r="H115" i="16" s="1"/>
  <c r="G114" i="16"/>
  <c r="H114" i="16" s="1"/>
  <c r="G112" i="16"/>
  <c r="H112" i="16" s="1"/>
  <c r="G111" i="16"/>
  <c r="G110" i="16"/>
  <c r="H110" i="16" s="1"/>
  <c r="G117" i="16"/>
  <c r="G102" i="16"/>
  <c r="H102" i="16" s="1"/>
  <c r="G100" i="16"/>
  <c r="H100" i="16" s="1"/>
  <c r="G99" i="16"/>
  <c r="H99" i="16" s="1"/>
  <c r="G98" i="16"/>
  <c r="H98" i="16" s="1"/>
  <c r="G97" i="16"/>
  <c r="H97" i="16" s="1"/>
  <c r="G96" i="16"/>
  <c r="G95" i="16"/>
  <c r="G94" i="16"/>
  <c r="H94" i="16" s="1"/>
  <c r="G93" i="16"/>
  <c r="H93" i="16" s="1"/>
  <c r="G54" i="16"/>
  <c r="H54" i="16" s="1"/>
  <c r="G51" i="16"/>
  <c r="G50" i="16"/>
  <c r="H50" i="16" s="1"/>
  <c r="H49" i="16"/>
  <c r="G47" i="16"/>
  <c r="H47" i="16" s="1"/>
  <c r="G46" i="16"/>
  <c r="H46" i="16" s="1"/>
  <c r="H43" i="16"/>
  <c r="G41" i="16"/>
  <c r="H41" i="16" s="1"/>
  <c r="G39" i="16"/>
  <c r="H39" i="16" s="1"/>
  <c r="H35" i="16"/>
  <c r="H33" i="16"/>
  <c r="H32" i="16"/>
  <c r="H30" i="16"/>
  <c r="H29" i="16"/>
  <c r="H28" i="16"/>
  <c r="H27" i="16"/>
  <c r="G88" i="16"/>
  <c r="H88" i="16" s="1"/>
  <c r="G86" i="16"/>
  <c r="G84" i="16"/>
  <c r="H84" i="16" s="1"/>
  <c r="G78" i="16"/>
  <c r="H78" i="16" s="1"/>
  <c r="A608" i="16"/>
  <c r="B608" i="16"/>
  <c r="B591" i="16"/>
  <c r="B607" i="16" s="1"/>
  <c r="B574" i="16"/>
  <c r="B590" i="16" s="1"/>
  <c r="B563" i="16"/>
  <c r="B573" i="16" s="1"/>
  <c r="B540" i="16"/>
  <c r="B562" i="16" s="1"/>
  <c r="B506" i="16"/>
  <c r="B539" i="16" s="1"/>
  <c r="B489" i="16"/>
  <c r="A489" i="16"/>
  <c r="B472" i="16"/>
  <c r="B488" i="16" s="1"/>
  <c r="B460" i="16"/>
  <c r="B471" i="16" s="1"/>
  <c r="B453" i="16"/>
  <c r="B459" i="16" s="1"/>
  <c r="B436" i="16"/>
  <c r="B452" i="16" s="1"/>
  <c r="B424" i="16"/>
  <c r="B435" i="16" s="1"/>
  <c r="B413" i="16"/>
  <c r="B423" i="16" s="1"/>
  <c r="B385" i="16"/>
  <c r="B412" i="16" s="1"/>
  <c r="B374" i="16"/>
  <c r="B384" i="16" s="1"/>
  <c r="B368" i="16"/>
  <c r="B373" i="16" s="1"/>
  <c r="B358" i="16"/>
  <c r="B367" i="16" s="1"/>
  <c r="B351" i="16"/>
  <c r="A351" i="16"/>
  <c r="B334" i="16"/>
  <c r="B350" i="16" s="1"/>
  <c r="B317" i="16"/>
  <c r="B333" i="16" s="1"/>
  <c r="B283" i="16"/>
  <c r="B316" i="16" s="1"/>
  <c r="B266" i="16"/>
  <c r="B282" i="16" s="1"/>
  <c r="B249" i="16"/>
  <c r="B265" i="16" s="1"/>
  <c r="B232" i="16"/>
  <c r="B248" i="16" s="1"/>
  <c r="B215" i="16"/>
  <c r="B231" i="16" s="1"/>
  <c r="B198" i="16"/>
  <c r="A198" i="16"/>
  <c r="B192" i="16"/>
  <c r="B197" i="16" s="1"/>
  <c r="B185" i="16"/>
  <c r="B191" i="16" s="1"/>
  <c r="B162" i="16"/>
  <c r="B184" i="16" s="1"/>
  <c r="B144" i="16"/>
  <c r="B161" i="16" s="1"/>
  <c r="B126" i="16"/>
  <c r="B143" i="16" s="1"/>
  <c r="B109" i="16"/>
  <c r="B125" i="16" s="1"/>
  <c r="B92" i="16"/>
  <c r="B108" i="16" s="1"/>
  <c r="B83" i="16"/>
  <c r="B91" i="16" s="1"/>
  <c r="B75" i="16"/>
  <c r="B82" i="16" s="1"/>
  <c r="B58" i="16"/>
  <c r="A58" i="16"/>
  <c r="B24" i="16"/>
  <c r="A24" i="16"/>
  <c r="B7" i="17"/>
  <c r="D3" i="16"/>
  <c r="B19" i="17"/>
  <c r="B18" i="17"/>
  <c r="B17" i="17"/>
  <c r="B16" i="17"/>
  <c r="B9" i="17"/>
  <c r="B5" i="17"/>
  <c r="F25" i="16"/>
  <c r="H25" i="16"/>
  <c r="F26" i="16"/>
  <c r="H26" i="16"/>
  <c r="F27" i="16"/>
  <c r="F28" i="16"/>
  <c r="F29" i="16"/>
  <c r="F30" i="16"/>
  <c r="F31" i="16"/>
  <c r="H31" i="16"/>
  <c r="F32" i="16"/>
  <c r="F33" i="16"/>
  <c r="F34" i="16"/>
  <c r="H34" i="16"/>
  <c r="F35" i="16"/>
  <c r="F36" i="16"/>
  <c r="H36" i="16"/>
  <c r="F37" i="16"/>
  <c r="H37" i="16"/>
  <c r="F38" i="16"/>
  <c r="H38" i="16"/>
  <c r="F39" i="16"/>
  <c r="F40" i="16"/>
  <c r="F41" i="16"/>
  <c r="F42" i="16"/>
  <c r="F43" i="16"/>
  <c r="F44" i="16"/>
  <c r="F45" i="16"/>
  <c r="H45" i="16"/>
  <c r="F46" i="16"/>
  <c r="F47" i="16"/>
  <c r="F49" i="16"/>
  <c r="F50" i="16"/>
  <c r="F51" i="16"/>
  <c r="H51" i="16"/>
  <c r="F52" i="16"/>
  <c r="H52" i="16"/>
  <c r="F53" i="16"/>
  <c r="H53" i="16"/>
  <c r="F54" i="16"/>
  <c r="F76" i="16"/>
  <c r="H76" i="16"/>
  <c r="C77" i="16"/>
  <c r="F78" i="16"/>
  <c r="F84" i="16"/>
  <c r="F86" i="16"/>
  <c r="H86" i="16"/>
  <c r="F88" i="16"/>
  <c r="F93" i="16"/>
  <c r="F94" i="16"/>
  <c r="F95" i="16"/>
  <c r="H95" i="16"/>
  <c r="F96" i="16"/>
  <c r="H96" i="16"/>
  <c r="F97" i="16"/>
  <c r="F98" i="16"/>
  <c r="F99" i="16"/>
  <c r="F100" i="16"/>
  <c r="F101" i="16"/>
  <c r="H101" i="16"/>
  <c r="F102" i="16"/>
  <c r="F103" i="16"/>
  <c r="H103" i="16"/>
  <c r="F110" i="16"/>
  <c r="F111" i="16"/>
  <c r="H111" i="16"/>
  <c r="F112" i="16"/>
  <c r="F113" i="16"/>
  <c r="H113" i="16"/>
  <c r="F114" i="16"/>
  <c r="F115" i="16"/>
  <c r="F116" i="16"/>
  <c r="C117" i="16"/>
  <c r="F118" i="16"/>
  <c r="F119" i="16"/>
  <c r="F120" i="16"/>
  <c r="F127" i="16"/>
  <c r="H127" i="16"/>
  <c r="F128" i="16"/>
  <c r="H128" i="16"/>
  <c r="F129" i="16"/>
  <c r="H129" i="16"/>
  <c r="F130" i="16"/>
  <c r="H130" i="16"/>
  <c r="F131" i="16"/>
  <c r="H131" i="16"/>
  <c r="F132" i="16"/>
  <c r="H132" i="16"/>
  <c r="F133" i="16"/>
  <c r="H133" i="16"/>
  <c r="F134" i="16"/>
  <c r="H134" i="16"/>
  <c r="F135" i="16"/>
  <c r="H135" i="16"/>
  <c r="F136" i="16"/>
  <c r="H136" i="16"/>
  <c r="F137" i="16"/>
  <c r="H137" i="16"/>
  <c r="F138" i="16"/>
  <c r="H138" i="16"/>
  <c r="F139" i="16"/>
  <c r="H139" i="16"/>
  <c r="F140" i="16"/>
  <c r="H140" i="16"/>
  <c r="F141" i="16"/>
  <c r="H141" i="16"/>
  <c r="F142" i="16"/>
  <c r="H142" i="16"/>
  <c r="F145" i="16"/>
  <c r="H145" i="16"/>
  <c r="F146" i="16"/>
  <c r="F147" i="16"/>
  <c r="F148" i="16"/>
  <c r="F149" i="16"/>
  <c r="F150" i="16"/>
  <c r="H150" i="16"/>
  <c r="F151" i="16"/>
  <c r="H151" i="16"/>
  <c r="F152" i="16"/>
  <c r="F153" i="16"/>
  <c r="F154" i="16"/>
  <c r="H154" i="16"/>
  <c r="F155" i="16"/>
  <c r="F156" i="16"/>
  <c r="F157" i="16"/>
  <c r="H157" i="16"/>
  <c r="F158" i="16"/>
  <c r="H158" i="16"/>
  <c r="F159" i="16"/>
  <c r="F160" i="16"/>
  <c r="F164" i="16"/>
  <c r="H164" i="16"/>
  <c r="F165" i="16"/>
  <c r="H165" i="16"/>
  <c r="F166" i="16"/>
  <c r="F167" i="16"/>
  <c r="H167" i="16"/>
  <c r="F168" i="16"/>
  <c r="H168" i="16"/>
  <c r="F169" i="16"/>
  <c r="F171" i="16"/>
  <c r="H171" i="16"/>
  <c r="F172" i="16"/>
  <c r="F173" i="16"/>
  <c r="F174" i="16"/>
  <c r="H174" i="16"/>
  <c r="F176" i="16"/>
  <c r="H176" i="16"/>
  <c r="F177" i="16"/>
  <c r="H177" i="16"/>
  <c r="F180" i="16"/>
  <c r="F181" i="16"/>
  <c r="F182" i="16"/>
  <c r="H182" i="16"/>
  <c r="F186" i="16"/>
  <c r="F187" i="16"/>
  <c r="H187" i="16"/>
  <c r="F188" i="16"/>
  <c r="F189" i="16"/>
  <c r="F193" i="16"/>
  <c r="H193" i="16"/>
  <c r="F194" i="16"/>
  <c r="H194" i="16"/>
  <c r="F195" i="16"/>
  <c r="H195" i="16"/>
  <c r="F206" i="16"/>
  <c r="H206" i="16"/>
  <c r="F217" i="16"/>
  <c r="H217" i="16"/>
  <c r="F218" i="16"/>
  <c r="H218" i="16"/>
  <c r="F219" i="16"/>
  <c r="H219" i="16"/>
  <c r="F220" i="16"/>
  <c r="H220" i="16"/>
  <c r="F221" i="16"/>
  <c r="H221" i="16"/>
  <c r="F222" i="16"/>
  <c r="H222" i="16"/>
  <c r="F223" i="16"/>
  <c r="H223" i="16"/>
  <c r="F224" i="16"/>
  <c r="H224" i="16"/>
  <c r="F226" i="16"/>
  <c r="H226" i="16"/>
  <c r="F234" i="16"/>
  <c r="H234" i="16"/>
  <c r="F235" i="16"/>
  <c r="H235" i="16"/>
  <c r="F236" i="16"/>
  <c r="H236" i="16"/>
  <c r="F237" i="16"/>
  <c r="H237" i="16"/>
  <c r="F238" i="16"/>
  <c r="H238" i="16"/>
  <c r="F239" i="16"/>
  <c r="H239" i="16"/>
  <c r="F240" i="16"/>
  <c r="H240" i="16"/>
  <c r="F241" i="16"/>
  <c r="H241" i="16"/>
  <c r="F242" i="16"/>
  <c r="H242" i="16"/>
  <c r="F243" i="16"/>
  <c r="H243" i="16"/>
  <c r="F244" i="16"/>
  <c r="H244" i="16"/>
  <c r="F246" i="16"/>
  <c r="H246" i="16"/>
  <c r="F251" i="16"/>
  <c r="H251" i="16"/>
  <c r="F252" i="16"/>
  <c r="H252" i="16"/>
  <c r="F253" i="16"/>
  <c r="H253" i="16"/>
  <c r="F254" i="16"/>
  <c r="H254" i="16"/>
  <c r="F255" i="16"/>
  <c r="H255" i="16"/>
  <c r="F256" i="16"/>
  <c r="H256" i="16"/>
  <c r="F257" i="16"/>
  <c r="H257" i="16"/>
  <c r="F258" i="16"/>
  <c r="H258" i="16"/>
  <c r="F259" i="16"/>
  <c r="H259" i="16"/>
  <c r="F261" i="16"/>
  <c r="H261" i="16"/>
  <c r="F268" i="16"/>
  <c r="H268" i="16"/>
  <c r="F269" i="16"/>
  <c r="H269" i="16"/>
  <c r="F270" i="16"/>
  <c r="H270" i="16"/>
  <c r="F271" i="16"/>
  <c r="H271" i="16"/>
  <c r="F272" i="16"/>
  <c r="H272" i="16"/>
  <c r="F273" i="16"/>
  <c r="H273" i="16"/>
  <c r="F274" i="16"/>
  <c r="H274" i="16"/>
  <c r="F276" i="16"/>
  <c r="H276" i="16"/>
  <c r="F278" i="16"/>
  <c r="H278" i="16"/>
  <c r="F285" i="16"/>
  <c r="H285" i="16"/>
  <c r="F286" i="16"/>
  <c r="H286" i="16"/>
  <c r="F287" i="16"/>
  <c r="H287" i="16"/>
  <c r="F288" i="16"/>
  <c r="H288" i="16"/>
  <c r="F289" i="16"/>
  <c r="H289" i="16"/>
  <c r="F290" i="16"/>
  <c r="H290" i="16"/>
  <c r="F291" i="16"/>
  <c r="H291" i="16"/>
  <c r="F292" i="16"/>
  <c r="H292" i="16"/>
  <c r="F293" i="16"/>
  <c r="H293" i="16"/>
  <c r="F294" i="16"/>
  <c r="H294" i="16"/>
  <c r="F295" i="16"/>
  <c r="H295" i="16"/>
  <c r="F296" i="16"/>
  <c r="H296" i="16"/>
  <c r="F297" i="16"/>
  <c r="H297" i="16"/>
  <c r="F298" i="16"/>
  <c r="H298" i="16"/>
  <c r="F301" i="16"/>
  <c r="H301" i="16"/>
  <c r="F302" i="16"/>
  <c r="H302" i="16"/>
  <c r="F303" i="16"/>
  <c r="H303" i="16"/>
  <c r="F304" i="16"/>
  <c r="H304" i="16"/>
  <c r="F305" i="16"/>
  <c r="H305" i="16"/>
  <c r="F306" i="16"/>
  <c r="H306" i="16"/>
  <c r="F307" i="16"/>
  <c r="H307" i="16"/>
  <c r="F319" i="16"/>
  <c r="H319" i="16"/>
  <c r="F320" i="16"/>
  <c r="H320" i="16"/>
  <c r="F321" i="16"/>
  <c r="H321" i="16"/>
  <c r="F322" i="16"/>
  <c r="H322" i="16"/>
  <c r="F323" i="16"/>
  <c r="H323" i="16"/>
  <c r="F324" i="16"/>
  <c r="H324" i="16"/>
  <c r="F325" i="16"/>
  <c r="H325" i="16"/>
  <c r="F326" i="16"/>
  <c r="H326" i="16"/>
  <c r="F328" i="16"/>
  <c r="H328" i="16"/>
  <c r="F329" i="16"/>
  <c r="H329" i="16"/>
  <c r="F335" i="16"/>
  <c r="H335" i="16"/>
  <c r="F336" i="16"/>
  <c r="H336" i="16"/>
  <c r="F337" i="16"/>
  <c r="H337" i="16"/>
  <c r="F338" i="16"/>
  <c r="H338" i="16"/>
  <c r="F339" i="16"/>
  <c r="H339" i="16"/>
  <c r="F369" i="16"/>
  <c r="H369" i="16"/>
  <c r="F371" i="16"/>
  <c r="H371" i="16"/>
  <c r="F376" i="16"/>
  <c r="H376" i="16"/>
  <c r="F377" i="16"/>
  <c r="H377" i="16"/>
  <c r="F378" i="16"/>
  <c r="H378" i="16"/>
  <c r="F379" i="16"/>
  <c r="H379" i="16"/>
  <c r="F380" i="16"/>
  <c r="H380" i="16"/>
  <c r="F381" i="16"/>
  <c r="H381" i="16"/>
  <c r="F383" i="16"/>
  <c r="H383" i="16"/>
  <c r="F387" i="16"/>
  <c r="H387" i="16"/>
  <c r="F388" i="16"/>
  <c r="H388" i="16"/>
  <c r="F389" i="16"/>
  <c r="H389" i="16"/>
  <c r="F391" i="16"/>
  <c r="H391" i="16"/>
  <c r="F392" i="16"/>
  <c r="H392" i="16"/>
  <c r="F394" i="16"/>
  <c r="H394" i="16"/>
  <c r="F395" i="16"/>
  <c r="H395" i="16"/>
  <c r="F397" i="16"/>
  <c r="H397" i="16"/>
  <c r="F398" i="16"/>
  <c r="H398" i="16"/>
  <c r="F400" i="16"/>
  <c r="H400" i="16"/>
  <c r="F401" i="16"/>
  <c r="H401" i="16"/>
  <c r="F403" i="16"/>
  <c r="H403" i="16"/>
  <c r="F404" i="16"/>
  <c r="H404" i="16"/>
  <c r="F405" i="16"/>
  <c r="H405" i="16"/>
  <c r="F406" i="16"/>
  <c r="H406" i="16"/>
  <c r="F407" i="16"/>
  <c r="H407" i="16"/>
  <c r="F408" i="16"/>
  <c r="H408" i="16"/>
  <c r="F409" i="16"/>
  <c r="H409" i="16"/>
  <c r="F410" i="16"/>
  <c r="H410" i="16"/>
  <c r="F414" i="16"/>
  <c r="H414" i="16"/>
  <c r="F415" i="16"/>
  <c r="H415" i="16"/>
  <c r="F416" i="16"/>
  <c r="H416" i="16"/>
  <c r="F417" i="16"/>
  <c r="H417" i="16"/>
  <c r="F418" i="16"/>
  <c r="H418" i="16"/>
  <c r="F419" i="16"/>
  <c r="H419" i="16"/>
  <c r="F420" i="16"/>
  <c r="H420" i="16"/>
  <c r="F425" i="16"/>
  <c r="H425" i="16"/>
  <c r="F426" i="16"/>
  <c r="H426" i="16"/>
  <c r="F427" i="16"/>
  <c r="H427" i="16"/>
  <c r="F428" i="16"/>
  <c r="H428" i="16"/>
  <c r="F429" i="16"/>
  <c r="H429" i="16"/>
  <c r="F430" i="16"/>
  <c r="H430" i="16"/>
  <c r="F431" i="16"/>
  <c r="H431" i="16"/>
  <c r="F432" i="16"/>
  <c r="H432" i="16"/>
  <c r="F437" i="16"/>
  <c r="H437" i="16"/>
  <c r="F439" i="16"/>
  <c r="H439" i="16"/>
  <c r="F441" i="16"/>
  <c r="H441" i="16"/>
  <c r="F444" i="16"/>
  <c r="H444" i="16"/>
  <c r="F446" i="16"/>
  <c r="H446" i="16"/>
  <c r="F448" i="16"/>
  <c r="H448" i="16"/>
  <c r="F454" i="16"/>
  <c r="H454" i="16"/>
  <c r="F455" i="16"/>
  <c r="H455" i="16"/>
  <c r="F456" i="16"/>
  <c r="H456" i="16"/>
  <c r="F458" i="16"/>
  <c r="H458" i="16"/>
  <c r="F461" i="16"/>
  <c r="H461" i="16"/>
  <c r="F462" i="16"/>
  <c r="H462" i="16"/>
  <c r="F463" i="16"/>
  <c r="H463" i="16"/>
  <c r="F464" i="16"/>
  <c r="H464" i="16"/>
  <c r="F465" i="16"/>
  <c r="H465" i="16"/>
  <c r="F466" i="16"/>
  <c r="H466" i="16"/>
  <c r="F467" i="16"/>
  <c r="H467" i="16"/>
  <c r="F469" i="16"/>
  <c r="H469" i="16"/>
  <c r="F470" i="16"/>
  <c r="H470" i="16"/>
  <c r="F473" i="16"/>
  <c r="H473" i="16"/>
  <c r="F474" i="16"/>
  <c r="H474" i="16"/>
  <c r="F475" i="16"/>
  <c r="H475" i="16"/>
  <c r="F476" i="16"/>
  <c r="H476" i="16"/>
  <c r="F477" i="16"/>
  <c r="H477" i="16"/>
  <c r="F478" i="16"/>
  <c r="H478" i="16"/>
  <c r="F479" i="16"/>
  <c r="H479" i="16"/>
  <c r="F481" i="16"/>
  <c r="H481" i="16"/>
  <c r="F482" i="16"/>
  <c r="H482" i="16"/>
  <c r="F483" i="16"/>
  <c r="H483" i="16"/>
  <c r="F484" i="16"/>
  <c r="H484" i="16"/>
  <c r="F485" i="16"/>
  <c r="H485" i="16"/>
  <c r="F507" i="16"/>
  <c r="H507" i="16"/>
  <c r="F508" i="16"/>
  <c r="H508" i="16"/>
  <c r="F509" i="16"/>
  <c r="H509" i="16"/>
  <c r="F510" i="16"/>
  <c r="H510" i="16"/>
  <c r="F511" i="16"/>
  <c r="H511" i="16"/>
  <c r="F512" i="16"/>
  <c r="H512" i="16"/>
  <c r="F513" i="16"/>
  <c r="H513" i="16"/>
  <c r="F514" i="16"/>
  <c r="H514" i="16"/>
  <c r="F515" i="16"/>
  <c r="H515" i="16"/>
  <c r="F516" i="16"/>
  <c r="H516" i="16"/>
  <c r="F517" i="16"/>
  <c r="H517" i="16"/>
  <c r="F518" i="16"/>
  <c r="H518" i="16"/>
  <c r="F519" i="16"/>
  <c r="H519" i="16"/>
  <c r="F520" i="16"/>
  <c r="H520" i="16"/>
  <c r="F521" i="16"/>
  <c r="H521" i="16"/>
  <c r="F522" i="16"/>
  <c r="H522" i="16"/>
  <c r="F523" i="16"/>
  <c r="H523" i="16"/>
  <c r="F524" i="16"/>
  <c r="H524" i="16"/>
  <c r="F525" i="16"/>
  <c r="H525" i="16"/>
  <c r="F526" i="16"/>
  <c r="H526" i="16"/>
  <c r="F527" i="16"/>
  <c r="H527" i="16"/>
  <c r="F528" i="16"/>
  <c r="H528" i="16"/>
  <c r="F529" i="16"/>
  <c r="H529" i="16"/>
  <c r="F530" i="16"/>
  <c r="H530" i="16"/>
  <c r="F531" i="16"/>
  <c r="H531" i="16"/>
  <c r="F532" i="16"/>
  <c r="H532" i="16"/>
  <c r="F533" i="16"/>
  <c r="H533" i="16"/>
  <c r="F534" i="16"/>
  <c r="H534" i="16"/>
  <c r="F543" i="16"/>
  <c r="H543" i="16"/>
  <c r="F545" i="16"/>
  <c r="H545" i="16"/>
  <c r="F547" i="16"/>
  <c r="H547" i="16"/>
  <c r="F548" i="16"/>
  <c r="H548" i="16"/>
  <c r="F549" i="16"/>
  <c r="H549" i="16"/>
  <c r="F553" i="16"/>
  <c r="H553" i="16"/>
  <c r="F555" i="16"/>
  <c r="H555" i="16"/>
  <c r="F559" i="16"/>
  <c r="H559" i="16"/>
  <c r="F560" i="16"/>
  <c r="H560" i="16"/>
  <c r="F565" i="16"/>
  <c r="H565" i="16"/>
  <c r="F566" i="16"/>
  <c r="H566" i="16"/>
  <c r="F568" i="16"/>
  <c r="H568" i="16"/>
  <c r="F576" i="16"/>
  <c r="H576" i="16"/>
  <c r="F577" i="16"/>
  <c r="H577" i="16"/>
  <c r="F579" i="16"/>
  <c r="H579" i="16"/>
  <c r="F580" i="16"/>
  <c r="H580" i="16"/>
  <c r="F582" i="16"/>
  <c r="H582" i="16"/>
  <c r="F593" i="16"/>
  <c r="H593" i="16"/>
  <c r="F595" i="16"/>
  <c r="H595" i="16"/>
  <c r="F596" i="16"/>
  <c r="H596" i="16"/>
  <c r="F599" i="16"/>
  <c r="H599" i="16"/>
  <c r="F601" i="16"/>
  <c r="H601" i="16"/>
  <c r="F602" i="16"/>
  <c r="H602" i="16"/>
  <c r="F604" i="16"/>
  <c r="H604" i="16"/>
  <c r="F605" i="16"/>
  <c r="H605" i="16"/>
  <c r="H25" i="18" l="1"/>
  <c r="I25" i="18" s="1"/>
  <c r="K25" i="18" s="1"/>
  <c r="L25" i="18" s="1"/>
  <c r="N25" i="18" s="1"/>
  <c r="H13" i="18"/>
  <c r="I13" i="18" s="1"/>
  <c r="K13" i="18" s="1"/>
  <c r="L13" i="18" s="1"/>
  <c r="N13" i="18" s="1"/>
  <c r="I32" i="18"/>
  <c r="K32" i="18" s="1"/>
  <c r="L32" i="18" s="1"/>
  <c r="N32" i="18" s="1"/>
  <c r="H17" i="18"/>
  <c r="I17" i="18" s="1"/>
  <c r="K17" i="18" s="1"/>
  <c r="L17" i="18" s="1"/>
  <c r="N17" i="18" s="1"/>
  <c r="I128" i="16"/>
  <c r="H117" i="16"/>
  <c r="I182" i="16"/>
  <c r="I140" i="16"/>
  <c r="G40" i="16"/>
  <c r="H40" i="16" s="1"/>
  <c r="I40" i="16" s="1"/>
  <c r="I176" i="16"/>
  <c r="I41" i="16"/>
  <c r="I146" i="16"/>
  <c r="I240" i="16"/>
  <c r="I153" i="16"/>
  <c r="I243" i="16"/>
  <c r="I239" i="16"/>
  <c r="I235" i="16"/>
  <c r="G42" i="16"/>
  <c r="H42" i="16" s="1"/>
  <c r="I158" i="16"/>
  <c r="I45" i="16"/>
  <c r="B74" i="16"/>
  <c r="B357" i="16"/>
  <c r="G44" i="16"/>
  <c r="H44" i="16" s="1"/>
  <c r="I44" i="16" s="1"/>
  <c r="H29" i="18"/>
  <c r="I29" i="18" s="1"/>
  <c r="K29" i="18" s="1"/>
  <c r="L29" i="18" s="1"/>
  <c r="N29" i="18" s="1"/>
  <c r="H33" i="18"/>
  <c r="I33" i="18" s="1"/>
  <c r="K33" i="18" s="1"/>
  <c r="L33" i="18" s="1"/>
  <c r="N33" i="18" s="1"/>
  <c r="H14" i="18"/>
  <c r="I14" i="18" s="1"/>
  <c r="K14" i="18" s="1"/>
  <c r="L14" i="18" s="1"/>
  <c r="N14" i="18" s="1"/>
  <c r="H18" i="18"/>
  <c r="I18" i="18" s="1"/>
  <c r="K18" i="18" s="1"/>
  <c r="L18" i="18" s="1"/>
  <c r="N18" i="18" s="1"/>
  <c r="H22" i="18"/>
  <c r="I22" i="18" s="1"/>
  <c r="K22" i="18" s="1"/>
  <c r="L22" i="18" s="1"/>
  <c r="N22" i="18" s="1"/>
  <c r="H26" i="18"/>
  <c r="I26" i="18" s="1"/>
  <c r="K26" i="18" s="1"/>
  <c r="L26" i="18" s="1"/>
  <c r="N26" i="18" s="1"/>
  <c r="H30" i="18"/>
  <c r="I30" i="18" s="1"/>
  <c r="K30" i="18" s="1"/>
  <c r="L30" i="18" s="1"/>
  <c r="N30" i="18" s="1"/>
  <c r="H34" i="18"/>
  <c r="I34" i="18" s="1"/>
  <c r="K34" i="18" s="1"/>
  <c r="L34" i="18" s="1"/>
  <c r="N34" i="18" s="1"/>
  <c r="H15" i="18"/>
  <c r="I15" i="18" s="1"/>
  <c r="K15" i="18" s="1"/>
  <c r="L15" i="18" s="1"/>
  <c r="N15" i="18" s="1"/>
  <c r="H19" i="18"/>
  <c r="I19" i="18" s="1"/>
  <c r="K19" i="18" s="1"/>
  <c r="L19" i="18" s="1"/>
  <c r="N19" i="18" s="1"/>
  <c r="H23" i="18"/>
  <c r="I23" i="18" s="1"/>
  <c r="K23" i="18" s="1"/>
  <c r="L23" i="18" s="1"/>
  <c r="N23" i="18" s="1"/>
  <c r="H27" i="18"/>
  <c r="I27" i="18" s="1"/>
  <c r="K27" i="18" s="1"/>
  <c r="L27" i="18" s="1"/>
  <c r="N27" i="18" s="1"/>
  <c r="H31" i="18"/>
  <c r="I31" i="18" s="1"/>
  <c r="K31" i="18" s="1"/>
  <c r="L31" i="18" s="1"/>
  <c r="N31" i="18" s="1"/>
  <c r="H35" i="18"/>
  <c r="I35" i="18" s="1"/>
  <c r="K35" i="18" s="1"/>
  <c r="L35" i="18" s="1"/>
  <c r="N35" i="18" s="1"/>
  <c r="H16" i="18"/>
  <c r="I16" i="18" s="1"/>
  <c r="K16" i="18" s="1"/>
  <c r="L16" i="18" s="1"/>
  <c r="N16" i="18" s="1"/>
  <c r="H20" i="18"/>
  <c r="I20" i="18" s="1"/>
  <c r="K20" i="18" s="1"/>
  <c r="L20" i="18" s="1"/>
  <c r="N20" i="18" s="1"/>
  <c r="H24" i="18"/>
  <c r="I24" i="18" s="1"/>
  <c r="K24" i="18" s="1"/>
  <c r="L24" i="18" s="1"/>
  <c r="N24" i="18" s="1"/>
  <c r="H28" i="18"/>
  <c r="I28" i="18" s="1"/>
  <c r="K28" i="18" s="1"/>
  <c r="L28" i="18" s="1"/>
  <c r="N28" i="18" s="1"/>
  <c r="I177" i="16"/>
  <c r="I169" i="16"/>
  <c r="I154" i="16"/>
  <c r="I114" i="16"/>
  <c r="I110" i="16"/>
  <c r="I102" i="16"/>
  <c r="I100" i="16"/>
  <c r="I98" i="16"/>
  <c r="I545" i="16"/>
  <c r="I478" i="16"/>
  <c r="I454" i="16"/>
  <c r="I441" i="16"/>
  <c r="I419" i="16"/>
  <c r="I417" i="16"/>
  <c r="I410" i="16"/>
  <c r="I408" i="16"/>
  <c r="I406" i="16"/>
  <c r="I401" i="16"/>
  <c r="I387" i="16"/>
  <c r="I379" i="16"/>
  <c r="I296" i="16"/>
  <c r="B214" i="16"/>
  <c r="I527" i="16"/>
  <c r="I523" i="16"/>
  <c r="I466" i="16"/>
  <c r="I420" i="16"/>
  <c r="I409" i="16"/>
  <c r="I405" i="16"/>
  <c r="I295" i="16"/>
  <c r="I291" i="16"/>
  <c r="I256" i="16"/>
  <c r="I145" i="16"/>
  <c r="B505" i="16"/>
  <c r="I294" i="16"/>
  <c r="I292" i="16"/>
  <c r="I288" i="16"/>
  <c r="I268" i="16"/>
  <c r="I244" i="16"/>
  <c r="I50" i="16"/>
  <c r="I47" i="16"/>
  <c r="B57" i="16"/>
  <c r="I566" i="16"/>
  <c r="I549" i="16"/>
  <c r="I596" i="16"/>
  <c r="I580" i="16"/>
  <c r="I482" i="16"/>
  <c r="I479" i="16"/>
  <c r="I378" i="16"/>
  <c r="I324" i="16"/>
  <c r="I305" i="16"/>
  <c r="I303" i="16"/>
  <c r="I301" i="16"/>
  <c r="I297" i="16"/>
  <c r="I99" i="16"/>
  <c r="B624" i="16"/>
  <c r="I371" i="16"/>
  <c r="I304" i="16"/>
  <c r="I141" i="16"/>
  <c r="I137" i="16"/>
  <c r="I133" i="16"/>
  <c r="I129" i="16"/>
  <c r="I119" i="16"/>
  <c r="I76" i="16"/>
  <c r="I46" i="16"/>
  <c r="I42" i="16"/>
  <c r="I34" i="16"/>
  <c r="F117" i="16"/>
  <c r="I577" i="16"/>
  <c r="I391" i="16"/>
  <c r="I377" i="16"/>
  <c r="I306" i="16"/>
  <c r="I269" i="16"/>
  <c r="I224" i="16"/>
  <c r="I220" i="16"/>
  <c r="I194" i="16"/>
  <c r="I187" i="16"/>
  <c r="I150" i="16"/>
  <c r="I394" i="16"/>
  <c r="I388" i="16"/>
  <c r="I276" i="16"/>
  <c r="I222" i="16"/>
  <c r="I218" i="16"/>
  <c r="I206" i="16"/>
  <c r="I189" i="16"/>
  <c r="I152" i="16"/>
  <c r="I136" i="16"/>
  <c r="I605" i="16"/>
  <c r="I532" i="16"/>
  <c r="I528" i="16"/>
  <c r="I524" i="16"/>
  <c r="I522" i="16"/>
  <c r="I520" i="16"/>
  <c r="I516" i="16"/>
  <c r="I512" i="16"/>
  <c r="I395" i="16"/>
  <c r="I383" i="16"/>
  <c r="I380" i="16"/>
  <c r="I320" i="16"/>
  <c r="I261" i="16"/>
  <c r="I219" i="16"/>
  <c r="I195" i="16"/>
  <c r="I165" i="16"/>
  <c r="I155" i="16"/>
  <c r="I130" i="16"/>
  <c r="I97" i="16"/>
  <c r="I95" i="16"/>
  <c r="I53" i="16"/>
  <c r="I35" i="16"/>
  <c r="I519" i="16"/>
  <c r="I38" i="16"/>
  <c r="I84" i="16"/>
  <c r="I462" i="16"/>
  <c r="I455" i="16"/>
  <c r="I339" i="16"/>
  <c r="I335" i="16"/>
  <c r="I328" i="16"/>
  <c r="I325" i="16"/>
  <c r="I274" i="16"/>
  <c r="I272" i="16"/>
  <c r="I252" i="16"/>
  <c r="I246" i="16"/>
  <c r="I238" i="16"/>
  <c r="I236" i="16"/>
  <c r="I223" i="16"/>
  <c r="I142" i="16"/>
  <c r="I601" i="16"/>
  <c r="I560" i="16"/>
  <c r="I474" i="16"/>
  <c r="I467" i="16"/>
  <c r="I465" i="16"/>
  <c r="I461" i="16"/>
  <c r="I448" i="16"/>
  <c r="I439" i="16"/>
  <c r="I432" i="16"/>
  <c r="I430" i="16"/>
  <c r="I428" i="16"/>
  <c r="I414" i="16"/>
  <c r="I403" i="16"/>
  <c r="I338" i="16"/>
  <c r="I321" i="16"/>
  <c r="I319" i="16"/>
  <c r="I287" i="16"/>
  <c r="I257" i="16"/>
  <c r="I255" i="16"/>
  <c r="I251" i="16"/>
  <c r="I265" i="16" s="1"/>
  <c r="I241" i="16"/>
  <c r="I188" i="16"/>
  <c r="I173" i="16"/>
  <c r="I166" i="16"/>
  <c r="I147" i="16"/>
  <c r="I113" i="16"/>
  <c r="I103" i="16"/>
  <c r="I94" i="16"/>
  <c r="I88" i="16"/>
  <c r="I54" i="16"/>
  <c r="I30" i="16"/>
  <c r="I26" i="16"/>
  <c r="I485" i="16"/>
  <c r="I477" i="16"/>
  <c r="I473" i="16"/>
  <c r="I446" i="16"/>
  <c r="I431" i="16"/>
  <c r="I427" i="16"/>
  <c r="I172" i="16"/>
  <c r="I33" i="16"/>
  <c r="I29" i="16"/>
  <c r="I25" i="16"/>
  <c r="I595" i="16"/>
  <c r="I529" i="16"/>
  <c r="I484" i="16"/>
  <c r="I475" i="16"/>
  <c r="I463" i="16"/>
  <c r="I444" i="16"/>
  <c r="I437" i="16"/>
  <c r="I426" i="16"/>
  <c r="I415" i="16"/>
  <c r="I404" i="16"/>
  <c r="I397" i="16"/>
  <c r="I392" i="16"/>
  <c r="I389" i="16"/>
  <c r="I290" i="16"/>
  <c r="I285" i="16"/>
  <c r="I253" i="16"/>
  <c r="I242" i="16"/>
  <c r="I237" i="16"/>
  <c r="I234" i="16"/>
  <c r="I226" i="16"/>
  <c r="I221" i="16"/>
  <c r="I193" i="16"/>
  <c r="I197" i="16" s="1"/>
  <c r="I186" i="16"/>
  <c r="I191" i="16" s="1"/>
  <c r="I174" i="16"/>
  <c r="I160" i="16"/>
  <c r="I148" i="16"/>
  <c r="I138" i="16"/>
  <c r="I135" i="16"/>
  <c r="I116" i="16"/>
  <c r="I111" i="16"/>
  <c r="I78" i="16"/>
  <c r="I31" i="16"/>
  <c r="I593" i="16"/>
  <c r="I555" i="16"/>
  <c r="I602" i="16"/>
  <c r="I559" i="16"/>
  <c r="I508" i="16"/>
  <c r="I469" i="16"/>
  <c r="I456" i="16"/>
  <c r="I429" i="16"/>
  <c r="I418" i="16"/>
  <c r="I416" i="16"/>
  <c r="I407" i="16"/>
  <c r="I398" i="16"/>
  <c r="I381" i="16"/>
  <c r="I376" i="16"/>
  <c r="I384" i="16" s="1"/>
  <c r="I336" i="16"/>
  <c r="I329" i="16"/>
  <c r="I307" i="16"/>
  <c r="I302" i="16"/>
  <c r="I298" i="16"/>
  <c r="I293" i="16"/>
  <c r="I273" i="16"/>
  <c r="I271" i="16"/>
  <c r="I217" i="16"/>
  <c r="I231" i="16" s="1"/>
  <c r="I168" i="16"/>
  <c r="I156" i="16"/>
  <c r="I151" i="16"/>
  <c r="I149" i="16"/>
  <c r="I101" i="16"/>
  <c r="I96" i="16"/>
  <c r="I43" i="16"/>
  <c r="I27" i="16"/>
  <c r="I553" i="16"/>
  <c r="I513" i="16"/>
  <c r="I511" i="16"/>
  <c r="I483" i="16"/>
  <c r="I481" i="16"/>
  <c r="I476" i="16"/>
  <c r="I470" i="16"/>
  <c r="I464" i="16"/>
  <c r="I458" i="16"/>
  <c r="I425" i="16"/>
  <c r="I435" i="16" s="1"/>
  <c r="I323" i="16"/>
  <c r="I289" i="16"/>
  <c r="I259" i="16"/>
  <c r="I181" i="16"/>
  <c r="I164" i="16"/>
  <c r="I159" i="16"/>
  <c r="I157" i="16"/>
  <c r="I134" i="16"/>
  <c r="I132" i="16"/>
  <c r="I120" i="16"/>
  <c r="I118" i="16"/>
  <c r="I115" i="16"/>
  <c r="I112" i="16"/>
  <c r="I51" i="16"/>
  <c r="I49" i="16"/>
  <c r="I39" i="16"/>
  <c r="I37" i="16"/>
  <c r="I604" i="16"/>
  <c r="I599" i="16"/>
  <c r="I579" i="16"/>
  <c r="I582" i="16"/>
  <c r="I576" i="16"/>
  <c r="I568" i="16"/>
  <c r="I565" i="16"/>
  <c r="I547" i="16"/>
  <c r="I548" i="16"/>
  <c r="I543" i="16"/>
  <c r="I534" i="16"/>
  <c r="I525" i="16"/>
  <c r="I518" i="16"/>
  <c r="I509" i="16"/>
  <c r="I530" i="16"/>
  <c r="I521" i="16"/>
  <c r="I514" i="16"/>
  <c r="I533" i="16"/>
  <c r="I531" i="16"/>
  <c r="I526" i="16"/>
  <c r="I517" i="16"/>
  <c r="I515" i="16"/>
  <c r="I510" i="16"/>
  <c r="I507" i="16"/>
  <c r="I539" i="16" s="1"/>
  <c r="F77" i="16"/>
  <c r="H77" i="16"/>
  <c r="I400" i="16"/>
  <c r="I337" i="16"/>
  <c r="I326" i="16"/>
  <c r="I254" i="16"/>
  <c r="I167" i="16"/>
  <c r="I127" i="16"/>
  <c r="I143" i="16" s="1"/>
  <c r="I52" i="16"/>
  <c r="I36" i="16"/>
  <c r="I28" i="16"/>
  <c r="I286" i="16"/>
  <c r="I93" i="16"/>
  <c r="I108" i="16" s="1"/>
  <c r="I86" i="16"/>
  <c r="I369" i="16"/>
  <c r="I373" i="16" s="1"/>
  <c r="I322" i="16"/>
  <c r="I278" i="16"/>
  <c r="I270" i="16"/>
  <c r="I258" i="16"/>
  <c r="I180" i="16"/>
  <c r="I171" i="16"/>
  <c r="I139" i="16"/>
  <c r="I131" i="16"/>
  <c r="I32" i="16"/>
  <c r="I423" i="16" l="1"/>
  <c r="I282" i="16"/>
  <c r="I333" i="16"/>
  <c r="I573" i="16"/>
  <c r="I607" i="16"/>
  <c r="I488" i="16"/>
  <c r="I161" i="16"/>
  <c r="I184" i="16"/>
  <c r="I65" i="16" s="1"/>
  <c r="I562" i="16"/>
  <c r="I471" i="16"/>
  <c r="I350" i="16"/>
  <c r="I91" i="16"/>
  <c r="I60" i="16" s="1"/>
  <c r="I412" i="16"/>
  <c r="I361" i="16" s="1"/>
  <c r="I459" i="16"/>
  <c r="I590" i="16"/>
  <c r="I248" i="16"/>
  <c r="I200" i="16" s="1"/>
  <c r="I316" i="16"/>
  <c r="I452" i="16"/>
  <c r="I57" i="16"/>
  <c r="I8" i="16" s="1"/>
  <c r="I204" i="16"/>
  <c r="I117" i="16"/>
  <c r="I363" i="16"/>
  <c r="I360" i="16"/>
  <c r="I365" i="16"/>
  <c r="I61" i="16"/>
  <c r="I202" i="16"/>
  <c r="I67" i="16"/>
  <c r="I201" i="16"/>
  <c r="I362" i="16"/>
  <c r="I359" i="16"/>
  <c r="I491" i="16"/>
  <c r="I494" i="16"/>
  <c r="I354" i="16"/>
  <c r="I493" i="16"/>
  <c r="I353" i="16"/>
  <c r="I205" i="16"/>
  <c r="I492" i="16"/>
  <c r="I490" i="16"/>
  <c r="I505" i="16" s="1"/>
  <c r="I199" i="16"/>
  <c r="I66" i="16"/>
  <c r="I203" i="16"/>
  <c r="I364" i="16"/>
  <c r="I77" i="16"/>
  <c r="I82" i="16" s="1"/>
  <c r="I125" i="16" l="1"/>
  <c r="I62" i="16" s="1"/>
  <c r="I367" i="16"/>
  <c r="I214" i="16"/>
  <c r="I10" i="16"/>
  <c r="I12" i="16"/>
  <c r="I352" i="16"/>
  <c r="I59" i="16"/>
  <c r="I357" i="16" l="1"/>
  <c r="I11" i="16" s="1"/>
  <c r="F79" i="1" l="1"/>
  <c r="E17" i="1" s="1"/>
  <c r="F17" i="1" s="1"/>
  <c r="B73" i="1"/>
  <c r="B79" i="1" s="1"/>
  <c r="A73" i="1"/>
  <c r="B66" i="1"/>
  <c r="E89" i="1"/>
  <c r="F89" i="1" s="1"/>
  <c r="I83" i="1"/>
  <c r="I82" i="1"/>
  <c r="I81" i="1"/>
  <c r="C82" i="1"/>
  <c r="F82" i="1" s="1"/>
  <c r="I86" i="1"/>
  <c r="L87" i="1"/>
  <c r="I87" i="1" s="1"/>
  <c r="F84" i="1"/>
  <c r="F88" i="1"/>
  <c r="F87" i="1"/>
  <c r="F86" i="1"/>
  <c r="F81" i="1"/>
  <c r="F85" i="1"/>
  <c r="F83" i="1"/>
  <c r="E49" i="1"/>
  <c r="C14" i="13" l="1"/>
  <c r="C40" i="1"/>
  <c r="F40" i="1" s="1"/>
  <c r="J113" i="15"/>
  <c r="J112" i="15"/>
  <c r="J108" i="15"/>
  <c r="J109" i="15" s="1"/>
  <c r="J99" i="15"/>
  <c r="U46" i="15" l="1"/>
  <c r="U44" i="15"/>
  <c r="J114" i="15"/>
  <c r="U43" i="15"/>
  <c r="U47" i="15" s="1"/>
  <c r="U50" i="15" s="1"/>
  <c r="U51" i="15" s="1"/>
  <c r="B16" i="1" l="1"/>
  <c r="B9" i="13"/>
  <c r="B7" i="13"/>
  <c r="B5" i="13"/>
  <c r="B3" i="13"/>
  <c r="F98" i="1"/>
  <c r="B72" i="1"/>
  <c r="B80" i="1"/>
  <c r="A80" i="1"/>
  <c r="B71" i="1"/>
  <c r="B62" i="1"/>
  <c r="B65" i="1" s="1"/>
  <c r="B56" i="1"/>
  <c r="B61" i="1" s="1"/>
  <c r="B51" i="1"/>
  <c r="B55" i="1" s="1"/>
  <c r="B47" i="1"/>
  <c r="B50" i="1" s="1"/>
  <c r="B43" i="1"/>
  <c r="B46" i="1" s="1"/>
  <c r="B36" i="1"/>
  <c r="B42" i="1" s="1"/>
  <c r="F63" i="1"/>
  <c r="F60" i="1"/>
  <c r="F59" i="1"/>
  <c r="F58" i="1"/>
  <c r="F57" i="1"/>
  <c r="F54" i="1"/>
  <c r="F53" i="1"/>
  <c r="F52" i="1"/>
  <c r="F49" i="1"/>
  <c r="F48" i="1"/>
  <c r="F45" i="1"/>
  <c r="F44" i="1"/>
  <c r="F41" i="1"/>
  <c r="F39" i="1"/>
  <c r="F38" i="1"/>
  <c r="F37" i="1"/>
  <c r="D15" i="12" l="1"/>
  <c r="F50" i="1"/>
  <c r="F10" i="1" s="1"/>
  <c r="F42" i="1"/>
  <c r="F46" i="1"/>
  <c r="F9" i="1" s="1"/>
  <c r="F55" i="1"/>
  <c r="F11" i="1" s="1"/>
  <c r="F61" i="1"/>
  <c r="F12" i="1" s="1"/>
  <c r="F8" i="1" l="1"/>
  <c r="F70" i="1" l="1"/>
  <c r="F69" i="1"/>
  <c r="F68" i="1"/>
  <c r="F67" i="1"/>
  <c r="F64" i="1"/>
  <c r="F65" i="1" s="1"/>
  <c r="L64" i="1"/>
  <c r="J64" i="1"/>
  <c r="J63" i="1"/>
  <c r="M63" i="1"/>
  <c r="L63" i="1"/>
  <c r="K41" i="1"/>
  <c r="I41" i="1" s="1"/>
  <c r="K69" i="1"/>
  <c r="L53" i="1"/>
  <c r="J69" i="1"/>
  <c r="L69" i="1"/>
  <c r="L67" i="1"/>
  <c r="K67" i="1"/>
  <c r="K68" i="1" s="1"/>
  <c r="J67" i="1"/>
  <c r="J68" i="1" s="1"/>
  <c r="M53" i="1"/>
  <c r="K53" i="1"/>
  <c r="J53" i="1"/>
  <c r="N53" i="1"/>
  <c r="O53" i="1"/>
  <c r="K52" i="1"/>
  <c r="J52" i="1"/>
  <c r="F90" i="1"/>
  <c r="F95" i="1" s="1"/>
  <c r="O48" i="1"/>
  <c r="N48" i="1"/>
  <c r="L48" i="1"/>
  <c r="K49" i="1"/>
  <c r="K48" i="1"/>
  <c r="J48" i="1"/>
  <c r="M48" i="1"/>
  <c r="K54" i="1"/>
  <c r="J54" i="1"/>
  <c r="J49" i="1"/>
  <c r="L44" i="1"/>
  <c r="M44" i="1"/>
  <c r="J45" i="1"/>
  <c r="K57" i="1"/>
  <c r="K58" i="1"/>
  <c r="K44" i="1"/>
  <c r="J44" i="1"/>
  <c r="F71" i="1" l="1"/>
  <c r="F72" i="1"/>
  <c r="F13" i="1"/>
  <c r="I64" i="1"/>
  <c r="I63" i="1"/>
  <c r="I67" i="1"/>
  <c r="I69" i="1"/>
  <c r="L68" i="1"/>
  <c r="I68" i="1" s="1"/>
  <c r="I54" i="1"/>
  <c r="I49" i="1"/>
  <c r="K45" i="1"/>
  <c r="I45" i="1" s="1"/>
  <c r="I44" i="1"/>
  <c r="M37" i="1"/>
  <c r="K39" i="1"/>
  <c r="J39" i="1"/>
  <c r="M38" i="1"/>
  <c r="J38" i="1"/>
  <c r="L38" i="1"/>
  <c r="K38" i="1"/>
  <c r="J37" i="1"/>
  <c r="L37" i="1"/>
  <c r="K37" i="1"/>
  <c r="N60" i="1"/>
  <c r="M60" i="1"/>
  <c r="L60" i="1"/>
  <c r="K60" i="1"/>
  <c r="J60" i="1"/>
  <c r="M59" i="1"/>
  <c r="L59" i="1"/>
  <c r="K59" i="1"/>
  <c r="J59" i="1"/>
  <c r="M58" i="1"/>
  <c r="L58" i="1"/>
  <c r="J58" i="1"/>
  <c r="J57" i="1"/>
  <c r="I57" i="1" s="1"/>
  <c r="I53" i="1"/>
  <c r="I52" i="1"/>
  <c r="I48" i="1"/>
  <c r="F14" i="1" l="1"/>
  <c r="F16" i="1" s="1"/>
  <c r="F18" i="1"/>
  <c r="I37" i="1"/>
  <c r="I39" i="1"/>
  <c r="I38" i="1"/>
  <c r="I60" i="1"/>
  <c r="I59" i="1"/>
  <c r="I58" i="1"/>
  <c r="F22" i="1" l="1"/>
  <c r="L3" i="18"/>
  <c r="R1" i="18" s="1"/>
  <c r="R2" i="18" s="1"/>
  <c r="C13" i="13"/>
  <c r="C15" i="13"/>
  <c r="R3" i="18" l="1"/>
  <c r="R4" i="18" s="1"/>
  <c r="R5" i="18" s="1"/>
  <c r="S5" i="18" s="1"/>
  <c r="S2" i="18"/>
  <c r="S6" i="18" l="1"/>
  <c r="L4" i="18" s="1"/>
  <c r="F100" i="1"/>
  <c r="F99" i="1"/>
  <c r="F97" i="1"/>
  <c r="B76" i="5"/>
  <c r="I116" i="5"/>
  <c r="G125" i="5" s="1"/>
  <c r="F116" i="5"/>
  <c r="F114" i="5" s="1"/>
  <c r="H114" i="5" s="1"/>
  <c r="I112" i="5"/>
  <c r="F112" i="5"/>
  <c r="I104" i="5"/>
  <c r="F104" i="5"/>
  <c r="I103" i="5"/>
  <c r="F103" i="5"/>
  <c r="F120" i="5"/>
  <c r="I98" i="5"/>
  <c r="F98" i="5"/>
  <c r="F96" i="5" s="1"/>
  <c r="H96" i="5" s="1"/>
  <c r="I94" i="5"/>
  <c r="F94" i="5"/>
  <c r="F92" i="5" s="1"/>
  <c r="I86" i="5"/>
  <c r="F86" i="5"/>
  <c r="F84" i="5" s="1"/>
  <c r="F63" i="5"/>
  <c r="I81" i="5"/>
  <c r="F125" i="5" s="1"/>
  <c r="F81" i="5"/>
  <c r="F79" i="5" s="1"/>
  <c r="H79" i="5" s="1"/>
  <c r="I77" i="5"/>
  <c r="F77" i="5"/>
  <c r="F75" i="5" s="1"/>
  <c r="I73" i="5"/>
  <c r="F69" i="5"/>
  <c r="F73" i="5" s="1"/>
  <c r="F71" i="5" s="1"/>
  <c r="B72" i="5"/>
  <c r="I56" i="5"/>
  <c r="F56" i="5"/>
  <c r="F54" i="5" s="1"/>
  <c r="I61" i="5"/>
  <c r="F61" i="5"/>
  <c r="F59" i="5" s="1"/>
  <c r="I52" i="5"/>
  <c r="F52" i="5"/>
  <c r="I44" i="5"/>
  <c r="F121" i="5" s="1"/>
  <c r="F44" i="5"/>
  <c r="F31" i="5"/>
  <c r="B115" i="5"/>
  <c r="B111" i="5"/>
  <c r="F110" i="5"/>
  <c r="B107" i="5"/>
  <c r="F106" i="5"/>
  <c r="H106" i="5" s="1"/>
  <c r="B102" i="5"/>
  <c r="B83" i="5"/>
  <c r="A83" i="5"/>
  <c r="B97" i="5"/>
  <c r="B93" i="5"/>
  <c r="B89" i="5"/>
  <c r="F88" i="5"/>
  <c r="H88" i="5" s="1"/>
  <c r="B85" i="5"/>
  <c r="E83" i="5"/>
  <c r="B80" i="5"/>
  <c r="C30" i="5"/>
  <c r="D13" i="13" l="1"/>
  <c r="L5" i="18"/>
  <c r="F102" i="1"/>
  <c r="G123" i="5"/>
  <c r="F101" i="5"/>
  <c r="H101" i="5" s="1"/>
  <c r="G124" i="5"/>
  <c r="F124" i="5"/>
  <c r="F67" i="5"/>
  <c r="H75" i="5"/>
  <c r="H71" i="5"/>
  <c r="F123" i="5"/>
  <c r="H110" i="5"/>
  <c r="H84" i="5"/>
  <c r="H92" i="5"/>
  <c r="B118" i="5"/>
  <c r="B30" i="5"/>
  <c r="E12" i="5"/>
  <c r="E6" i="5"/>
  <c r="B120" i="5"/>
  <c r="A118" i="5"/>
  <c r="E118" i="5" s="1"/>
  <c r="B68" i="5"/>
  <c r="B64" i="5"/>
  <c r="B60" i="5"/>
  <c r="H54" i="5"/>
  <c r="B55" i="5"/>
  <c r="F50" i="5"/>
  <c r="B51" i="5"/>
  <c r="B47" i="5"/>
  <c r="F46" i="5"/>
  <c r="H46" i="5" s="1"/>
  <c r="B43" i="5"/>
  <c r="A42" i="5"/>
  <c r="E41" i="5"/>
  <c r="B41" i="5"/>
  <c r="A41" i="5"/>
  <c r="H31" i="5"/>
  <c r="E31" i="5"/>
  <c r="E30" i="5"/>
  <c r="C10" i="5"/>
  <c r="A30" i="5"/>
  <c r="J15" i="5"/>
  <c r="I15" i="5"/>
  <c r="H15" i="5"/>
  <c r="E13" i="5"/>
  <c r="E11" i="5"/>
  <c r="E10" i="5"/>
  <c r="E13" i="13" l="1"/>
  <c r="D14" i="13"/>
  <c r="E14" i="13" s="1"/>
  <c r="E22" i="13" s="1"/>
  <c r="D13" i="12" s="1"/>
  <c r="D15" i="13"/>
  <c r="E15" i="13" s="1"/>
  <c r="E23" i="13" s="1"/>
  <c r="F119" i="5"/>
  <c r="H119" i="5" s="1"/>
  <c r="G12" i="5"/>
  <c r="A46" i="5"/>
  <c r="E46" i="5" s="1"/>
  <c r="H67" i="5"/>
  <c r="E42" i="5"/>
  <c r="H63" i="5"/>
  <c r="F42" i="5"/>
  <c r="H42" i="5" s="1"/>
  <c r="H50" i="5"/>
  <c r="H59" i="5"/>
  <c r="H30" i="5" l="1"/>
  <c r="G11" i="5"/>
  <c r="G15" i="5" s="1"/>
  <c r="A50" i="5"/>
  <c r="B75" i="5" l="1"/>
  <c r="B71" i="5"/>
  <c r="B63" i="5"/>
  <c r="B106" i="5"/>
  <c r="B114" i="5"/>
  <c r="B92" i="5"/>
  <c r="B96" i="5"/>
  <c r="B79" i="5"/>
  <c r="B59" i="5"/>
  <c r="B54" i="5"/>
  <c r="B31" i="5"/>
  <c r="F10" i="5" s="1"/>
  <c r="B101" i="5"/>
  <c r="B88" i="5"/>
  <c r="B84" i="5"/>
  <c r="B110" i="5"/>
  <c r="B67" i="5"/>
  <c r="B119" i="5"/>
  <c r="F13" i="5" s="1"/>
  <c r="B50" i="5"/>
  <c r="E50" i="5"/>
  <c r="A54" i="5"/>
  <c r="B46" i="5"/>
  <c r="B42" i="5"/>
  <c r="F12" i="5" l="1"/>
  <c r="F11" i="5"/>
  <c r="A59" i="5"/>
  <c r="E54" i="5"/>
  <c r="F15" i="5" l="1"/>
  <c r="A63" i="5"/>
  <c r="E59" i="5"/>
  <c r="E63" i="5" l="1"/>
  <c r="A67" i="5"/>
  <c r="A71" i="5" s="1"/>
  <c r="A75" i="5" s="1"/>
  <c r="A96" i="1"/>
  <c r="B96" i="1"/>
  <c r="M35" i="4"/>
  <c r="G35" i="4"/>
  <c r="F35" i="4"/>
  <c r="E35" i="4"/>
  <c r="M34" i="4"/>
  <c r="G34" i="4"/>
  <c r="F34" i="4"/>
  <c r="E34" i="4"/>
  <c r="M33" i="4"/>
  <c r="G33" i="4"/>
  <c r="F33" i="4"/>
  <c r="E33" i="4"/>
  <c r="M32" i="4"/>
  <c r="G32" i="4"/>
  <c r="F32" i="4"/>
  <c r="E32" i="4"/>
  <c r="M31" i="4"/>
  <c r="G31" i="4"/>
  <c r="F31" i="4"/>
  <c r="E31" i="4"/>
  <c r="M30" i="4"/>
  <c r="G30" i="4"/>
  <c r="F30" i="4"/>
  <c r="E30" i="4"/>
  <c r="M29" i="4"/>
  <c r="G29" i="4"/>
  <c r="F29" i="4"/>
  <c r="E29" i="4"/>
  <c r="M28" i="4"/>
  <c r="G28" i="4"/>
  <c r="F28" i="4"/>
  <c r="E28" i="4"/>
  <c r="M27" i="4"/>
  <c r="G27" i="4"/>
  <c r="F27" i="4"/>
  <c r="E27" i="4"/>
  <c r="M26" i="4"/>
  <c r="G26" i="4"/>
  <c r="F26" i="4"/>
  <c r="E26" i="4"/>
  <c r="M25" i="4"/>
  <c r="G25" i="4"/>
  <c r="F25" i="4"/>
  <c r="E25" i="4"/>
  <c r="M24" i="4"/>
  <c r="G24" i="4"/>
  <c r="F24" i="4"/>
  <c r="E24" i="4"/>
  <c r="M23" i="4"/>
  <c r="G23" i="4"/>
  <c r="F23" i="4"/>
  <c r="E23" i="4"/>
  <c r="M22" i="4"/>
  <c r="G22" i="4"/>
  <c r="F22" i="4"/>
  <c r="E22" i="4"/>
  <c r="M21" i="4"/>
  <c r="G21" i="4"/>
  <c r="F21" i="4"/>
  <c r="E21" i="4"/>
  <c r="M20" i="4"/>
  <c r="G20" i="4"/>
  <c r="F20" i="4"/>
  <c r="E20" i="4"/>
  <c r="M19" i="4"/>
  <c r="G19" i="4"/>
  <c r="F19" i="4"/>
  <c r="E19" i="4"/>
  <c r="M18" i="4"/>
  <c r="G18" i="4"/>
  <c r="F18" i="4"/>
  <c r="E18" i="4"/>
  <c r="M17" i="4"/>
  <c r="G17" i="4"/>
  <c r="F17" i="4"/>
  <c r="E17" i="4"/>
  <c r="M16" i="4"/>
  <c r="G16" i="4"/>
  <c r="F16" i="4"/>
  <c r="E16" i="4"/>
  <c r="M15" i="4"/>
  <c r="G15" i="4"/>
  <c r="F15" i="4"/>
  <c r="E15" i="4"/>
  <c r="M14" i="4"/>
  <c r="G14" i="4"/>
  <c r="F14" i="4"/>
  <c r="E14" i="4"/>
  <c r="M13" i="4"/>
  <c r="G13" i="4"/>
  <c r="F13" i="4"/>
  <c r="E13" i="4"/>
  <c r="M12" i="4"/>
  <c r="H12" i="4"/>
  <c r="H35" i="4" s="1"/>
  <c r="G12" i="4"/>
  <c r="F12" i="4"/>
  <c r="H28" i="4" l="1"/>
  <c r="B102" i="1"/>
  <c r="I35" i="4"/>
  <c r="K35" i="4" s="1"/>
  <c r="L35" i="4" s="1"/>
  <c r="N35" i="4" s="1"/>
  <c r="I28" i="4"/>
  <c r="K28" i="4" s="1"/>
  <c r="L28" i="4" s="1"/>
  <c r="N28" i="4" s="1"/>
  <c r="E75" i="5"/>
  <c r="A79" i="5"/>
  <c r="E79" i="5" s="1"/>
  <c r="E71" i="5"/>
  <c r="E67" i="5"/>
  <c r="H16" i="4"/>
  <c r="I16" i="4" s="1"/>
  <c r="K16" i="4" s="1"/>
  <c r="L16" i="4" s="1"/>
  <c r="N16" i="4" s="1"/>
  <c r="H20" i="4"/>
  <c r="I20" i="4" s="1"/>
  <c r="K20" i="4" s="1"/>
  <c r="L20" i="4" s="1"/>
  <c r="N20" i="4" s="1"/>
  <c r="I12" i="4"/>
  <c r="K12" i="4" s="1"/>
  <c r="L12" i="4" s="1"/>
  <c r="N12" i="4" s="1"/>
  <c r="H13" i="4"/>
  <c r="I13" i="4" s="1"/>
  <c r="K13" i="4" s="1"/>
  <c r="L13" i="4" s="1"/>
  <c r="N13" i="4" s="1"/>
  <c r="H17" i="4"/>
  <c r="I17" i="4" s="1"/>
  <c r="K17" i="4" s="1"/>
  <c r="L17" i="4" s="1"/>
  <c r="N17" i="4" s="1"/>
  <c r="H21" i="4"/>
  <c r="I21" i="4" s="1"/>
  <c r="K21" i="4" s="1"/>
  <c r="L21" i="4" s="1"/>
  <c r="N21" i="4" s="1"/>
  <c r="H25" i="4"/>
  <c r="I25" i="4" s="1"/>
  <c r="K25" i="4" s="1"/>
  <c r="L25" i="4" s="1"/>
  <c r="N25" i="4" s="1"/>
  <c r="H29" i="4"/>
  <c r="I29" i="4" s="1"/>
  <c r="K29" i="4" s="1"/>
  <c r="L29" i="4" s="1"/>
  <c r="N29" i="4" s="1"/>
  <c r="H33" i="4"/>
  <c r="I33" i="4" s="1"/>
  <c r="K33" i="4" s="1"/>
  <c r="L33" i="4" s="1"/>
  <c r="N33" i="4" s="1"/>
  <c r="H24" i="4"/>
  <c r="I24" i="4" s="1"/>
  <c r="K24" i="4" s="1"/>
  <c r="L24" i="4" s="1"/>
  <c r="N24" i="4" s="1"/>
  <c r="H14" i="4"/>
  <c r="I14" i="4" s="1"/>
  <c r="K14" i="4" s="1"/>
  <c r="L14" i="4" s="1"/>
  <c r="N14" i="4" s="1"/>
  <c r="H18" i="4"/>
  <c r="I18" i="4" s="1"/>
  <c r="K18" i="4" s="1"/>
  <c r="L18" i="4" s="1"/>
  <c r="N18" i="4" s="1"/>
  <c r="H22" i="4"/>
  <c r="I22" i="4" s="1"/>
  <c r="K22" i="4" s="1"/>
  <c r="L22" i="4" s="1"/>
  <c r="N22" i="4" s="1"/>
  <c r="H26" i="4"/>
  <c r="I26" i="4" s="1"/>
  <c r="K26" i="4" s="1"/>
  <c r="L26" i="4" s="1"/>
  <c r="N26" i="4" s="1"/>
  <c r="H30" i="4"/>
  <c r="I30" i="4" s="1"/>
  <c r="K30" i="4" s="1"/>
  <c r="L30" i="4" s="1"/>
  <c r="N30" i="4" s="1"/>
  <c r="H34" i="4"/>
  <c r="I34" i="4" s="1"/>
  <c r="K34" i="4" s="1"/>
  <c r="L34" i="4" s="1"/>
  <c r="N34" i="4" s="1"/>
  <c r="H32" i="4"/>
  <c r="I32" i="4" s="1"/>
  <c r="K32" i="4" s="1"/>
  <c r="L32" i="4" s="1"/>
  <c r="N32" i="4" s="1"/>
  <c r="H15" i="4"/>
  <c r="I15" i="4" s="1"/>
  <c r="K15" i="4" s="1"/>
  <c r="L15" i="4" s="1"/>
  <c r="N15" i="4" s="1"/>
  <c r="H19" i="4"/>
  <c r="I19" i="4" s="1"/>
  <c r="K19" i="4" s="1"/>
  <c r="L19" i="4" s="1"/>
  <c r="N19" i="4" s="1"/>
  <c r="H23" i="4"/>
  <c r="I23" i="4" s="1"/>
  <c r="K23" i="4" s="1"/>
  <c r="L23" i="4" s="1"/>
  <c r="N23" i="4" s="1"/>
  <c r="H27" i="4"/>
  <c r="I27" i="4" s="1"/>
  <c r="K27" i="4" s="1"/>
  <c r="L27" i="4" s="1"/>
  <c r="N27" i="4" s="1"/>
  <c r="H31" i="4"/>
  <c r="I31" i="4" s="1"/>
  <c r="K31" i="4" s="1"/>
  <c r="L31" i="4" s="1"/>
  <c r="N31" i="4" s="1"/>
  <c r="A84" i="5" l="1"/>
  <c r="E84" i="5" s="1"/>
  <c r="C41" i="5"/>
  <c r="C11" i="5" s="1"/>
  <c r="A88" i="5" l="1"/>
  <c r="A92" i="5" s="1"/>
  <c r="E88" i="5" l="1"/>
  <c r="E92" i="5"/>
  <c r="A96" i="5"/>
  <c r="E96" i="5" l="1"/>
  <c r="A101" i="5"/>
  <c r="A106" i="5" l="1"/>
  <c r="E101" i="5"/>
  <c r="A110" i="5" l="1"/>
  <c r="E106" i="5"/>
  <c r="A114" i="5" l="1"/>
  <c r="E110" i="5"/>
  <c r="E114" i="5" l="1"/>
  <c r="A119" i="5"/>
  <c r="C83" i="5"/>
  <c r="C12" i="5" s="1"/>
  <c r="E119" i="5" l="1"/>
  <c r="C118" i="5"/>
  <c r="C13" i="5" s="1"/>
  <c r="C15" i="5" s="1"/>
  <c r="B95" i="1" l="1"/>
  <c r="F101" i="1" l="1"/>
  <c r="D14" i="12" l="1"/>
  <c r="E21" i="13"/>
  <c r="D12" i="12" s="1"/>
  <c r="D19" i="12" l="1"/>
  <c r="B20" i="12" l="1"/>
  <c r="I63" i="16" l="1"/>
  <c r="I64" i="16"/>
  <c r="I74" i="16"/>
  <c r="I9" i="16" s="1"/>
  <c r="I23" i="16" s="1"/>
  <c r="C13" i="17" s="1"/>
  <c r="L3" i="4" l="1"/>
  <c r="R1" i="4" s="1"/>
  <c r="R2" i="4" s="1"/>
  <c r="S2" i="4" s="1"/>
  <c r="R3" i="4" l="1"/>
  <c r="R4" i="4" s="1"/>
  <c r="R5" i="4" s="1"/>
  <c r="S5" i="4" s="1"/>
  <c r="S6" i="4" s="1"/>
  <c r="L4" i="4" s="1"/>
  <c r="D13" i="17" l="1"/>
  <c r="E13" i="17" s="1"/>
  <c r="E20" i="17" s="1"/>
  <c r="E21" i="17" s="1"/>
  <c r="B21" i="17" s="1"/>
  <c r="L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Surapon</author>
  </authors>
  <commentList>
    <comment ref="M37" authorId="0" shapeId="0" xr:uid="{EB0199E5-A966-48A1-A78A-DD412228BFF7}">
      <text>
        <r>
          <rPr>
            <b/>
            <sz val="9"/>
            <color indexed="81"/>
            <rFont val="Tahoma"/>
            <family val="2"/>
          </rPr>
          <t>Surapon:</t>
        </r>
        <r>
          <rPr>
            <sz val="9"/>
            <color indexed="81"/>
            <rFont val="Tahoma"/>
            <family val="2"/>
          </rPr>
          <t xml:space="preserve">
ที่ตั้งถังแก๊ส</t>
        </r>
      </text>
    </comment>
    <comment ref="J38" authorId="0" shapeId="0" xr:uid="{5A124FB8-9622-4CFA-8A9C-F519FECD36E7}">
      <text>
        <r>
          <rPr>
            <b/>
            <sz val="9"/>
            <color indexed="81"/>
            <rFont val="Tahoma"/>
            <family val="2"/>
          </rPr>
          <t>Surapon:</t>
        </r>
        <r>
          <rPr>
            <sz val="9"/>
            <color indexed="81"/>
            <rFont val="Tahoma"/>
            <family val="2"/>
          </rPr>
          <t xml:space="preserve">
ST3</t>
        </r>
      </text>
    </comment>
    <comment ref="K38" authorId="0" shapeId="0" xr:uid="{7AE015EB-1B84-4C8E-BEA0-72CE6AAC6242}">
      <text>
        <r>
          <rPr>
            <b/>
            <sz val="9"/>
            <color indexed="81"/>
            <rFont val="Tahoma"/>
            <family val="2"/>
          </rPr>
          <t>Surapon:</t>
        </r>
        <r>
          <rPr>
            <sz val="9"/>
            <color indexed="81"/>
            <rFont val="Tahoma"/>
            <family val="2"/>
          </rPr>
          <t xml:space="preserve">
ทางเดิน</t>
        </r>
      </text>
    </comment>
    <comment ref="L38" authorId="0" shapeId="0" xr:uid="{6BF38537-24CE-47AE-9793-3EB48B497320}">
      <text>
        <r>
          <rPr>
            <b/>
            <sz val="9"/>
            <color indexed="81"/>
            <rFont val="Tahoma"/>
            <family val="2"/>
          </rPr>
          <t>Surapon:</t>
        </r>
        <r>
          <rPr>
            <sz val="9"/>
            <color indexed="81"/>
            <rFont val="Tahoma"/>
            <family val="2"/>
          </rPr>
          <t xml:space="preserve">
โถงลฟต์-บันได+เก็บของ</t>
        </r>
      </text>
    </comment>
    <comment ref="J41" authorId="0" shapeId="0" xr:uid="{D10EC0D3-2794-4817-A625-CCD9D830534B}">
      <text>
        <r>
          <rPr>
            <b/>
            <sz val="9"/>
            <color indexed="81"/>
            <rFont val="Tahoma"/>
            <family val="2"/>
          </rPr>
          <t>Surapon:</t>
        </r>
        <r>
          <rPr>
            <sz val="9"/>
            <color indexed="81"/>
            <rFont val="Tahoma"/>
            <family val="2"/>
          </rPr>
          <t xml:space="preserve">
หลังคาด้านหน้า (ด้าน 1)</t>
        </r>
      </text>
    </comment>
    <comment ref="K41" authorId="0" shapeId="0" xr:uid="{6E36B686-0794-4F90-9FAC-19B5C46589DD}">
      <text>
        <r>
          <rPr>
            <b/>
            <sz val="9"/>
            <color indexed="81"/>
            <rFont val="Tahoma"/>
            <family val="2"/>
          </rPr>
          <t>Surapon:</t>
        </r>
        <r>
          <rPr>
            <sz val="9"/>
            <color indexed="81"/>
            <rFont val="Tahoma"/>
            <family val="2"/>
          </rPr>
          <t xml:space="preserve">
หลังคาด้านหลัง (ด้าน 3)</t>
        </r>
      </text>
    </comment>
    <comment ref="L44" authorId="0" shapeId="0" xr:uid="{3B0453FC-2067-4E92-942A-A1D621633859}">
      <text>
        <r>
          <rPr>
            <b/>
            <sz val="9"/>
            <color indexed="81"/>
            <rFont val="Tahoma"/>
            <family val="2"/>
          </rPr>
          <t>Surapon:</t>
        </r>
        <r>
          <rPr>
            <sz val="9"/>
            <color indexed="81"/>
            <rFont val="Tahoma"/>
            <family val="2"/>
          </rPr>
          <t xml:space="preserve">
บันได 2</t>
        </r>
      </text>
    </comment>
    <comment ref="M44" authorId="0" shapeId="0" xr:uid="{DAC87B0B-6A27-4E96-AC70-B89F7EF0208B}">
      <text>
        <r>
          <rPr>
            <b/>
            <sz val="9"/>
            <color indexed="81"/>
            <rFont val="Tahoma"/>
            <family val="2"/>
          </rPr>
          <t>Surapon:</t>
        </r>
        <r>
          <rPr>
            <sz val="9"/>
            <color indexed="81"/>
            <rFont val="Tahoma"/>
            <family val="2"/>
          </rPr>
          <t xml:space="preserve">
บันได 3</t>
        </r>
      </text>
    </comment>
    <comment ref="J48" authorId="0" shapeId="0" xr:uid="{D1FA8330-77C1-4992-AB52-719F33325A62}">
      <text>
        <r>
          <rPr>
            <b/>
            <sz val="9"/>
            <color indexed="81"/>
            <rFont val="Tahoma"/>
            <family val="2"/>
          </rPr>
          <t>Surapon:</t>
        </r>
        <r>
          <rPr>
            <sz val="9"/>
            <color indexed="81"/>
            <rFont val="Tahoma"/>
            <family val="2"/>
          </rPr>
          <t xml:space="preserve">
พื้นที่สำนักงาน เหนือห้อง Lab</t>
        </r>
      </text>
    </comment>
    <comment ref="M48" authorId="0" shapeId="0" xr:uid="{D2E1BA20-4994-4752-92EE-6C451E19B9F3}">
      <text>
        <r>
          <rPr>
            <b/>
            <sz val="9"/>
            <color indexed="81"/>
            <rFont val="Tahoma"/>
            <family val="2"/>
          </rPr>
          <t>Surapon:</t>
        </r>
        <r>
          <rPr>
            <sz val="9"/>
            <color indexed="81"/>
            <rFont val="Tahoma"/>
            <family val="2"/>
          </rPr>
          <t xml:space="preserve">
บันได 3</t>
        </r>
      </text>
    </comment>
    <comment ref="J52" authorId="0" shapeId="0" xr:uid="{1E2A48A6-35CF-4A65-A101-174B9910D155}">
      <text>
        <r>
          <rPr>
            <b/>
            <sz val="9"/>
            <color indexed="81"/>
            <rFont val="Tahoma"/>
            <family val="2"/>
          </rPr>
          <t>Surapon:</t>
        </r>
        <r>
          <rPr>
            <sz val="9"/>
            <color indexed="81"/>
            <rFont val="Tahoma"/>
            <family val="2"/>
          </rPr>
          <t xml:space="preserve">
ห้องประชุมใหญ่</t>
        </r>
      </text>
    </comment>
    <comment ref="K52" authorId="0" shapeId="0" xr:uid="{D36A3991-7864-4E89-8F8E-C24B24B9F2C7}">
      <text>
        <r>
          <rPr>
            <b/>
            <sz val="9"/>
            <color indexed="81"/>
            <rFont val="Tahoma"/>
            <family val="2"/>
          </rPr>
          <t>Surapon:</t>
        </r>
        <r>
          <rPr>
            <sz val="9"/>
            <color indexed="81"/>
            <rFont val="Tahoma"/>
            <family val="2"/>
          </rPr>
          <t xml:space="preserve">
ห้องควบคุม</t>
        </r>
      </text>
    </comment>
    <comment ref="J53" authorId="0" shapeId="0" xr:uid="{3B63F51A-FF2A-40CC-8901-8229668BCB50}">
      <text>
        <r>
          <rPr>
            <b/>
            <sz val="9"/>
            <color indexed="81"/>
            <rFont val="Tahoma"/>
            <family val="2"/>
          </rPr>
          <t>Surapon:</t>
        </r>
        <r>
          <rPr>
            <sz val="9"/>
            <color indexed="81"/>
            <rFont val="Tahoma"/>
            <family val="2"/>
          </rPr>
          <t xml:space="preserve">
ทางเดินภายใน + โถงลิฟต์
+ บัได 1</t>
        </r>
      </text>
    </comment>
    <comment ref="K53" authorId="0" shapeId="0" xr:uid="{52565EE5-81E8-431C-9777-4B963CF08BB0}">
      <text>
        <r>
          <rPr>
            <b/>
            <sz val="9"/>
            <color indexed="81"/>
            <rFont val="Tahoma"/>
            <family val="2"/>
          </rPr>
          <t>Surapon:</t>
        </r>
        <r>
          <rPr>
            <sz val="9"/>
            <color indexed="81"/>
            <rFont val="Tahoma"/>
            <family val="2"/>
          </rPr>
          <t xml:space="preserve">
เก็บของ 2 ห้อง</t>
        </r>
      </text>
    </comment>
    <comment ref="L53" authorId="0" shapeId="0" xr:uid="{312935F3-6CD1-4BBE-B2D0-EFA13B381735}">
      <text>
        <r>
          <rPr>
            <b/>
            <sz val="9"/>
            <color indexed="81"/>
            <rFont val="Tahoma"/>
            <family val="2"/>
          </rPr>
          <t>Surapon:</t>
        </r>
        <r>
          <rPr>
            <sz val="9"/>
            <color indexed="81"/>
            <rFont val="Tahoma"/>
            <family val="2"/>
          </rPr>
          <t xml:space="preserve">
ห้องศูนย์การเรียนรู้</t>
        </r>
      </text>
    </comment>
    <comment ref="M53" authorId="0" shapeId="0" xr:uid="{39F77204-8EF4-467A-AA47-01127C572C4C}">
      <text>
        <r>
          <rPr>
            <b/>
            <sz val="9"/>
            <color indexed="81"/>
            <rFont val="Tahoma"/>
            <family val="2"/>
          </rPr>
          <t>Surapon:</t>
        </r>
        <r>
          <rPr>
            <sz val="9"/>
            <color indexed="81"/>
            <rFont val="Tahoma"/>
            <family val="2"/>
          </rPr>
          <t xml:space="preserve">
ระเบียง</t>
        </r>
      </text>
    </comment>
    <comment ref="N53" authorId="0" shapeId="0" xr:uid="{46DEA930-6140-4494-8E3F-09A331348CA5}">
      <text>
        <r>
          <rPr>
            <b/>
            <sz val="9"/>
            <color indexed="81"/>
            <rFont val="Tahoma"/>
            <family val="2"/>
          </rPr>
          <t>Surapon:</t>
        </r>
        <r>
          <rPr>
            <sz val="9"/>
            <color indexed="81"/>
            <rFont val="Tahoma"/>
            <family val="2"/>
          </rPr>
          <t xml:space="preserve">
บันได 2</t>
        </r>
      </text>
    </comment>
    <comment ref="O53" authorId="0" shapeId="0" xr:uid="{426B29AC-46BE-4E32-961D-985F9E911F14}">
      <text>
        <r>
          <rPr>
            <b/>
            <sz val="9"/>
            <color indexed="81"/>
            <rFont val="Tahoma"/>
            <family val="2"/>
          </rPr>
          <t>Surapon:</t>
        </r>
        <r>
          <rPr>
            <sz val="9"/>
            <color indexed="81"/>
            <rFont val="Tahoma"/>
            <family val="2"/>
          </rPr>
          <t xml:space="preserve">
บันได 3</t>
        </r>
      </text>
    </comment>
    <comment ref="J57" authorId="0" shapeId="0" xr:uid="{1666C77F-FBAA-4A38-B1C5-61701075A4F2}">
      <text>
        <r>
          <rPr>
            <b/>
            <sz val="9"/>
            <color indexed="81"/>
            <rFont val="Tahoma"/>
            <family val="2"/>
          </rPr>
          <t>Surapon:</t>
        </r>
        <r>
          <rPr>
            <sz val="9"/>
            <color indexed="81"/>
            <rFont val="Tahoma"/>
            <family val="2"/>
          </rPr>
          <t xml:space="preserve">
บันได 1</t>
        </r>
      </text>
    </comment>
    <comment ref="K57" authorId="0" shapeId="0" xr:uid="{8A75A8D8-BD90-4445-8F33-0538E96E1022}">
      <text>
        <r>
          <rPr>
            <b/>
            <sz val="9"/>
            <color indexed="81"/>
            <rFont val="Tahoma"/>
            <family val="2"/>
          </rPr>
          <t>Surapon:</t>
        </r>
        <r>
          <rPr>
            <sz val="9"/>
            <color indexed="81"/>
            <rFont val="Tahoma"/>
            <family val="2"/>
          </rPr>
          <t xml:space="preserve">
บันได 3</t>
        </r>
      </text>
    </comment>
    <comment ref="J58" authorId="0" shapeId="0" xr:uid="{3C7E53A7-22D6-42CB-B5C8-FE8BDDBE210F}">
      <text>
        <r>
          <rPr>
            <b/>
            <sz val="9"/>
            <color indexed="81"/>
            <rFont val="Tahoma"/>
            <family val="2"/>
          </rPr>
          <t>Surapon:</t>
        </r>
        <r>
          <rPr>
            <sz val="9"/>
            <color indexed="81"/>
            <rFont val="Tahoma"/>
            <family val="2"/>
          </rPr>
          <t xml:space="preserve">
ถังเก็บน้ำ</t>
        </r>
      </text>
    </comment>
    <comment ref="K58" authorId="0" shapeId="0" xr:uid="{9748E907-1BAA-484C-9645-3FF8B540D246}">
      <text>
        <r>
          <rPr>
            <b/>
            <sz val="9"/>
            <color indexed="81"/>
            <rFont val="Tahoma"/>
            <family val="2"/>
          </rPr>
          <t>Surapon:</t>
        </r>
        <r>
          <rPr>
            <sz val="9"/>
            <color indexed="81"/>
            <rFont val="Tahoma"/>
            <family val="2"/>
          </rPr>
          <t xml:space="preserve">
ปั๊มน้ำ</t>
        </r>
      </text>
    </comment>
    <comment ref="L58" authorId="0" shapeId="0" xr:uid="{1B2B8D07-23ED-4DEA-80A9-8904853A2B92}">
      <text>
        <r>
          <rPr>
            <b/>
            <sz val="9"/>
            <color indexed="81"/>
            <rFont val="Tahoma"/>
            <family val="2"/>
          </rPr>
          <t>Surapon:</t>
        </r>
        <r>
          <rPr>
            <sz val="9"/>
            <color indexed="81"/>
            <rFont val="Tahoma"/>
            <family val="2"/>
          </rPr>
          <t xml:space="preserve">
ห้องเครื่องลิฟต์</t>
        </r>
      </text>
    </comment>
    <comment ref="M58" authorId="0" shapeId="0" xr:uid="{AF0C3EC8-D173-4836-AAA3-7624AFCA6590}">
      <text>
        <r>
          <rPr>
            <b/>
            <sz val="9"/>
            <color indexed="81"/>
            <rFont val="Tahoma"/>
            <family val="2"/>
          </rPr>
          <t>Surapon:</t>
        </r>
        <r>
          <rPr>
            <sz val="9"/>
            <color indexed="81"/>
            <rFont val="Tahoma"/>
            <family val="2"/>
          </rPr>
          <t xml:space="preserve">
ห้องระบบปรับอากาศ</t>
        </r>
      </text>
    </comment>
    <comment ref="B81" authorId="0" shapeId="0" xr:uid="{A7EDA0BE-BA81-4E37-8701-E1CEA1F75C06}">
      <text>
        <r>
          <rPr>
            <b/>
            <sz val="9"/>
            <color indexed="81"/>
            <rFont val="Tahoma"/>
            <family val="2"/>
          </rPr>
          <t>Surapon:</t>
        </r>
        <r>
          <rPr>
            <sz val="9"/>
            <color indexed="81"/>
            <rFont val="Tahoma"/>
            <family val="2"/>
          </rPr>
          <t xml:space="preserve">
พื้น ค.ส.ล. หนา 0.10 ม.</t>
        </r>
      </text>
    </comment>
    <comment ref="B83" authorId="0" shapeId="0" xr:uid="{A9270769-92F0-418F-81F5-02C4605A9547}">
      <text>
        <r>
          <rPr>
            <b/>
            <sz val="9"/>
            <color indexed="81"/>
            <rFont val="Tahoma"/>
            <family val="2"/>
          </rPr>
          <t>Surapon:</t>
        </r>
        <r>
          <rPr>
            <sz val="9"/>
            <color indexed="81"/>
            <rFont val="Tahoma"/>
            <family val="2"/>
          </rPr>
          <t xml:space="preserve">
พื้น ค.ส.ล. หนา 0.15 ม.</t>
        </r>
      </text>
    </comment>
    <comment ref="C84" authorId="0" shapeId="0" xr:uid="{60900DE2-D3AF-4D77-B703-0D7139C47EFA}">
      <text>
        <r>
          <rPr>
            <b/>
            <sz val="9"/>
            <color indexed="81"/>
            <rFont val="Tahoma"/>
            <family val="2"/>
          </rPr>
          <t>Surapon:</t>
        </r>
        <r>
          <rPr>
            <sz val="9"/>
            <color indexed="81"/>
            <rFont val="Tahoma"/>
            <family val="2"/>
          </rPr>
          <t xml:space="preserve">
6 หลัง</t>
        </r>
      </text>
    </comment>
    <comment ref="C85" authorId="0" shapeId="0" xr:uid="{6BFC9930-DEA9-4DB5-8A47-C04EAECF55A9}">
      <text>
        <r>
          <rPr>
            <b/>
            <sz val="9"/>
            <color indexed="81"/>
            <rFont val="Tahoma"/>
            <family val="2"/>
          </rPr>
          <t>Surapon:</t>
        </r>
        <r>
          <rPr>
            <sz val="9"/>
            <color indexed="81"/>
            <rFont val="Tahoma"/>
            <family val="2"/>
          </rPr>
          <t xml:space="preserve">
1 หลัง</t>
        </r>
      </text>
    </comment>
    <comment ref="C86" authorId="0" shapeId="0" xr:uid="{B13E380D-F13D-4A8B-B7EB-9FFE19260B02}">
      <text>
        <r>
          <rPr>
            <b/>
            <sz val="9"/>
            <color indexed="81"/>
            <rFont val="Tahoma"/>
            <family val="2"/>
          </rPr>
          <t>Surapon:</t>
        </r>
        <r>
          <rPr>
            <sz val="9"/>
            <color indexed="81"/>
            <rFont val="Tahoma"/>
            <family val="2"/>
          </rPr>
          <t xml:space="preserve">
 50 เมตร</t>
        </r>
      </text>
    </comment>
    <comment ref="C87" authorId="0" shapeId="0" xr:uid="{02D5427A-E72A-42B1-89B0-8E4769E26C2C}">
      <text>
        <r>
          <rPr>
            <b/>
            <sz val="9"/>
            <color indexed="81"/>
            <rFont val="Tahoma"/>
            <family val="2"/>
          </rPr>
          <t>Surapon:</t>
        </r>
        <r>
          <rPr>
            <sz val="9"/>
            <color indexed="81"/>
            <rFont val="Tahoma"/>
            <family val="2"/>
          </rPr>
          <t xml:space="preserve">
360 เมตร</t>
        </r>
      </text>
    </comment>
    <comment ref="C88" authorId="0" shapeId="0" xr:uid="{545B7448-83B6-476A-814C-AC4A19649C45}">
      <text>
        <r>
          <rPr>
            <b/>
            <sz val="9"/>
            <color indexed="81"/>
            <rFont val="Tahoma"/>
            <family val="2"/>
          </rPr>
          <t>Surapon:</t>
        </r>
        <r>
          <rPr>
            <sz val="9"/>
            <color indexed="81"/>
            <rFont val="Tahoma"/>
            <family val="2"/>
          </rPr>
          <t xml:space="preserve">
16 เมตร</t>
        </r>
      </text>
    </comment>
    <comment ref="C89" authorId="0" shapeId="0" xr:uid="{00B8E53D-730C-46A7-8A72-50A2C8428179}">
      <text>
        <r>
          <rPr>
            <b/>
            <sz val="9"/>
            <color indexed="81"/>
            <rFont val="Tahoma"/>
            <family val="2"/>
          </rPr>
          <t>Surapon:</t>
        </r>
        <r>
          <rPr>
            <sz val="9"/>
            <color indexed="81"/>
            <rFont val="Tahoma"/>
            <family val="2"/>
          </rPr>
          <t xml:space="preserve">
1 ชุด</t>
        </r>
      </text>
    </comment>
    <comment ref="F91" authorId="0" shapeId="0" xr:uid="{B065A1B9-4570-4FCD-B720-AC37569456F2}">
      <text>
        <r>
          <rPr>
            <b/>
            <sz val="9"/>
            <color indexed="81"/>
            <rFont val="Tahoma"/>
            <family val="2"/>
          </rPr>
          <t>Surapon:</t>
        </r>
        <r>
          <rPr>
            <sz val="9"/>
            <color indexed="81"/>
            <rFont val="Tahoma"/>
            <family val="2"/>
          </rPr>
          <t xml:space="preserve">
1,000,000 [km</t>
        </r>
      </text>
    </comment>
    <comment ref="F92" authorId="0" shapeId="0" xr:uid="{3351ADA9-316B-4822-A1CC-3C0CB707EAF3}">
      <text>
        <r>
          <rPr>
            <b/>
            <sz val="9"/>
            <color indexed="81"/>
            <rFont val="Tahoma"/>
            <family val="2"/>
          </rPr>
          <t>Surapon:</t>
        </r>
        <r>
          <rPr>
            <sz val="9"/>
            <color indexed="81"/>
            <rFont val="Tahoma"/>
            <family val="2"/>
          </rPr>
          <t xml:space="preserve">
3,000,000 บาท</t>
        </r>
      </text>
    </comment>
    <comment ref="F93" authorId="0" shapeId="0" xr:uid="{1F120F60-8E02-4FD5-B1B3-D9EF1F26BC2D}">
      <text>
        <r>
          <rPr>
            <b/>
            <sz val="9"/>
            <color indexed="81"/>
            <rFont val="Tahoma"/>
            <family val="2"/>
          </rPr>
          <t>Surapon:</t>
        </r>
        <r>
          <rPr>
            <sz val="9"/>
            <color indexed="81"/>
            <rFont val="Tahoma"/>
            <family val="2"/>
          </rPr>
          <t xml:space="preserve">
280,000 บาท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Surapon</author>
  </authors>
  <commentList>
    <comment ref="F123" authorId="0" shapeId="0" xr:uid="{E2A4307A-5917-496B-B583-12E515A7DED0}">
      <text>
        <r>
          <rPr>
            <b/>
            <sz val="9"/>
            <color indexed="81"/>
            <rFont val="Tahoma"/>
            <family val="2"/>
          </rPr>
          <t>Surapon:</t>
        </r>
        <r>
          <rPr>
            <sz val="9"/>
            <color indexed="81"/>
            <rFont val="Tahoma"/>
            <family val="2"/>
          </rPr>
          <t xml:space="preserve">
โครงสร้างส่วนที่เหลือ</t>
        </r>
      </text>
    </comment>
    <comment ref="G123" authorId="0" shapeId="0" xr:uid="{24A4033B-C044-4CBE-88E8-E19D9A670BFA}">
      <text>
        <r>
          <rPr>
            <b/>
            <sz val="9"/>
            <color indexed="81"/>
            <rFont val="Tahoma"/>
            <family val="2"/>
          </rPr>
          <t>Surapon:</t>
        </r>
        <r>
          <rPr>
            <sz val="9"/>
            <color indexed="81"/>
            <rFont val="Tahoma"/>
            <family val="2"/>
          </rPr>
          <t xml:space="preserve">
โครงสร้างส่วนที่เหลือ</t>
        </r>
      </text>
    </comment>
    <comment ref="F124" authorId="0" shapeId="0" xr:uid="{CF102E1F-DAB6-44AD-BB73-B7C90A525B14}">
      <text>
        <r>
          <rPr>
            <b/>
            <sz val="9"/>
            <color indexed="81"/>
            <rFont val="Tahoma"/>
            <family val="2"/>
          </rPr>
          <t>Surapon:</t>
        </r>
        <r>
          <rPr>
            <sz val="9"/>
            <color indexed="81"/>
            <rFont val="Tahoma"/>
            <family val="2"/>
          </rPr>
          <t xml:space="preserve">
สถาปัตย์ส่วนที่เหลือ</t>
        </r>
      </text>
    </comment>
    <comment ref="G124" authorId="0" shapeId="0" xr:uid="{14AEB57A-AEB4-45F6-8647-6BFDEEF7DCCB}">
      <text>
        <r>
          <rPr>
            <b/>
            <sz val="9"/>
            <color indexed="81"/>
            <rFont val="Tahoma"/>
            <family val="2"/>
          </rPr>
          <t>Surapon:</t>
        </r>
        <r>
          <rPr>
            <sz val="9"/>
            <color indexed="81"/>
            <rFont val="Tahoma"/>
            <family val="2"/>
          </rPr>
          <t xml:space="preserve">
สถาปัตย์ส่วนที่เหลือ</t>
        </r>
      </text>
    </comment>
    <comment ref="F125" authorId="0" shapeId="0" xr:uid="{76670729-02BF-4D4B-9600-61192617E795}">
      <text>
        <r>
          <rPr>
            <b/>
            <sz val="9"/>
            <color indexed="81"/>
            <rFont val="Tahoma"/>
            <family val="2"/>
          </rPr>
          <t>Surapon:</t>
        </r>
        <r>
          <rPr>
            <sz val="9"/>
            <color indexed="81"/>
            <rFont val="Tahoma"/>
            <family val="2"/>
          </rPr>
          <t xml:space="preserve">
ระบบระบายน้ำฝนส่วนที่เหลือ</t>
        </r>
      </text>
    </comment>
    <comment ref="G125" authorId="0" shapeId="0" xr:uid="{BA3F9433-0D58-4798-B7A4-6073CC9088CF}">
      <text>
        <r>
          <rPr>
            <b/>
            <sz val="9"/>
            <color indexed="81"/>
            <rFont val="Tahoma"/>
            <family val="2"/>
          </rPr>
          <t>Surapon:</t>
        </r>
        <r>
          <rPr>
            <sz val="9"/>
            <color indexed="81"/>
            <rFont val="Tahoma"/>
            <family val="2"/>
          </rPr>
          <t xml:space="preserve">
ระบบระบายน้ำฝนส่วนที่เหลือ</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Surapon</author>
    <author>Microsoft Windows</author>
  </authors>
  <commentList>
    <comment ref="J9" authorId="0" shapeId="0" xr:uid="{EA77FDCA-3D2F-435C-A6C1-806111036481}">
      <text>
        <r>
          <rPr>
            <b/>
            <sz val="10"/>
            <color indexed="81"/>
            <rFont val="Tahoma"/>
            <family val="2"/>
          </rPr>
          <t>Surapon:</t>
        </r>
        <r>
          <rPr>
            <sz val="10"/>
            <color indexed="81"/>
            <rFont val="Tahoma"/>
            <family val="2"/>
          </rPr>
          <t xml:space="preserve">
AR66020</t>
        </r>
      </text>
    </comment>
    <comment ref="J10" authorId="0" shapeId="0" xr:uid="{AEB9CD91-F68A-41AB-94F1-FE19CA18B84A}">
      <text>
        <r>
          <rPr>
            <b/>
            <sz val="10"/>
            <color indexed="81"/>
            <rFont val="Tahoma"/>
            <family val="2"/>
          </rPr>
          <t>Surapon:</t>
        </r>
        <r>
          <rPr>
            <sz val="10"/>
            <color indexed="81"/>
            <rFont val="Tahoma"/>
            <family val="2"/>
          </rPr>
          <t xml:space="preserve">
SN67032</t>
        </r>
      </text>
    </comment>
    <comment ref="J11" authorId="0" shapeId="0" xr:uid="{CE525E21-C536-4A64-9E67-4DA5B9C05B54}">
      <text>
        <r>
          <rPr>
            <b/>
            <sz val="10"/>
            <color indexed="81"/>
            <rFont val="Tahoma"/>
            <family val="2"/>
          </rPr>
          <t>Surapon:</t>
        </r>
        <r>
          <rPr>
            <sz val="10"/>
            <color indexed="81"/>
            <rFont val="Tahoma"/>
            <family val="2"/>
          </rPr>
          <t xml:space="preserve">
EE67085</t>
        </r>
      </text>
    </comment>
    <comment ref="J12" authorId="0" shapeId="0" xr:uid="{5423A88C-EF67-4598-A7BF-564B2A4358BC}">
      <text>
        <r>
          <rPr>
            <b/>
            <sz val="10"/>
            <color indexed="81"/>
            <rFont val="Tahoma"/>
            <family val="2"/>
          </rPr>
          <t>Surapon:</t>
        </r>
        <r>
          <rPr>
            <sz val="10"/>
            <color indexed="81"/>
            <rFont val="Tahoma"/>
            <family val="2"/>
          </rPr>
          <t xml:space="preserve">
M68004</t>
        </r>
      </text>
    </comment>
    <comment ref="J13" authorId="0" shapeId="0" xr:uid="{2BF157CE-B618-447A-92F6-FAEB33811EE8}">
      <text>
        <r>
          <rPr>
            <b/>
            <sz val="10"/>
            <color indexed="81"/>
            <rFont val="Tahoma"/>
            <family val="2"/>
          </rPr>
          <t>Surapon:</t>
        </r>
        <r>
          <rPr>
            <sz val="10"/>
            <color indexed="81"/>
            <rFont val="Tahoma"/>
            <family val="2"/>
          </rPr>
          <t xml:space="preserve">
M68004</t>
        </r>
      </text>
    </comment>
    <comment ref="B93" authorId="0" shapeId="0" xr:uid="{DF92F48B-800E-49D4-9E71-C975FD2429E1}">
      <text>
        <r>
          <rPr>
            <b/>
            <sz val="9"/>
            <color indexed="81"/>
            <rFont val="Tahoma"/>
            <family val="2"/>
          </rPr>
          <t>Surapon:</t>
        </r>
        <r>
          <rPr>
            <sz val="9"/>
            <color indexed="81"/>
            <rFont val="Tahoma"/>
            <family val="2"/>
          </rPr>
          <t xml:space="preserve">
9.1 หลังคาแผ่นเหล็กรีดลอน แบบทั่วไประบบสกรู (Bolt System) 
คุณสมบัติวัสดุและส่วนประกอบ
1. หลังคาแผ่นเหล็กรีดลอน
        หลังคาแผ่นเหล็กรีดลอนผลิตจากเนื้อเหล็กกล้ากำลังสูง มีชั้นเคลือบกันสนิมด้วยสังกะสี ในปริมาณไม่น้อยกว่า 
    220kg/Sqm (Z220) ตามมาตรฐาน JIS G-3312 หรือ อะลูซิงค์ในปริมาณ ไม่น้อยกว่า 150kg/Sqm (AZ150)
    ตามมาตรฐาน AS 1397 และเคลือบทับด้วยระบบเคลือบสีโพลีเอสเตอร์ เฉดสีตามมาตรฐานผู้ผลิต หรือตามที่ระบุในแบบ 
    1) ให้ใช้แผ่นเนื้อเหล็กเคลือบซิงค์ Z220 หรือ เคลือบอะลูซิงค์ AZ150 มีค่า G550 
        (1) ความหนาแผ่นเหล็กไม่รวมชั้นเคลือบ (BMT) ไม่น้อยกว่า 0.42 มม.
        (2) ความหนาแผ่นเหล็กรวมชั้นเคลือบ (TCT) ไม่น้อยกว่า 0.47 มม.
        (3) ความหนาแผ่นเหล็กรวมชั้นเคลือบสี (TPT) ไม่น้อยกว่า 0.50 มม.
     2) หน้ากว้างของแผ่นเหล็กไม่น้อยกว่า 720 มม. ความสูงลอนไม่น้อยกว่า 29 มม.
     3) ให้เลือกใช้ผลิตภัณฑ์ของ
        (1) บริษัท บลูสโคป ไลสาจท์ (ประเทศไทย) จํากัด รุ่น Trimdek
        (2) บริษัท สมปองพานิช จำกัด รุ่น SP 302 D
        (3) บริษัท นาสป้า เอเชีย จำกัด รุ่น NASPA 29-720
        (4) TIP METROOF CO, LTD.  
             หรือคุณภาพเทียบเท่า</t>
        </r>
      </text>
    </comment>
    <comment ref="B95" authorId="0" shapeId="0" xr:uid="{AAF5B0F2-E608-4A45-B67E-7199AE376670}">
      <text>
        <r>
          <rPr>
            <b/>
            <sz val="9"/>
            <color indexed="81"/>
            <rFont val="Tahoma"/>
            <family val="2"/>
          </rPr>
          <t>Surapon:</t>
        </r>
        <r>
          <rPr>
            <sz val="9"/>
            <color indexed="81"/>
            <rFont val="Tahoma"/>
            <family val="2"/>
          </rPr>
          <t xml:space="preserve">
9.1 หลังคาแผ่นเหล็กรีดลอน แบบทั่วไประบบสกรู (Bolt System) 
คุณสมบัติวัสดุและส่วนประกอบ
     1. หลังคาแผ่นเหล็กรีดลอน
     2. ส่วนประกอบ
        1) Flashing   เป็นแผ่นโลหะพับ มีคุณสมบัติชนิดเดียวกันกับแผ่นหลังคาแผ่นเหล็กรีดลอน
        2) สกรูยึด   จะต้องเป็นสกรูปลายสว่านที่ใช้ยึดแผ่นหลังคาเหล็ก ให้ใช้ผลิตภัณฑ์ที่ผ่านมาตราฐาน
            AS 3566.2 อย่างน้อย Class 3 พร้อมซีลยาง EPDM ป้องกันการรั่วซึม ให้เลือกใช้ผลิตภัณฑ์ของ
        3) ฉนวนกันความร้อน  ให้ใช้ฉนวนกันความร้อนชนิดแผ่นอลูมิเนียมฟอยล์
9.2 ฉนวนกันความร้อนใต้หลังคา
     9.2.1 วัสดุที่ใช้ 
     9.2.1.1 ฉนวนกันความร้อนยางสังเคราะห์ EPDM โครงสร้างเซลปิด (Closed Cell) ความหนาไม่น้อยกว่า 10 มม.
               เคลือบอลูมิเนียมฟอยล์ชนิดเสริมแรงปิดผิว 1 ด้าน 
     9.2.1.2 คุณสมบัติ ความหนาแน่นไม่น้อยกว่า 30 กิโลกรัมต่อลูกบาศก์เมตร ผ่านการทดสอบมาตรฐาน ASTM
               ค่านำความร้อน 0.035 W/m.k ไม่ลามไฟ ค่าการดูดซึมน้ำน้อยกว่าร้อยละ 5 โดยน้ำหนัก วัสดุไม่มีสาร
               ที่เป็นสารก่อมะเร็ง </t>
        </r>
      </text>
    </comment>
    <comment ref="E95" authorId="0" shapeId="0" xr:uid="{0E1F5A82-06FB-43F6-B353-29702635A586}">
      <text>
        <r>
          <rPr>
            <b/>
            <sz val="9"/>
            <color indexed="81"/>
            <rFont val="Tahoma"/>
            <family val="2"/>
          </rPr>
          <t>Surapon:</t>
        </r>
        <r>
          <rPr>
            <sz val="9"/>
            <color indexed="81"/>
            <rFont val="Tahoma"/>
            <family val="2"/>
          </rPr>
          <t xml:space="preserve">
ฉนวนกันความร้อนสำหรับหลังคา แอร์โรรูฟ Aero Roof ฟอยล์ด้านเดียว 10 มม.
 ขนาด 1.2x10 ม.
 ราคาม้วนละ 2400.00 บาท</t>
        </r>
      </text>
    </comment>
    <comment ref="B97" authorId="0" shapeId="0" xr:uid="{8DAF5FAE-35E4-4D08-B84E-1D340821BE0A}">
      <text>
        <r>
          <rPr>
            <b/>
            <sz val="9"/>
            <color indexed="81"/>
            <rFont val="Tahoma"/>
            <family val="2"/>
          </rPr>
          <t>Surapon:</t>
        </r>
        <r>
          <rPr>
            <sz val="9"/>
            <color indexed="81"/>
            <rFont val="Tahoma"/>
            <family val="2"/>
          </rPr>
          <t xml:space="preserve">
3) ฉนวนกันความร้อน  ให้ใช้ฉนวนกันความร้อนชนิดแผ่นอลูมิเนียมฟอยล์ 
การดำเนินการ
ก. การเตรียมการ 
1) ผู้รับจ้างจะต้องตรวจสอบระดับความลาดเอียงให้เรียบร้อย หากพบความผิดพลาดจากการติดตั้งโครงหลังคา จะต้องได้รับการแก้ไขให้เรียบร้อยก่อนที่จะติดตั้งแป และหลังคา
2) ผู้รับจ้างจะต้องปูฉนวนกันความร้อน (ถ้ามี) ก่อนการติดตั้งแป ต้องทำการตรวจสอบระยะแปในการติดตั้งให้เหมาะสม ซึ่งอาจจะต้องมีอุปกรณ์เสริมช่วยพยุงแผ่น โดยต้องปฏิบัติการมาตรฐานการติดตั้งของผู้ผลิตอย่างเคร่งครัด
9.2..2 การติดตั้ง  
      ติดตั้งโดยวางตะแกรงลวดบนแปก่อน และปูฉนวนขวางบนแปตามลอนหลังคา หากมีการตัดต่อฉนวน 
บริเวณรอยต่อให้ใช้วิธีต่อชนและปิดรอยต่อด้วยเทปปิดรอยต่อ (Roof-Tape) ใช้ผลิตภัณฑ์ของ Aero-Roofและ ThermoFlex และ MAXFLEX หรือคุณภาพเทียบเท่า
</t>
        </r>
      </text>
    </comment>
    <comment ref="B98" authorId="0" shapeId="0" xr:uid="{4C2951E9-E35B-472B-BED1-4C3DA640DEE6}">
      <text>
        <r>
          <rPr>
            <b/>
            <sz val="9"/>
            <color indexed="81"/>
            <rFont val="Tahoma"/>
            <family val="2"/>
          </rPr>
          <t>Surapon:</t>
        </r>
        <r>
          <rPr>
            <sz val="9"/>
            <color indexed="81"/>
            <rFont val="Tahoma"/>
            <family val="2"/>
          </rPr>
          <t xml:space="preserve">
9.1 หลังคาแผ่นเหล็กรีดลอน แบบทั่วไประบบสกรู (Bolt System) 
คุณสมบัติวัสดุและส่วนประกอบ
     1. หลังคาแผ่นเหล็กรีดลอน
     2. ส่วนประกอบ
        1) Flashing   เป็นแผ่นโลหะพับ มีคุณสมบัติชนิดเดียวกันกับแผ่นหลังคาแผ่นเหล็กรีดลอน
            ผู้รับจ้างต้องเลือกใช้รูปแบบการพับให้เหมาะสมกับแต่ละตำแหน่ง หรือตามแบบขยาย
        2) สกรูยึด   จะต้องเป็นสกรูปลายสว่านที่ใช้ยึดแผ่นหลังคาเหล็ก ให้ใช้ผลิตภัณฑ์ที่ผ่านมาตราฐาน AS 3566.2  
            อย่างน้อย Class 3 พร้อมซีลยาง EPDM ป้องกันการรั่วซึม ให้เลือกใช้ผลิตภัณฑ์ของ
           (1) บริษัท อินโน-คอนส์ (ประเทศไทย) จำกัด FIX-IT รุ่น Fix3
           (2) บริษัท บิคสกาย จำกัด รุ่น Ferrex
           (3) บริษัท ไอทีดับบลิว คอนสตรัคชั่น โปรดักส์ ประเทศไทย จำกัด Buildex  
                หรือคุณภาพเทียบเท่า</t>
        </r>
      </text>
    </comment>
    <comment ref="Z126" authorId="0" shapeId="0" xr:uid="{2B18C172-34E8-487D-B2F6-25C9DC6EB0A1}">
      <text>
        <r>
          <rPr>
            <b/>
            <sz val="9"/>
            <color indexed="81"/>
            <rFont val="Tahoma"/>
            <family val="2"/>
          </rPr>
          <t>Surapon:</t>
        </r>
        <r>
          <rPr>
            <sz val="9"/>
            <color indexed="81"/>
            <rFont val="Tahoma"/>
            <family val="2"/>
          </rPr>
          <t xml:space="preserve">
คิดรวมในราคาต่อเมตร
ของงานกระบะต้นไม้</t>
        </r>
      </text>
    </comment>
    <comment ref="B127" authorId="0" shapeId="0" xr:uid="{3CE1D20C-94D3-4730-9B11-EAC73BCEFA15}">
      <text>
        <r>
          <rPr>
            <b/>
            <sz val="10"/>
            <color indexed="81"/>
            <rFont val="Tahoma"/>
            <family val="2"/>
          </rPr>
          <t>Surapon:</t>
        </r>
        <r>
          <rPr>
            <sz val="10"/>
            <color indexed="81"/>
            <rFont val="Tahoma"/>
            <family val="2"/>
          </rPr>
          <t xml:space="preserve">
2.1  ผนังฉาบปูนเรียบทาสี (รายการวัสดุผนัง เบอร์ 1)          
2.1.1  วัสดุที่ใช้  
ก. อิฐกลวงก่อแผงไม่รับน้ำหนัก (NON-LOAD BEARING BRICKS) ตาม มอก. 
 153-2540 ประเภท 1 คุณภาพ ข ใช้กับผนังทั่วไป เป็นอิฐที่มีคุณภาพดี แข็งแรง 
 ไม่คดงอ ไม่บิดเบี้ยว ได้ฉาก เผาสุกสม่ำเสมอทั่วทั้งก้อน อิฐทุกก้อนต้องมีเครื่องหมาย
 ผลิตภัณฑ์อุตสาหกรรม 
</t>
        </r>
      </text>
    </comment>
    <comment ref="B129" authorId="0" shapeId="0" xr:uid="{38C8F9C1-6CF0-47C3-A841-0C6A37E50994}">
      <text>
        <r>
          <rPr>
            <b/>
            <sz val="10"/>
            <color indexed="81"/>
            <rFont val="Tahoma"/>
            <family val="2"/>
          </rPr>
          <t>Surapon:</t>
        </r>
        <r>
          <rPr>
            <sz val="10"/>
            <color indexed="81"/>
            <rFont val="Tahoma"/>
            <family val="2"/>
          </rPr>
          <t xml:space="preserve">
2.1  ผนังฉาบปูนเรียบทาสี (รายการวัสดุผนัง เบอร์ 1)          
2.1.1  วัสดุที่ใช้
ข. อิฐก่อสร้างสามัญ (BUILDING BRICK) ตาม มอก.77-2565 ประเภท 1 สำหรับผนัง
 ห้องน้ำ-ห้องสุขา เป็นอิฐที่มีคุณภาพดี แข็งแรง ไม้คดงอ บิดเบี้ยว ได้ฉาก เผาสุก
 สม่ำเสมอทั่วทั้งก้อน ไม่มีโพรง ไม่แตกร้าว รูปร่างได้มาตรฐานและมีขนาดสม่ำเสมอ 
 อิฐทุกก้อนต้องมีเครื่องหมายผลิตภัณฑ์มาตรฐานอุตสาหกรรม</t>
        </r>
      </text>
    </comment>
    <comment ref="B130" authorId="0" shapeId="0" xr:uid="{5F4704F1-687C-46D2-B642-1A2C31BB678E}">
      <text>
        <r>
          <rPr>
            <b/>
            <sz val="10"/>
            <color indexed="81"/>
            <rFont val="Tahoma"/>
            <family val="2"/>
          </rPr>
          <t>Surapon:</t>
        </r>
        <r>
          <rPr>
            <sz val="10"/>
            <color indexed="81"/>
            <rFont val="Tahoma"/>
            <family val="2"/>
          </rPr>
          <t xml:space="preserve">
2.1  ผนังฉาบปูนเรียบทาสี (รายการวัสดุผนัง เบอร์ 1)          
2.1.1  วัสดุที่ใช้
ค. บริเวณบันไดหนีไฟให้ใช้อิฐมวลเบาชนิดทนไฟ หนา 7.5 ซม. ผลิตภายในประเทศ
   อาทิ เช่น Q-CON ปูนก่อและปูนฉาบสามารถทนไฟได้ </t>
        </r>
      </text>
    </comment>
    <comment ref="B138" authorId="0" shapeId="0" xr:uid="{CA3D1582-62E3-4461-B5E4-2171396C2CB4}">
      <text>
        <r>
          <rPr>
            <b/>
            <sz val="10"/>
            <color indexed="81"/>
            <rFont val="Tahoma"/>
            <family val="2"/>
          </rPr>
          <t>Surapon:</t>
        </r>
        <r>
          <rPr>
            <sz val="10"/>
            <color indexed="81"/>
            <rFont val="Tahoma"/>
            <family val="2"/>
          </rPr>
          <t xml:space="preserve">
2.1.4 ผนังปูนทำสีพ่นลาย  สำหรับงานภายนอกอาคาร 
  วัสดุที่ใช้
  ก.  วัสดุก่อผนังและวิธีการ เหมือนข้อ 2.1
  ข.  สีสร้างลายน้ำชนิดพิเศษ 100% อะครีลิคผสมผงสี ทรายและหินจากธรรมชาติที่ให้ความรู้สึกและ ลักษณะเหมือนกับผนังที่ทำมาจากหินของจริง ไม่มีส่วนผสมของสารปรอท ตะกั่วและโลหะหนักชนิด ต่างๆ ใช้งานได้ทั้งภายในภายนอก ผลิตภัณฑ์ SKK, TOA WALLTEX, K.N.SUPERFLEX, BEGER SHIELD ART EFFECTS STONETEXT หรือ SUZUKA หรือคุณภาพเทียบเท่า 
  ค.  Pattern ลวดลายอิฐ เว้นร่องเป็นแนวก่อน (ลวดลายอื่นตามระบุในแบบ)
  จ. ให้ทาสีรองพื้นปูนใหม่เพื่อปรับสภาพผนังให้พร้อมก่อนการทำสีพ่น โดยชนิดของสีรอง พื้นปูน ใหม่นี้จะขึ้นอยู่กับชนิดและสภาพพื้นผิวนั้นๆ ซึ่งต้องปรึกษาบริษัทผู้ผลิตในการเลือกใช้สีรองพื้นปูนใหม่นี้ โดยทาสีดังกล่าว 1-2 เที่ยว
 ฉ. ขั้นตอนการทำสีพ่น กลิ้งหรือฉาบ ให้เป็นไปตามมาตรฐานของผู้ผลิต
 ช. กรณีพื้นที่ขนาดใหญ่ ให้ทำแนวเซาะร่อง (ขนาดและแนวกำหนดขณะก่อสร้าง)
 ซ. ขั้นตอนการทำสีทับหน้าด้วยสีน้ำอะครีลิค2เที่ยว หรือให้เป็นไปตามมาตรฐานของผู้ผลิต
 ฌ. ทำความสะอาดส่วนที่เกี่ยวข้องให้เรียบร้อย
 2.2.3 การส่งตัวอย่างวัสดุ
 ผู้รับจ้างต้องทำแผ่นตัวอย่างของสีจริง บนวัสดุแผ่นแข็ง ขนาด 30x30 ซม. ไม่น้อยกว่าสีละ 2 ตัวอย่าง พร้อมทั้งนำเอกสารรายละเอียดคุณสมบัติของวัสดุ เพื่อให้คณะกรรมการตรวจรับพัสดุพิจารณา  และเมื่ออนุมัติให้ใช้วัสดุแล้ว ผู้รับจ้างจะต้องทาสีตัวอย่างจริง ณ สถานที่ก่อสร้าง เพื่อให้คณะกรรมการตรวจรับพัสดุพิจารณา ก่อนที่จะดำเนินการต่อไป</t>
        </r>
      </text>
    </comment>
    <comment ref="AK138" authorId="0" shapeId="0" xr:uid="{1677FB6C-76D8-46E2-BDFF-5C73A682A45E}">
      <text>
        <r>
          <rPr>
            <b/>
            <sz val="9"/>
            <color indexed="81"/>
            <rFont val="Tahoma"/>
            <family val="2"/>
          </rPr>
          <t>Surapon:</t>
        </r>
        <r>
          <rPr>
            <sz val="9"/>
            <color indexed="81"/>
            <rFont val="Tahoma"/>
            <family val="2"/>
          </rPr>
          <t xml:space="preserve">
Line 1 - 14</t>
        </r>
      </text>
    </comment>
    <comment ref="AL138" authorId="0" shapeId="0" xr:uid="{0A4113F9-11E0-4F95-9055-3DD5A20F35E8}">
      <text>
        <r>
          <rPr>
            <b/>
            <sz val="9"/>
            <color indexed="81"/>
            <rFont val="Tahoma"/>
            <family val="2"/>
          </rPr>
          <t>Surapon:</t>
        </r>
        <r>
          <rPr>
            <sz val="9"/>
            <color indexed="81"/>
            <rFont val="Tahoma"/>
            <family val="2"/>
          </rPr>
          <t xml:space="preserve">
Line B - F</t>
        </r>
      </text>
    </comment>
    <comment ref="AM138" authorId="0" shapeId="0" xr:uid="{28C30735-86E2-4AD1-A159-555824621BD0}">
      <text>
        <r>
          <rPr>
            <b/>
            <sz val="9"/>
            <color indexed="81"/>
            <rFont val="Tahoma"/>
            <family val="2"/>
          </rPr>
          <t>Surapon:</t>
        </r>
        <r>
          <rPr>
            <sz val="9"/>
            <color indexed="81"/>
            <rFont val="Tahoma"/>
            <family val="2"/>
          </rPr>
          <t xml:space="preserve">
Line 1 - 13</t>
        </r>
      </text>
    </comment>
    <comment ref="AN138" authorId="0" shapeId="0" xr:uid="{CADF3CBB-7076-4AB7-B24E-175E0FA58B9B}">
      <text>
        <r>
          <rPr>
            <b/>
            <sz val="9"/>
            <color indexed="81"/>
            <rFont val="Tahoma"/>
            <family val="2"/>
          </rPr>
          <t>Surapon:</t>
        </r>
        <r>
          <rPr>
            <sz val="9"/>
            <color indexed="81"/>
            <rFont val="Tahoma"/>
            <family val="2"/>
          </rPr>
          <t xml:space="preserve">
Line I - L</t>
        </r>
      </text>
    </comment>
    <comment ref="B139" authorId="0" shapeId="0" xr:uid="{DAED5614-E51F-4BE9-BD24-83C0E81AA905}">
      <text>
        <r>
          <rPr>
            <b/>
            <sz val="10"/>
            <color indexed="81"/>
            <rFont val="Tahoma"/>
            <family val="2"/>
          </rPr>
          <t>Surapon:</t>
        </r>
        <r>
          <rPr>
            <sz val="10"/>
            <color indexed="81"/>
            <rFont val="Tahoma"/>
            <family val="2"/>
          </rPr>
          <t xml:space="preserve">
2.2  ผนังกรุกระเบื้องพอร์ซเลน  (รายการวัสดุผนัง เบอร์ 2)
2.2.1  วัสดุที่ใช้
ก. ใช้กระเบื้องพอร์ซเลน ขนาด ตามระบุในแบบสถาปัตยกรรม. หนาไม่น้อยกว่า 10 มม. เป็นกระเบื้องพอร์ชเลน เผาที่อุณหภูมิไม่ ต่ำกว่า 1,250 องศา มีความหนาแน่นสูง การดูดซึมน้ำได้ต่ำกว่า 0.1% ผลิตภัณฑ์ของ Artifact หรือ Casa Rocca หรือ Cotto หรือ wdc หรือ central premier หรือ Grand Home Mart  หรือ คุณภาพเทียบเท่า ชนิดของลวดลาย ระบุภายหลัง
</t>
        </r>
      </text>
    </comment>
    <comment ref="B140" authorId="0" shapeId="0" xr:uid="{DB26FDBA-5F30-4D9B-B44C-3BE8F224B5B9}">
      <text>
        <r>
          <rPr>
            <b/>
            <sz val="10"/>
            <color indexed="81"/>
            <rFont val="Tahoma"/>
            <family val="2"/>
          </rPr>
          <t>Surapon:</t>
        </r>
        <r>
          <rPr>
            <sz val="10"/>
            <color indexed="81"/>
            <rFont val="Tahoma"/>
            <family val="2"/>
          </rPr>
          <t xml:space="preserve">
2.3 ผนังอะคูสติค (ผนังดูดซับเสียง ) (รายการวัสดุผนัง เบอร์ 3)       
2.3.1 วัสดุที่ใช้
 ก. แผ่นบุทับผนังโครงสร้าง แผ่นอคูสติกใยแก้วอัดแข็งความหนาแน่นสูง หรือ Polyester ชนิดหุ้มด้วยผ้้า
ความหนาไม่น้อยกว่า 25 มม หุ้มด้วยผ้า Pasaya เคลือบสารกันน้ำ คุณสมบัติ ไม่ลามไฟ 
 ค่าการดูดซับเสียง NRC (Noise Reduction Coefficient) มากกว่า 0.4 ใช้ผลิตภัณฑ์ของ SCG Cylence รุ่น Zandera หรือ UNIPRO หรือ MicroFiber รุ่น MicroDecorหรือคุณภาพเทียบเท่า ติดตั้งตามมาตรฐานผู้ผลิต
2.3.2 การติดตั้ง
 ติดตั้งโดยปิดทับด้านนอกด้วยแผ่นบุผนัง ยึดด้วยกาว ตะปู ร่วมกับระบบผนัง</t>
        </r>
      </text>
    </comment>
    <comment ref="B142" authorId="0" shapeId="0" xr:uid="{5DF727DE-1BEC-4032-B304-5E75A3AFE335}">
      <text>
        <r>
          <rPr>
            <b/>
            <sz val="10"/>
            <color indexed="81"/>
            <rFont val="Tahoma"/>
            <family val="2"/>
          </rPr>
          <t>Surapon:</t>
        </r>
        <r>
          <rPr>
            <sz val="10"/>
            <color indexed="81"/>
            <rFont val="Tahoma"/>
            <family val="2"/>
          </rPr>
          <t xml:space="preserve">
2.4 แผงระแนงอลูมิเนียม ตัว Z ขนาด 100 มม. (รายการวัสดุผนัง เบอร์ 4)
2.4.1  คุณสมบัติอะลูมิเนียม ดูตามรายการที่ 5.1
2.4.2 ระแนงอลูมิเนียม รุ่น Z-100 หนา 0.6 มม. ทำสี  Powder Coating: ระบุสีภายหลัง 
ติดตั้งพร้อมโครงเคร่าเหล็ก 1.1/4"x1.1/4"x1.2 มม. ติดตั้งตามมาตรฐานของบริษัทผู้ผลิต
กำหนดให้ใช้ผลิตภัณฑ์ของ Luxalon by BITEC หรือ M. V. P. Four Stars หรือ Famelineหรือ เทียบเท่า</t>
        </r>
      </text>
    </comment>
    <comment ref="B143" authorId="0" shapeId="0" xr:uid="{4030B006-FAC9-468C-9A99-49C3EAD64676}">
      <text>
        <r>
          <rPr>
            <b/>
            <sz val="10"/>
            <color indexed="81"/>
            <rFont val="Tahoma"/>
            <family val="2"/>
          </rPr>
          <t>Surapon:</t>
        </r>
        <r>
          <rPr>
            <sz val="10"/>
            <color indexed="81"/>
            <rFont val="Tahoma"/>
            <family val="2"/>
          </rPr>
          <t xml:space="preserve">
2.5 ผนังโครงเคร่าเหล็กกล่อง กรุลวดตาข่ายถัก Chain link Fence   (รายการวัสดุผนัง เบอร์ 5)   
2.5.1 วัสดุ
 ลวดตาข่ายถัก ผลิตจากลวดขนาด ตั้งแต่ 2มม. - 4มม. ระยะห่างตั้ง 1/4" - 3" โดยการนำลวดเหล็กชุบสังกะสี (GALVANZIED STEEL WIRE) ที่มีชั้นความหนาของสังกะสีประมาณ 40-80 กรัม/ตรม. มีลักษณะผิวลวดเรีบ ทนทานต่อการกัดกร่อนและทนต่อสภาพภูมิอากาศ สามารถใช้งานภายนอกได้
ตาม มอก.71-2532
 ลักษณะลวดมาถักทอขึ้นรูปลายสี่เหลี่ยมข้าวหลามตัด ขนาดช่องตา 2.0" </t>
        </r>
      </text>
    </comment>
    <comment ref="M147" authorId="0" shapeId="0" xr:uid="{FA7CADBA-477D-4F94-91DC-B05DFC756D73}">
      <text>
        <r>
          <rPr>
            <b/>
            <sz val="9"/>
            <color indexed="81"/>
            <rFont val="Tahoma"/>
            <family val="2"/>
          </rPr>
          <t>Surapon:</t>
        </r>
        <r>
          <rPr>
            <sz val="9"/>
            <color indexed="81"/>
            <rFont val="Tahoma"/>
            <family val="2"/>
          </rPr>
          <t xml:space="preserve">
น้ำหนัก กก./ม.</t>
        </r>
      </text>
    </comment>
    <comment ref="O147" authorId="0" shapeId="0" xr:uid="{8F4FEA8C-14BD-46C5-9BB7-0A5D8B1C88C3}">
      <text>
        <r>
          <rPr>
            <b/>
            <sz val="9"/>
            <color indexed="81"/>
            <rFont val="Tahoma"/>
            <family val="2"/>
          </rPr>
          <t>Surapon:</t>
        </r>
        <r>
          <rPr>
            <sz val="9"/>
            <color indexed="81"/>
            <rFont val="Tahoma"/>
            <family val="2"/>
          </rPr>
          <t xml:space="preserve">
เผื่อ 5 %</t>
        </r>
      </text>
    </comment>
    <comment ref="AS149" authorId="0" shapeId="0" xr:uid="{24249487-415D-4CE4-BCFE-0922542A7472}">
      <text>
        <r>
          <rPr>
            <b/>
            <sz val="9"/>
            <color indexed="81"/>
            <rFont val="Tahoma"/>
            <family val="2"/>
          </rPr>
          <t>Surapon:</t>
        </r>
        <r>
          <rPr>
            <sz val="9"/>
            <color indexed="81"/>
            <rFont val="Tahoma"/>
            <family val="2"/>
          </rPr>
          <t xml:space="preserve">
ครีบเอียงจากชั้น 2-3
= 6.27 เมตร</t>
        </r>
      </text>
    </comment>
    <comment ref="AU149" authorId="0" shapeId="0" xr:uid="{08329A6D-EC8A-48E2-885B-080A73B7DC78}">
      <text>
        <r>
          <rPr>
            <b/>
            <sz val="9"/>
            <color indexed="81"/>
            <rFont val="Tahoma"/>
            <family val="2"/>
          </rPr>
          <t>Surapon:</t>
        </r>
        <r>
          <rPr>
            <sz val="9"/>
            <color indexed="81"/>
            <rFont val="Tahoma"/>
            <family val="2"/>
          </rPr>
          <t xml:space="preserve">
ครีบเอียงจากชั้น 2-3
= 6.27 เมตร</t>
        </r>
      </text>
    </comment>
    <comment ref="BH149" authorId="0" shapeId="0" xr:uid="{F3E1BBCA-477E-4DB1-8F5E-4036AC4A1288}">
      <text>
        <r>
          <rPr>
            <b/>
            <sz val="9"/>
            <color indexed="81"/>
            <rFont val="Tahoma"/>
            <family val="2"/>
          </rPr>
          <t>Surapon:</t>
        </r>
        <r>
          <rPr>
            <sz val="9"/>
            <color indexed="81"/>
            <rFont val="Tahoma"/>
            <family val="2"/>
          </rPr>
          <t xml:space="preserve">
ครีบเอียงจากชั้น 3-ดาดฟ้า
= 10.31 เมตร</t>
        </r>
      </text>
    </comment>
    <comment ref="BJ149" authorId="0" shapeId="0" xr:uid="{901C02D3-7848-49DC-8717-6A213DA7B098}">
      <text>
        <r>
          <rPr>
            <b/>
            <sz val="9"/>
            <color indexed="81"/>
            <rFont val="Tahoma"/>
            <family val="2"/>
          </rPr>
          <t>Surapon:</t>
        </r>
        <r>
          <rPr>
            <sz val="9"/>
            <color indexed="81"/>
            <rFont val="Tahoma"/>
            <family val="2"/>
          </rPr>
          <t xml:space="preserve">
ครีบเอียงจากชั้น 3-ดาดฟ้า
= 10.31 เมตร</t>
        </r>
      </text>
    </comment>
    <comment ref="B150" authorId="0" shapeId="0" xr:uid="{B3DBFD17-6BB0-48F7-98F5-D773EC54C8B0}">
      <text>
        <r>
          <rPr>
            <b/>
            <sz val="9"/>
            <color indexed="81"/>
            <rFont val="Tahoma"/>
            <family val="2"/>
          </rPr>
          <t>Surapon:</t>
        </r>
        <r>
          <rPr>
            <sz val="9"/>
            <color indexed="81"/>
            <rFont val="Tahoma"/>
            <family val="2"/>
          </rPr>
          <t xml:space="preserve">
บริเวณหลังคาห้องถังแก๊สและกันสาดชั้นลอย - ชั้นที่ 2</t>
        </r>
      </text>
    </comment>
    <comment ref="AM150" authorId="0" shapeId="0" xr:uid="{BE5461F2-6C0F-4064-B320-CA4C35B3A7B1}">
      <text>
        <r>
          <rPr>
            <b/>
            <sz val="9"/>
            <color indexed="81"/>
            <rFont val="Tahoma"/>
            <family val="2"/>
          </rPr>
          <t>Surapon:</t>
        </r>
        <r>
          <rPr>
            <sz val="9"/>
            <color indexed="81"/>
            <rFont val="Tahoma"/>
            <family val="2"/>
          </rPr>
          <t xml:space="preserve">
ครีบเอียงจากชั้นลอย-2
= 2.20 เมตร</t>
        </r>
      </text>
    </comment>
    <comment ref="B153" authorId="0" shapeId="0" xr:uid="{E2376B5B-90BB-4795-99B1-19DDDC6BDEB3}">
      <text>
        <r>
          <rPr>
            <b/>
            <sz val="10"/>
            <color indexed="81"/>
            <rFont val="Tahoma"/>
            <family val="2"/>
          </rPr>
          <t>Surapon:</t>
        </r>
        <r>
          <rPr>
            <sz val="10"/>
            <color indexed="81"/>
            <rFont val="Tahoma"/>
            <family val="2"/>
          </rPr>
          <t xml:space="preserve">
แบบไม่ระบุวัสดุ</t>
        </r>
      </text>
    </comment>
    <comment ref="L153" authorId="0" shapeId="0" xr:uid="{84FA9096-E2A7-4B6E-B533-59F1C27B7F1B}">
      <text>
        <r>
          <rPr>
            <b/>
            <sz val="9"/>
            <color indexed="81"/>
            <rFont val="Tahoma"/>
            <family val="2"/>
          </rPr>
          <t>Surapon:</t>
        </r>
        <r>
          <rPr>
            <sz val="9"/>
            <color indexed="81"/>
            <rFont val="Tahoma"/>
            <family val="2"/>
          </rPr>
          <t xml:space="preserve">
ผนังปิดช่องโครงหลังคา ชั้นดาดฟ้า</t>
        </r>
      </text>
    </comment>
    <comment ref="M158" authorId="0" shapeId="0" xr:uid="{1E406ED9-B454-41FC-BFB6-11FCE02CAFBB}">
      <text>
        <r>
          <rPr>
            <b/>
            <sz val="9"/>
            <color indexed="81"/>
            <rFont val="Tahoma"/>
            <family val="2"/>
          </rPr>
          <t>Surapon:</t>
        </r>
        <r>
          <rPr>
            <sz val="9"/>
            <color indexed="81"/>
            <rFont val="Tahoma"/>
            <family val="2"/>
          </rPr>
          <t xml:space="preserve">
ฉาบปูนภายนอก</t>
        </r>
      </text>
    </comment>
    <comment ref="N158" authorId="0" shapeId="0" xr:uid="{D0777911-26EA-44B8-9626-FDA4AD6DF561}">
      <text>
        <r>
          <rPr>
            <b/>
            <sz val="9"/>
            <color indexed="81"/>
            <rFont val="Tahoma"/>
            <family val="2"/>
          </rPr>
          <t>Surapon:</t>
        </r>
        <r>
          <rPr>
            <sz val="9"/>
            <color indexed="81"/>
            <rFont val="Tahoma"/>
            <family val="2"/>
          </rPr>
          <t xml:space="preserve">
ฉาบปูนทนไฟภายนอก</t>
        </r>
      </text>
    </comment>
    <comment ref="O158" authorId="0" shapeId="0" xr:uid="{791C0010-3E17-4F21-B13A-7B76B7354C9C}">
      <text>
        <r>
          <rPr>
            <b/>
            <sz val="9"/>
            <color indexed="81"/>
            <rFont val="Tahoma"/>
            <family val="2"/>
          </rPr>
          <t>Surapon:</t>
        </r>
        <r>
          <rPr>
            <sz val="9"/>
            <color indexed="81"/>
            <rFont val="Tahoma"/>
            <family val="2"/>
          </rPr>
          <t xml:space="preserve">
ฉาบโครงสร้างภายนอก</t>
        </r>
      </text>
    </comment>
    <comment ref="B161" authorId="0" shapeId="0" xr:uid="{D9DCA4E1-D93F-452C-A472-FE51D86D8C74}">
      <text>
        <r>
          <rPr>
            <b/>
            <sz val="9"/>
            <color indexed="81"/>
            <rFont val="Tahoma"/>
            <family val="2"/>
          </rPr>
          <t>Surapon:</t>
        </r>
        <r>
          <rPr>
            <sz val="9"/>
            <color indexed="81"/>
            <rFont val="Tahoma"/>
            <family val="2"/>
          </rPr>
          <t xml:space="preserve">
  1.1   พื้น ค.ส.ล. ปูกระเบื้องพอร์ซเลน  (รายการวัสดุพื้น เบอร์ 1,2,4)
1.1.1  วัสดุทีใช้
    ก. ใช้แผ่นกระเบื้องพอร์ซเลน ขนาด 600x600 มม. หนาไม่น้อยกว่า 10 มม. 
        ผิวกันลื่นสำหรับภายในห้องน้ำ แผ่นกระเบื้องพอร์ซเลน ขนาด 1200x600 มม.
        หนาไม่น้อยกว่า 20 มม. ชนิดลวดลายหินธรรมชาติ สำหรับงานภายนอก
        ใช้ชนิดผิวกันลื่น ภายในอาคารใช้ผิวมันเป็นกระเบื้องพอร์ชเลน เผาที่อุณหภูมิ
        ไม่ต่ำกว่า 1,250 องศา มีความหนาแน่นสูง การดูดซึมน้ำได้ต่ำกว่า 0.1% 
        ผลิตภัณฑ์ของ Artifact หรือCasa Rocca หรือ Cotto หรือ wdc หรือ central premier 
        หรือ Grand Home Mart หรือคุณภาพเทียบเท่า</t>
        </r>
      </text>
    </comment>
    <comment ref="AT161" authorId="0" shapeId="0" xr:uid="{C9C2DC7B-2903-4D19-A95A-6EEC290BD6F0}">
      <text>
        <r>
          <rPr>
            <b/>
            <sz val="9"/>
            <color indexed="81"/>
            <rFont val="Tahoma"/>
            <family val="2"/>
          </rPr>
          <t>Surapon:</t>
        </r>
        <r>
          <rPr>
            <sz val="9"/>
            <color indexed="81"/>
            <rFont val="Tahoma"/>
            <family val="2"/>
          </rPr>
          <t xml:space="preserve">
ห้องควบคุม</t>
        </r>
      </text>
    </comment>
    <comment ref="B162" authorId="0" shapeId="0" xr:uid="{BABC4F59-255F-487E-A525-0FE74637EBAB}">
      <text>
        <r>
          <rPr>
            <b/>
            <sz val="9"/>
            <color indexed="81"/>
            <rFont val="Tahoma"/>
            <family val="2"/>
          </rPr>
          <t>Surapon:</t>
        </r>
        <r>
          <rPr>
            <sz val="9"/>
            <color indexed="81"/>
            <rFont val="Tahoma"/>
            <family val="2"/>
          </rPr>
          <t xml:space="preserve">
  1.1   พื้น ค.ส.ล. ปูกระเบื้องพอร์ซเลน  (รายการวัสดุพื้น เบอร์ 1,2,4)
1.1.1  วัสดุทีใช้
    ก. ใช้แผ่นกระเบื้องพอร์ซเลน ขนาด 600x600 มม. หนาไม่น้อยกว่า 10 มม. 
        ผิวกันลื่นสำหรับภายในห้องน้ำ แผ่นกระเบื้องพอร์ซเลน ขนาด 1200x600 มม.
        หนาไม่น้อยกว่า 20 มม. ชนิดลวดลายหินธรรมชาติ สำหรับงานภายนอก
        ใช้ชนิดผิวกันลื่น ภายในอาคารใช้ผิวมันเป็นกระเบื้องพอร์ชเลน เผาที่อุณหภูมิ
        ไม่ต่ำกว่า 1,250 องศา มีความหนาแน่นสูง การดูดซึมน้ำได้ต่ำกว่า 0.1% 
        ผลิตภัณฑ์ของ Artifact หรือCasa Rocca หรือ Cotto หรือ wdc หรือ central premier 
        หรือ Grand Home Mart หรือคุณภาพเทียบเท่า</t>
        </r>
      </text>
    </comment>
    <comment ref="B163" authorId="0" shapeId="0" xr:uid="{29102C03-E6BD-4EFF-B742-344D7C7D6A62}">
      <text>
        <r>
          <rPr>
            <b/>
            <sz val="9"/>
            <color indexed="81"/>
            <rFont val="Tahoma"/>
            <family val="2"/>
          </rPr>
          <t>Surapon:</t>
        </r>
        <r>
          <rPr>
            <sz val="9"/>
            <color indexed="81"/>
            <rFont val="Tahoma"/>
            <family val="2"/>
          </rPr>
          <t xml:space="preserve">
  1.2 พื้นทาสี  EPOXY  (รายการวัสดุพื้น เบอร์ 3)
1.2.1 วัสดุ ใช้เป็นสีทับหน้าในงานปกป้องพื้น ผิวที่ใช้งานสำหรับภายในอาคาร สำหรับพื้นผิวเหล็ก,
       ซีเมนต์,คอนกรีต,และไม้ คุณสมบัติ ปกป้องพื้นผิวจากสภาวะสิ่งแวดล้อมที่มีการกัดกร่อนของ
       สารเคมี กรด-ด่าง น้ำมัน ทนการขูดขีด และทำความสะอาดง่าย
  วัสดุ
     - สีเคลือบพื้น EPOXY (EPOXY COATING) ให้ใช้ชนิดเนื้อสี 100 เปอร์เซนต์ ชนิดไม่มีตัวทำละลาย 
       (SOVENT-FREE) ใช้งานด้วยการกลิ้งหรือทา เมื่อแห้งจะมีลักษณะแข็งเป็นมันเงา ความหนาของ
       ฟิล์มเมื่อแห้งไม่น้อยกว่า 200 ไมครอนต่อเที่ยว
     - ตัวสีรองพื้น PRIMER ตามประเภทของสีที่เลือกใช้สีสำหรับงานพื้นภายใน ใช้สี Epoxy 
       ความหนาไม่น้อยกว่า [0.3] มม.ทาบนพื้นปูนทรายปรับระดับแต่งผิวเรียบ 
  ผลิตภัณฑ์ตามที่ระบุต่อไปนี้ 
       1) BEGER  BEGER DURAGUARD 
       2) PAMMASTIC  PAMMASTIC PAMATHANE 
       3) TOA  TOA EPOGURD 
       4) NIPPON  PAINT  HI-PON 50-03 
       5) JOTUN  PENGUERD ENAMEL 
       6) CAPTAIN  EXYGUARD ENAMEL หรือเทียบเท่า</t>
        </r>
      </text>
    </comment>
    <comment ref="AB163" authorId="0" shapeId="0" xr:uid="{4F4B0FCD-F299-476C-BD84-7A5862A90840}">
      <text>
        <r>
          <rPr>
            <b/>
            <sz val="9"/>
            <color indexed="81"/>
            <rFont val="Tahoma"/>
            <family val="2"/>
          </rPr>
          <t>Surapon:</t>
        </r>
        <r>
          <rPr>
            <sz val="9"/>
            <color indexed="81"/>
            <rFont val="Tahoma"/>
            <family val="2"/>
          </rPr>
          <t xml:space="preserve">
สำนักงาน, เอกสาร,
ห้องปฏิบัติการกลาง,
พื้นที่หิ้งปฏิบัติการ</t>
        </r>
      </text>
    </comment>
    <comment ref="AC163" authorId="0" shapeId="0" xr:uid="{F65CB6FD-2269-4555-8E37-3E635FA8A441}">
      <text>
        <r>
          <rPr>
            <b/>
            <sz val="9"/>
            <color indexed="81"/>
            <rFont val="Tahoma"/>
            <family val="2"/>
          </rPr>
          <t>Surapon:</t>
        </r>
        <r>
          <rPr>
            <sz val="9"/>
            <color indexed="81"/>
            <rFont val="Tahoma"/>
            <family val="2"/>
          </rPr>
          <t xml:space="preserve">
เปลี่ยนเสื้อผ้า, เก็บอุปกรณ์,
รับตัวอย่าง, เก็บตัวอย่าง,
งาน bacteria, Air Lock,
ล้างงาน bacteria,
ทำงาน, เก็บเอกสาร,
เก็บองเสีย</t>
        </r>
      </text>
    </comment>
    <comment ref="AD163" authorId="0" shapeId="0" xr:uid="{FC83653F-6DE7-48EF-88B7-C93388143CA1}">
      <text>
        <r>
          <rPr>
            <b/>
            <sz val="9"/>
            <color indexed="81"/>
            <rFont val="Tahoma"/>
            <family val="2"/>
          </rPr>
          <t>Surapon:</t>
        </r>
        <r>
          <rPr>
            <sz val="9"/>
            <color indexed="81"/>
            <rFont val="Tahoma"/>
            <family val="2"/>
          </rPr>
          <t xml:space="preserve">
ห้องล้าง, ชั่งสาร, 
Spectro &amp; Automate,
ทดสอบ OIL &amp; Grease,
ทดสอบ TKN,NH3,
ห้อง ICP,
พื้นที่ห้องปฏิบัติการที่เหลือ</t>
        </r>
      </text>
    </comment>
    <comment ref="B164" authorId="0" shapeId="0" xr:uid="{1C04BF99-B9E7-4445-901B-E7E5C5C72D11}">
      <text>
        <r>
          <rPr>
            <b/>
            <sz val="9"/>
            <color indexed="81"/>
            <rFont val="Tahoma"/>
            <family val="2"/>
          </rPr>
          <t>Surapon:</t>
        </r>
        <r>
          <rPr>
            <sz val="9"/>
            <color indexed="81"/>
            <rFont val="Tahoma"/>
            <family val="2"/>
          </rPr>
          <t xml:space="preserve">
-บัวเชิงผนัง ให้ปั้นลบมุมด้วย อีพ็อกซี่มอร์ต้า หรือ โพลียูรีเทนมอร์ต้า
 รัศมี 5 ซม. (R-SHAPE) แล้วเคลือบด้วยอีพ็อกซี หรือ โพลียูรีเทนโค๊ตติ้ง
 ชนิดไม่มีส่วนผสมของตัวทำละลายสีเดียวกับพื้น สูงประมาณ 15 ซม.</t>
        </r>
      </text>
    </comment>
    <comment ref="AB164" authorId="0" shapeId="0" xr:uid="{6BF91C08-095E-431E-893F-BBCBBFD304B5}">
      <text>
        <r>
          <rPr>
            <b/>
            <sz val="9"/>
            <color indexed="81"/>
            <rFont val="Tahoma"/>
            <family val="2"/>
          </rPr>
          <t>Surapon:</t>
        </r>
        <r>
          <rPr>
            <sz val="9"/>
            <color indexed="81"/>
            <rFont val="Tahoma"/>
            <family val="2"/>
          </rPr>
          <t xml:space="preserve">
สำนักงาน, เอกสาร,
ห้องปฏิบัติการกลาง,
พื้นที่ห้องปฏิบัติการ</t>
        </r>
      </text>
    </comment>
    <comment ref="AC164" authorId="0" shapeId="0" xr:uid="{C518B4D7-9EF3-4CC9-AADE-7E06C07AA9EF}">
      <text>
        <r>
          <rPr>
            <b/>
            <sz val="9"/>
            <color indexed="81"/>
            <rFont val="Tahoma"/>
            <family val="2"/>
          </rPr>
          <t>Surapon:</t>
        </r>
        <r>
          <rPr>
            <sz val="9"/>
            <color indexed="81"/>
            <rFont val="Tahoma"/>
            <family val="2"/>
          </rPr>
          <t xml:space="preserve">
เปลี่ยนเสื้อผ้า, เก็บอุปกรณ์,
รับตัวอย่าง, เก็บตัวอย่าง,
งาน bacteria, Air Lock,
ล้างงาน bacteria,
ทำงาน, เก็บเอกสาร,
เก็บองเสีย</t>
        </r>
      </text>
    </comment>
    <comment ref="AD164" authorId="0" shapeId="0" xr:uid="{59B318D5-153B-4C48-B14C-B6318181983A}">
      <text>
        <r>
          <rPr>
            <b/>
            <sz val="9"/>
            <color indexed="81"/>
            <rFont val="Tahoma"/>
            <family val="2"/>
          </rPr>
          <t>Surapon:</t>
        </r>
        <r>
          <rPr>
            <sz val="9"/>
            <color indexed="81"/>
            <rFont val="Tahoma"/>
            <family val="2"/>
          </rPr>
          <t xml:space="preserve">
ห้องล้าง, ชั่งสาร, 
Spectro &amp; Automate,
ทดสอบ OIL &amp; Grease,
ทดสอบ TKN,NH3,
ห้อง ICP,
พื้นที่ห้องปฏิบัติการที่เหลือ</t>
        </r>
      </text>
    </comment>
    <comment ref="B165" authorId="0" shapeId="0" xr:uid="{6A983234-A2E3-488A-AE5B-E53E127C4A9C}">
      <text>
        <r>
          <rPr>
            <b/>
            <sz val="9"/>
            <color indexed="81"/>
            <rFont val="Tahoma"/>
            <family val="2"/>
          </rPr>
          <t>Surapon:</t>
        </r>
        <r>
          <rPr>
            <sz val="9"/>
            <color indexed="81"/>
            <rFont val="Tahoma"/>
            <family val="2"/>
          </rPr>
          <t xml:space="preserve">
  1.1   พื้น ค.ส.ล. ปูกระเบื้องพอร์ซเลน  (รายการวัสดุพื้น เบอร์ 1,2,4)
1.1.1  วัสดุทีใช้
    ก. ใช้แผ่นกระเบื้องพอร์ซเลน ขนาด 600x600 มม. หนาไม่น้อยกว่า 10 มม. 
        ผิวกันลื่นสำหรับภายในห้องน้ำ แผ่นกระเบื้องพอร์ซเลน ขนาด 1200x600 มม.
        หนาไม่น้อยกว่า 20 มม. ชนิดลวดลายหินธรรมชาติ สำหรับงานภายนอก
        ใช้ชนิดผิวกันลื่น ภายในอาคารใช้ผิวมันเป็นกระเบื้องพอร์ชเลน เผาที่อุณหภูมิ
        ไม่ต่ำกว่า 1,250 องศา มีความหนาแน่นสูง การดูดซึมน้ำได้ต่ำกว่า 0.1% 
        ผลิตภัณฑ์ของ Artifact หรือCasa Rocca หรือ Cotto หรือ wdc หรือ central premier 
        หรือ Grand Home Mart หรือคุณภาพเทียบเท่า</t>
        </r>
      </text>
    </comment>
    <comment ref="B166" authorId="0" shapeId="0" xr:uid="{0E1E55DA-AECB-49C9-8C49-F07DE4A99820}">
      <text>
        <r>
          <rPr>
            <b/>
            <sz val="9"/>
            <color indexed="81"/>
            <rFont val="Tahoma"/>
            <family val="2"/>
          </rPr>
          <t>Surapon:</t>
        </r>
        <r>
          <rPr>
            <sz val="9"/>
            <color indexed="81"/>
            <rFont val="Tahoma"/>
            <family val="2"/>
          </rPr>
          <t xml:space="preserve">
ข. บัวเชิงผนัง สำเร็จรูป ไฟเบอร์ซีเมนต์ ทาสี  ขนาดกว้าง 0.10 ม. ของ ROKWOOD หรือ CONWOOD หรือ SCG หรือ SHERA หรือคุณภาพเทียบเท่า</t>
        </r>
      </text>
    </comment>
    <comment ref="B167" authorId="0" shapeId="0" xr:uid="{3C9A9859-CC40-45D3-858A-9B555903565D}">
      <text>
        <r>
          <rPr>
            <b/>
            <sz val="9"/>
            <color indexed="81"/>
            <rFont val="Tahoma"/>
            <family val="2"/>
          </rPr>
          <t>Surapon:</t>
        </r>
        <r>
          <rPr>
            <sz val="9"/>
            <color indexed="81"/>
            <rFont val="Tahoma"/>
            <family val="2"/>
          </rPr>
          <t xml:space="preserve">
  1.3 พื้นกระเบื้องไวนิล ชนิดคลิ๊กล็อก ลายไม้  (รายการวัสดุพื้น เบอร์ 5)
1.3.1  วัสดุทีใช้
    กระเบื้องไวนิลปูพื้น ไม่มีส่วนผสมของใยหิน (Non Asbestos) 
    วัสดุผลิตจากสารสังเคราะห์ (Premium PVC) ที่มีความยืดหยุ่นสูง
    และมีชั้น Fiber Glass หรือคุณภาพเทียบเท่า ความหนาของแผ่นไม่ต่ำกว่า 5 มม. 
    ชั้น Wear Layer 0.5 มม.
    ใช้ผลิตภัณฑ์ของ COCO บริษัท กรีนไฮ โปรดักส์ จำกัด, TARKETT, ARMSTRONG 
1.3.2 การติดตั้ง
   1. เตรียมพื้นผิวให้เรียบ
      - กรณี พื้นเดิม  ถ้าพื้นไม่เรียบ ควรใช้ปูนแต่งพื้นผิวให้เรียบเสมอก่อน จึงเริ่มติดตั้ง
      - กรณี พื้นใหม่ ทำเป็นพื้นปูนขัดมันหรือขัดเรียบ และ รอให้ปูนแห้งสนิทก่อน
        ประมาณ 1 สัปดาห์ จึงเริ่มติดตั้งได้โดยความชื้นจะต้องไม่เกินมาตรฐานที่ทางบริษัทกำหนด</t>
        </r>
      </text>
    </comment>
    <comment ref="AT167" authorId="0" shapeId="0" xr:uid="{2C30E93C-F799-4F84-A977-68783DAAA86E}">
      <text>
        <r>
          <rPr>
            <b/>
            <sz val="9"/>
            <color indexed="81"/>
            <rFont val="Tahoma"/>
            <family val="2"/>
          </rPr>
          <t>Surapon:</t>
        </r>
        <r>
          <rPr>
            <sz val="9"/>
            <color indexed="81"/>
            <rFont val="Tahoma"/>
            <family val="2"/>
          </rPr>
          <t xml:space="preserve">
คิดเต็มห้อง
ไม่ได้หักพื้นที่เวที</t>
        </r>
      </text>
    </comment>
    <comment ref="B168" authorId="0" shapeId="0" xr:uid="{947CBAF8-E47E-45BB-9AEC-112142D96B98}">
      <text>
        <r>
          <rPr>
            <b/>
            <sz val="9"/>
            <color indexed="81"/>
            <rFont val="Tahoma"/>
            <family val="2"/>
          </rPr>
          <t>Surapon:</t>
        </r>
        <r>
          <rPr>
            <sz val="9"/>
            <color indexed="81"/>
            <rFont val="Tahoma"/>
            <family val="2"/>
          </rPr>
          <t xml:space="preserve">
  1.4  พื้น ค.ส.ล. ทำผิวขัดมัน (รายการวัสดุพื้น เบอร์ 6 )
1.4.1 วัสดุที่ใช้
        ให้ทาเคลือบวัสดุซึ่งเป็นสารประเภท ไซรอคเซน  ชนิดใส ซึ่งมีคุณสมบัติกันซึม
        และไม่ทำให้เปลี่ยนสี ทนแดด ทนฝน โดยมีค่าความเป็นกรด-ด่าง  ไม่ต่ำกว่า 1.3
        และความ หนาแน่น(Viscosity) ไม่น้อยกว่า 50  ให้ใช้ผลิตภัณฑ์  Polytech TS- Plus 
        ของ บริษัทพรีม่า โพลีเทค จำกัด หรือTOA SYLOXANE  ของบริษัท  TOA  จำกัด
        หรือ Silicone –R221 ของบริษัท  ไอ.ซี.ไอ  จำกัด
</t>
        </r>
      </text>
    </comment>
    <comment ref="AI168" authorId="0" shapeId="0" xr:uid="{B3692EF9-EA6E-410B-9198-4B8C27C1C297}">
      <text>
        <r>
          <rPr>
            <b/>
            <sz val="9"/>
            <color indexed="81"/>
            <rFont val="Tahoma"/>
            <family val="2"/>
          </rPr>
          <t xml:space="preserve">Surapon :
</t>
        </r>
        <r>
          <rPr>
            <sz val="9"/>
            <color indexed="81"/>
            <rFont val="Tahoma"/>
            <family val="2"/>
          </rPr>
          <t>อยู่ในงานชานพักบันได</t>
        </r>
      </text>
    </comment>
    <comment ref="B169" authorId="0" shapeId="0" xr:uid="{EE4BE211-791C-419D-9581-E93AE41507AD}">
      <text>
        <r>
          <rPr>
            <b/>
            <sz val="9"/>
            <color indexed="81"/>
            <rFont val="Tahoma"/>
            <family val="2"/>
          </rPr>
          <t>Surapon:</t>
        </r>
        <r>
          <rPr>
            <sz val="9"/>
            <color indexed="81"/>
            <rFont val="Tahoma"/>
            <family val="2"/>
          </rPr>
          <t xml:space="preserve">
   1.5 พื้น ค.ส.ล. ทำระบบกันซึม (รายการวัสดุพื้น เบอร์ 7)
 1.5.1 วัสดุที่ใช้   
      - ระบบกันซึมประเภท Pure Polyurethane 100% ชนิดสูตรมีตัวทำละลาย มีค่าความยืดหยุ่น
        ตัวไม่น้อยกว่า 650% โดยเป็นไปตามมาตรฐาน ASTM มีคุณสมบัติรับแรงดึง
        (Tensile StrengthX  4.0N/mm2   
      - เมื่อติดตั้งแล้วเสร็จ วัสดุต้องเป็นเนื้อเดียวกัน และความหนาไม่น้อยกว่า 1,500 ไมครอน
        หรือหนาไม่น้อยกว่า 1.5 มม.   
      - บริเวณที่ชนผนังให้ทำกันซึม เสมือนบัวเชิงผนัง สูงอย่างน้อย 20 ซม. และบริเวณที่ชนขอบปูน
        ให้ทำกันซึมสุดขอบปูนแล้วพับขึ้นด้านบน (กรณีขอบที่สูงไม่เกิน 10 ซม.) และต้องทำ กันซึมลง
        ไปใน Roof drain    
      - วัสดุกันซึมชนิดโค้ทติ้งสำหรับดาดฟ้าอาคารเป็นวัสดุชนิดทา เพื่อป้องกันการรั่วซึม บริเวณ
        ดาดฟ้า ชนิดทาประเภท Multifunctional with Urethaneปราศจากรอยต่อ  
      - ใช้ผลิตภัณฑ์ของ NEOLASTIC 1KC700 ของ VISTA INNO หรือ หรือ DURASEAL 900
        ของ DURACRETE หรือ BESTPROOF ELASTOTHANE ของ BESTWORK หรือ VISPAC
        Xander195  ของ VISPAC หรือ FOSROC หรือของ PrimiProof PX ของ บริษัท Prime
        Constructive  Product &amp;amp; Service Co., Ltd. หรือ Sikalastic 612 ของ บริษัท Sika Thailand
        หรือ Nitoproof 600 ของ  บริษัท Fosroc (Thailand) Limited หรือ คุณภาพเทียบเท่า</t>
        </r>
      </text>
    </comment>
    <comment ref="BG169" authorId="0" shapeId="0" xr:uid="{9D0BE6D6-3E3D-41EF-A6B3-2EC9AE5E0BE9}">
      <text>
        <r>
          <rPr>
            <b/>
            <sz val="9"/>
            <color indexed="81"/>
            <rFont val="Tahoma"/>
            <family val="2"/>
          </rPr>
          <t>Surapon:</t>
        </r>
        <r>
          <rPr>
            <sz val="9"/>
            <color indexed="81"/>
            <rFont val="Tahoma"/>
            <family val="2"/>
          </rPr>
          <t xml:space="preserve">
ระบบกันซึมในถังเก็บน้ำ</t>
        </r>
      </text>
    </comment>
    <comment ref="B171" authorId="0" shapeId="0" xr:uid="{77775143-9AFB-4DB8-8BAB-AC2C569C7CCF}">
      <text>
        <r>
          <rPr>
            <b/>
            <sz val="9"/>
            <color indexed="81"/>
            <rFont val="Tahoma"/>
            <family val="2"/>
          </rPr>
          <t>Surapon:</t>
        </r>
        <r>
          <rPr>
            <sz val="9"/>
            <color indexed="81"/>
            <rFont val="Tahoma"/>
            <family val="2"/>
          </rPr>
          <t xml:space="preserve">
1.6 พื้นคอนกรีตทำผิวคอนกรีตพิมพ์ลาย  (รายการวัสดุพื้น เบอร์ 8)
     คุณสมบัติวัสดุและองค์ประกอบ
     ก. วัสดุคอนกรีต
        1) คอนกรีตผสมเสร็จ ความหนา 5 ซม. หากไม่มีการกำหนดเป็นอย่างอื่น ให้เป็นไปตามที่กำหนด
            ไว้ในมาตรฐานงานคอนกรีตและคอนกรีตเสริมเหล็กของกรมโยธาธิการและผังเมือง
            (มยผ.1101-64)  มีกำลังอัด (Compressive Strength) ไม่น้อยกว่า 280 กิโลกรัม/ตร.ซม.
            (ลูกบาศก์ที่ 28 วัน)  ค่าการยุบตัว (Slump) ของคอนกรีต = 5-7 เซนติเมตร
            ขนาดหินใหญ่สุด = 10 มิลลิเมตร
        2) เหล็กตะแกรง Wire Mesh ขนาด 4.0 มม. @ 20x20 ซม. มอก. 737-2549
        3) ตะขอเหล็ก (Steel Hook) ขนาด 6.0 มม. สำหรับยึดเหล็กตะแกรง Wire Mesh
            และพื้น คสล. ให้แน่น
        4) ลูกปูน (Spacer) หนา 2 ซม. หรือตีนกาเหล็กหนุนเหล็กตะแกรง ใช้หนุนเหล็กตะแกรง
            ให้อยู่ในตำแหน่งกลางของชั้นปูน ทุกระยะ 1 ม.
         5) Fiber Mesh วัสดุเสริมการยึดเกาะของเนื้อปูน Fiber Mesh Virgin Homopolymer 
             Polypropylene 6.00 มม. ASTM C-1116 เป็นเส้นใยสังเคราะห์ประเภท Polypropylene
            ขนาด 6.00 มม. มีลักษณะเป็นเส้นใยสั้นสีขาว เพิ่มคุณสมบัติด้านความแข็งแรง (Strength),
            ความเหนียว (Toughness) ของคอนกรีต, ช่วยเพิ่มความต้านทานในการกระทบ
            (Impact Resistance), ลดการหดตัวของเนื้อคอนกรีต (Shrinkage) ลดการใช้เหล็กเสริมแรงได้
      ข. วัสดุพิมพ์ลาย ความหนา 5 ซม.
          1) ผงสี Color Hardener ผงสีอนินทรีสังเคราะห์ (Synthetic Inorganic Pigment) ASTM
              C979-82 มี 
          2) ผงลอกแบบ Release Agent ช่วยบ่มปูน และช่วยให้เกิดสีเหลือบตามแบบน้ำยาเคลือบ
              Acrylic Coating เป็นน้ำยาเคลือบผิวชนิดมันเงาประเภท Thermoplastic Acrylic Solution </t>
        </r>
      </text>
    </comment>
    <comment ref="AA172" authorId="0" shapeId="0" xr:uid="{AC173E7F-6ADF-4252-BA9B-1EB4B5AFAFBA}">
      <text>
        <r>
          <rPr>
            <b/>
            <sz val="9"/>
            <color indexed="81"/>
            <rFont val="Tahoma"/>
            <family val="2"/>
          </rPr>
          <t>Surapon:</t>
        </r>
        <r>
          <rPr>
            <sz val="9"/>
            <color indexed="81"/>
            <rFont val="Tahoma"/>
            <family val="2"/>
          </rPr>
          <t xml:space="preserve">
อยู่ในงานทางเดินชั้นที่ 1</t>
        </r>
      </text>
    </comment>
    <comment ref="B173" authorId="0" shapeId="0" xr:uid="{941DB715-D753-4CE6-9DF9-2D3D4DCAE54E}">
      <text>
        <r>
          <rPr>
            <b/>
            <sz val="9"/>
            <color indexed="81"/>
            <rFont val="Tahoma"/>
            <family val="2"/>
          </rPr>
          <t>Surapon:</t>
        </r>
        <r>
          <rPr>
            <sz val="9"/>
            <color indexed="81"/>
            <rFont val="Tahoma"/>
            <family val="2"/>
          </rPr>
          <t xml:space="preserve">
แบบไม่ระบุวัสดุพื้น</t>
        </r>
      </text>
    </comment>
    <comment ref="T173" authorId="0" shapeId="0" xr:uid="{AB0EAB75-2314-443E-868F-302430AE6965}">
      <text>
        <r>
          <rPr>
            <b/>
            <sz val="9"/>
            <color indexed="81"/>
            <rFont val="Tahoma"/>
            <family val="2"/>
          </rPr>
          <t>Surapon:</t>
        </r>
        <r>
          <rPr>
            <sz val="9"/>
            <color indexed="81"/>
            <rFont val="Tahoma"/>
            <family val="2"/>
          </rPr>
          <t xml:space="preserve">
ทางเดิน</t>
        </r>
      </text>
    </comment>
    <comment ref="B180" authorId="0" shapeId="0" xr:uid="{2BBF3ACF-5B72-4577-B447-40363905D560}">
      <text>
        <r>
          <rPr>
            <b/>
            <sz val="10"/>
            <color indexed="81"/>
            <rFont val="Tahoma"/>
            <family val="2"/>
          </rPr>
          <t>Surapon:</t>
        </r>
        <r>
          <rPr>
            <sz val="10"/>
            <color indexed="81"/>
            <rFont val="Tahoma"/>
            <family val="2"/>
          </rPr>
          <t xml:space="preserve">
ส่วนที่  5  ประตูและอุปกรณ์
5.1  ประตูและบานกรอบอลูมิเนียม 
ก. คุณสมบัติอะลูมิเนียม
    1) เนื้ออะลูมิเนียมเป็น Alloy 6063 T5 สามารถใช้อะลูมิเนียมที่เป็นรีไซเคิล (Recycle Alloy) มาทำเป็นวัตถุดิบได้ไม่เกิน 10% ซึ่งจะต้องมีขนาดหน้าตัด และความหนาที่เหมาะสมกับ            ส่วนประกอบที่ต้องใช้งาน หรือตามที่ระบุไว้ในแบบและรายการประกอบแบบ โดยผู้ผลิตต้องออกเอกสารการรับรองวัสดุพร้อมทั้งผลการทดสอบชิ้นงานอย่างน้อย3ครั้ง                             ตามมาตรฐาน มอก.284-2530 ให้เลือกใช้ผลิตภัณฑ์ของ  - บริษัท ซิมเมอร์ เมตัล สแตนดาร์ด จำกัด SMS Schimmer,  - บริษัท ทอสเท็ม ไทย จำกัด TOSTEM THAI
         - บริษัท ฟูจิ เมททอล จำกัด Fuji Metal,  - บริษัท เมืองทองอุตสาหกรรมอาลูมีเนียม จำกัด Muangthong Aluminium,  - บริษัท ไทยเม็ททอล อะลูมิเนียม จำกัด
         - บริษัท สยามอินเตอร์โปรดักส์ จำกัด WIND FLOW,  - บริษัท M.V.P.FOUR STARS, หรือคุณภาพเทียบเท่า
ข. ความหนาของอะลูมิเนียมหน้าตัดขนาดและความหนาหน้าตัดอะลูมิเนียม จะต้องเหมาะสมกับลักษณะของตำแหน่งที่จะใช้ โดยมีความหนาตารายการคำนวณ แต่ไม่ต่ำกว่าที่ระบุไว้ดังต่อไปนี้
        - โดยขนาดวงกบทั่วไปใช้ขนาดไม่น้อยกว่า 13/4"x4"
    1) ช่องแสง หรือกรอบติดตายความหนาไม่ต่ำกว่า 1.5  มิลลิเมตร
    2) ประตู-หน้าต่างชนิดบานเลื่อน ความหนาไม่ต่ำกว่า 1.5  มิลลิเมตร
    3) บานประตูสวิง ความหนาไม่ต่ำกว่า 2.0  มิลลิเมตร
    4) อะลูมิเนียมตัวประกอบต่าง ๆ ความหนาไม่ต่ำกว่า 1.0  มิลลิเมตร
    5) เกล็ดอะลูมิเนียม ชนิดพับปลายกันน้ำฝน ความหนาไม่ต่ำกว่า 1.0  มิลลิเมตร
    6) วงกบอะลูมิเนียมสำหรับประตูภายในทั่วไป ความหนาไม่ต่ำกว่า 1.75มิลลิเมตร
    7) หน้าต่างชนิดผลักกระทุ้ง ความหนาไม่ต่ำกว่า 1.8  มิลลิเมตร
    8) Flashing อะลูมิเนียมในส่วนที่มองไม่เห็น ความหนาไม่น้อยกว่า 1.2  มิลลิเมตร
    9) Flashing อะลูมิเนียมในส่วนที่มองเห็น ความหนาไม่ต่ำกว่า 1.5  มิลลิเมตร
   10) กรอบบานมุ้งลวด ความหนาไม่ต่ำกว่า 1.2  มิลลิเมตร และขนาดต้องสามารถติดตั้งอุปกรณ์ปิด – เปิดได้
ค. ผิวของอะลูมิเนียมผิวของอะลูมิเนียมจะต้องเป็นสี  Natural  Anodized  ความหนาของผิวชุบ ( Anodic Film ) จะต้องไม่ต่ำกว่า 13 - 17 Micron ความคลาดเคลื่อนที่ยอมให้                   (Allowable  Tolerance) +/-  2 Micron  และจะต้องมีหนังสือรับรองความหนาของ  Anodic  Film และระบบการชุบ  เป็นลายลักษณ์อักษรจากโรงงานผู้ผลิตตามข้อกำหนด                    ASTM และ AAMA</t>
        </r>
      </text>
    </comment>
    <comment ref="B181" authorId="0" shapeId="0" xr:uid="{20FC50DC-A410-4F24-9772-5147EDE3A803}">
      <text>
        <r>
          <rPr>
            <b/>
            <sz val="10"/>
            <color indexed="81"/>
            <rFont val="Tahoma"/>
            <family val="2"/>
          </rPr>
          <t>Surapon:</t>
        </r>
        <r>
          <rPr>
            <sz val="10"/>
            <color indexed="81"/>
            <rFont val="Tahoma"/>
            <family val="2"/>
          </rPr>
          <t xml:space="preserve">
ป1  ประตูบานเปิดคู่ (บานประตูไร้กรอบ)
      - กระจกใสบานเปลือย
      - กระจกกระจกลามิเนต  หนา 12 มม.
      - อุปกรณ์ประกอบพร้อมล็อคครบชุด (สแตนเลส เกรด 304 สีด้าน)
      - มือจับ STAINLESS STEEL ผิวปัดขนแมว
      - ติดตั้งโช้คประตูกระจก ฝังอยู่ในพื้น
5.2 ประตูบานกระจกเปลือย (กระจกนิรภัย)
5.2.1 บานพับประตูบานสวิง ให้ใช้โช้คอัพฝังพื้นแบบปรับ สองทาง มีคุณสมบัติตามมาตรฐาน  
 มอก.1101-2535 หรือเทียบเท่า แบบ Heavy Duty สามารถเปิดค้างได้ 90 องศา 
 ขนาดของบานพับตามคำแนะนำของบริษัทผู้ผลิต โดยได้รับการอนุมัติจากผู้ควบคุมงาน
5.2.2  ตัวหนีบ และระบบล็อค ให้ใช้อุปกรณ์ชนิดสเตนเลส โดยเสนอตัวอย่างพร้อม
 รายละเอียดให้ผู้ควบคุมงาน พิจารณาอนุมัติก่อนการติดตั้ง
5.2.3  ประตูกระจกเปลือย จะต้องไม่ติดตั้งอยู่ในส่วนของอาคารที่ฝนรั่วเข้าได้ ถ้ามีผู้รับจ้าง
 จะต้องแก้ไขเป็นประตูเปิดทางเดียว โดยเสนอ Shop drawing บานประตูดังกล่าวให้
 ผู้ควบคุมงานพิจารณาอนุมัติก่อนการติดตั้ง
</t>
        </r>
      </text>
    </comment>
    <comment ref="B182" authorId="0" shapeId="0" xr:uid="{751F374C-06FC-4D5E-8A59-8AB004194216}">
      <text>
        <r>
          <rPr>
            <b/>
            <sz val="10"/>
            <color indexed="81"/>
            <rFont val="Tahoma"/>
            <family val="2"/>
          </rPr>
          <t>Surapon:</t>
        </r>
        <r>
          <rPr>
            <sz val="10"/>
            <color indexed="81"/>
            <rFont val="Tahoma"/>
            <family val="2"/>
          </rPr>
          <t xml:space="preserve">
กรอบประตู 0.20x0.20ม.
โครงเหล็กกรุอลูมิเนียมคอมโพสิต
</t>
        </r>
      </text>
    </comment>
    <comment ref="B183" authorId="0" shapeId="0" xr:uid="{FCDD18EF-2670-432C-BC0C-DA38139733A7}">
      <text>
        <r>
          <rPr>
            <b/>
            <sz val="10"/>
            <color indexed="81"/>
            <rFont val="Tahoma"/>
            <family val="2"/>
          </rPr>
          <t>Surapon:</t>
        </r>
        <r>
          <rPr>
            <sz val="10"/>
            <color indexed="81"/>
            <rFont val="Tahoma"/>
            <family val="2"/>
          </rPr>
          <t xml:space="preserve">
ป2 ประตูบานเปิดคู่พร้อมช่องแสงติดตาย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 </t>
        </r>
      </text>
    </comment>
    <comment ref="B184" authorId="0" shapeId="0" xr:uid="{68DAA059-9282-4470-8B19-6A4BA08AF43A}">
      <text>
        <r>
          <rPr>
            <b/>
            <sz val="9"/>
            <color indexed="81"/>
            <rFont val="Tahoma"/>
            <family val="2"/>
          </rPr>
          <t>Surapon:</t>
        </r>
        <r>
          <rPr>
            <sz val="9"/>
            <color indexed="81"/>
            <rFont val="Tahoma"/>
            <family val="2"/>
          </rPr>
          <t xml:space="preserve">
ป3 ประตูบานเปิดคู่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t>
        </r>
      </text>
    </comment>
    <comment ref="B185" authorId="0" shapeId="0" xr:uid="{7B1372CF-7767-4BCA-BB94-6130B98B54E7}">
      <text>
        <r>
          <rPr>
            <b/>
            <sz val="9"/>
            <color indexed="81"/>
            <rFont val="Tahoma"/>
            <family val="2"/>
          </rPr>
          <t>Surapon:</t>
        </r>
        <r>
          <rPr>
            <sz val="9"/>
            <color indexed="81"/>
            <rFont val="Tahoma"/>
            <family val="2"/>
          </rPr>
          <t xml:space="preserve">
ป4 ประตูบานเปิดคู่พร้อมช่องแสงติดตาย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t>
        </r>
      </text>
    </comment>
    <comment ref="B186" authorId="0" shapeId="0" xr:uid="{4F3CB602-8E1A-4BDF-9A0C-F0FEDD24315D}">
      <text>
        <r>
          <rPr>
            <b/>
            <sz val="9"/>
            <color indexed="81"/>
            <rFont val="Tahoma"/>
            <family val="2"/>
          </rPr>
          <t>Surapon:</t>
        </r>
        <r>
          <rPr>
            <sz val="9"/>
            <color indexed="81"/>
            <rFont val="Tahoma"/>
            <family val="2"/>
          </rPr>
          <t xml:space="preserve">
ป5 ประตูบานเปิดพร้อมช่องแสงติดตาย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t>
        </r>
      </text>
    </comment>
    <comment ref="B187" authorId="0" shapeId="0" xr:uid="{ACABEAF6-85D8-43C9-BC46-F15A09BAAF0D}">
      <text>
        <r>
          <rPr>
            <b/>
            <sz val="9"/>
            <color indexed="81"/>
            <rFont val="Tahoma"/>
            <family val="2"/>
          </rPr>
          <t>Surapon:</t>
        </r>
        <r>
          <rPr>
            <sz val="9"/>
            <color indexed="81"/>
            <rFont val="Tahoma"/>
            <family val="2"/>
          </rPr>
          <t xml:space="preserve">
ป6 ประตูบานเปิดคู่พร้อมช่องแสงติดตาย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t>
        </r>
      </text>
    </comment>
    <comment ref="B188" authorId="0" shapeId="0" xr:uid="{A4FF59AE-A1E5-4FE6-9263-86FAF09D0F82}">
      <text>
        <r>
          <rPr>
            <b/>
            <sz val="9"/>
            <color indexed="81"/>
            <rFont val="Tahoma"/>
            <family val="2"/>
          </rPr>
          <t>Surapon:</t>
        </r>
        <r>
          <rPr>
            <sz val="9"/>
            <color indexed="81"/>
            <rFont val="Tahoma"/>
            <family val="2"/>
          </rPr>
          <t xml:space="preserve">
ป7 ประตูบานเปิดพร้อมช่องแสงติดตาย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t>
        </r>
      </text>
    </comment>
    <comment ref="B189" authorId="0" shapeId="0" xr:uid="{6C475BE8-EF8E-4B9F-A5BB-A5B3848F74D5}">
      <text>
        <r>
          <rPr>
            <b/>
            <sz val="9"/>
            <color indexed="81"/>
            <rFont val="Tahoma"/>
            <family val="2"/>
          </rPr>
          <t>Surapon:</t>
        </r>
        <r>
          <rPr>
            <sz val="9"/>
            <color indexed="81"/>
            <rFont val="Tahoma"/>
            <family val="2"/>
          </rPr>
          <t xml:space="preserve">
ป8 ประตูบานเหล็กบานม้วน
     - วงกบเหล็ก รายละเอียดตามมาตรฐานของผู้ผลิต
     - บานประตูเหล็กเคลือบสีขาว บานเรียบไม่มีลวดลาย ตามมาตรฐานของผู้ผลิต </t>
        </r>
      </text>
    </comment>
    <comment ref="B190" authorId="0" shapeId="0" xr:uid="{6DAF087A-0497-4DBB-843E-FC29392CB701}">
      <text>
        <r>
          <rPr>
            <b/>
            <sz val="9"/>
            <color indexed="81"/>
            <rFont val="Tahoma"/>
            <family val="2"/>
          </rPr>
          <t>Surapon:</t>
        </r>
        <r>
          <rPr>
            <sz val="9"/>
            <color indexed="81"/>
            <rFont val="Tahoma"/>
            <family val="2"/>
          </rPr>
          <t xml:space="preserve">
ป9 ประตูบานเหล็กกันไฟบานเปิด ประตูเหล็กกันไฟพร้อมเกล็ดอลูมิเนียมระบายอากาศ
     - วงกบเหล็ก 2"x4" สีขาว
     - บานประตูเหล็กกันไฟ สีขาว
     - เกล็ดอลูมิเนียม ตัว Z ขนาด 100 มม. ทำสี POWDER COATING (สีขาว)
     - ลูกฟักกระจกนิรภัย หนา 1 ซม.
     - คานผลัก โช๊คอัพและกุญแจไขด้านนอก 
     - อุปกรณ์ประกอบพร้อมล็อคครบชุด</t>
        </r>
      </text>
    </comment>
    <comment ref="B191" authorId="0" shapeId="0" xr:uid="{C08E48A8-E262-45DC-8060-6B7EFBE6CE9A}">
      <text>
        <r>
          <rPr>
            <b/>
            <sz val="9"/>
            <color indexed="81"/>
            <rFont val="Tahoma"/>
            <family val="2"/>
          </rPr>
          <t>Surapon:</t>
        </r>
        <r>
          <rPr>
            <sz val="9"/>
            <color indexed="81"/>
            <rFont val="Tahoma"/>
            <family val="2"/>
          </rPr>
          <t xml:space="preserve">
ป10 ประตูบานเหล็กกันไฟบานเปิด
     - วงกบเหล็ก 2"x4" สีขาว
     - บานประตูเหล็กกันไฟ สีขาว
     - เกล็ดอลูมิเนียม ตัว Z ขนาด 100 มม. ทำสี POWDER COATING (สีขาว)
     - ลูกฟักกระจกนิรภัย หนา 1 ซม.
     - คานผลัก โช๊คอัพและกุญแจไขด้านนอก 
     - อุปกรณ์ประกอบพร้อมล็อคครบชุด</t>
        </r>
      </text>
    </comment>
    <comment ref="B192" authorId="0" shapeId="0" xr:uid="{AA0B8183-8737-4370-BD46-FF0195C8A96D}">
      <text>
        <r>
          <rPr>
            <b/>
            <sz val="9"/>
            <color indexed="81"/>
            <rFont val="Tahoma"/>
            <family val="2"/>
          </rPr>
          <t>Surapon:</t>
        </r>
        <r>
          <rPr>
            <sz val="9"/>
            <color indexed="81"/>
            <rFont val="Tahoma"/>
            <family val="2"/>
          </rPr>
          <t xml:space="preserve">
ป11 ประตูบานเปิดเดี่ยว
    วงกบ - WPC-Frame เคลือบผิวลายไม้
     บาน - WPC เคลือบผิวลายไม้ 
   ลูกฟัก - กระจกลามิเนตหนาไม่น้อยกว่า 8 มม.
อุปกรณ์  - มือจับก้านโยก STAINLESS ผิว HAIR LINE
              พร้อมอุปกรณ์ครบชุด (เลือกแบบภายหลัง) 
            - อุปกรณ์ประกอบพร้อมล็อคครบชุด</t>
        </r>
      </text>
    </comment>
    <comment ref="B193" authorId="0" shapeId="0" xr:uid="{F717607B-B4C6-4E56-9C1C-5B5EFA456A09}">
      <text>
        <r>
          <rPr>
            <b/>
            <sz val="9"/>
            <color indexed="81"/>
            <rFont val="Tahoma"/>
            <family val="2"/>
          </rPr>
          <t>Surapon:</t>
        </r>
        <r>
          <rPr>
            <sz val="9"/>
            <color indexed="81"/>
            <rFont val="Tahoma"/>
            <family val="2"/>
          </rPr>
          <t xml:space="preserve">
ป12 ประตูบานเหล็กกันไฟบานเปิด
    วงกบ  - วงกบเหล็ก 2"x4" สีขาว
     บาน  - บานประตูเหล็กกันไฟ สีขาว
   ลูกฟัก  - ลูกฟักกระจกนิรภัย หนา 1 ซม.
 อุปกรณ์  - คานผลัก โช๊คอัพและกุญแจไขด้านนอก 
             - อุปกรณ์ประกอบพร้อมล็อคครบชุด </t>
        </r>
      </text>
    </comment>
    <comment ref="B194" authorId="0" shapeId="0" xr:uid="{AD966983-0A9F-48DB-8A87-DDA76E7CED2B}">
      <text>
        <r>
          <rPr>
            <b/>
            <sz val="9"/>
            <color indexed="81"/>
            <rFont val="Tahoma"/>
            <family val="2"/>
          </rPr>
          <t>Surapon:</t>
        </r>
        <r>
          <rPr>
            <sz val="9"/>
            <color indexed="81"/>
            <rFont val="Tahoma"/>
            <family val="2"/>
          </rPr>
          <t xml:space="preserve">
ป13 ประตูบานเปิดเดี่ยว
      วงกบ  - WPC-Frame เคลือบผิวลายไม้
       บาน  - WPC เคลือบผิวลายไม้  
     ลูกฟัก  - เกล็ดระบายอากาศ
   อุปกรณ์ - มือจับ STAINLESS STEEL ผิวปัดขนแมว ความยาวไม่น้อยกว่า 0.60 ม. 
                พร้อมอุปกรณ์ครบชุด (เลือกแบบภายหลัง) 
              - อุปกรณ์ประกอบพร้อมล็อคครบชุด</t>
        </r>
      </text>
    </comment>
    <comment ref="B195" authorId="0" shapeId="0" xr:uid="{DBF80F53-F3AA-405E-AC2E-DA235A42DCB6}">
      <text>
        <r>
          <rPr>
            <b/>
            <sz val="9"/>
            <color indexed="81"/>
            <rFont val="Tahoma"/>
            <family val="2"/>
          </rPr>
          <t>Surapon:</t>
        </r>
        <r>
          <rPr>
            <sz val="9"/>
            <color indexed="81"/>
            <rFont val="Tahoma"/>
            <family val="2"/>
          </rPr>
          <t xml:space="preserve">
ป14 ประตูบานเลื่อน
      วงกบ  - WPC-Frame เคลือบผิวลายไม้
       บาน  - WPC เคลือบผิวลายไม้  
   อุปกรณ์ - มือจับ STAINLESS STEEL ผิวปัดขนแมว ความยาวไม่น้อยกว่า 0.30 ม. 
              - อุปกรณ์รางเลื่อนสำหรับประตูบานเลื่อน พร้อมอุปกรณ์ครบชุด
              - อุปกรณ์ประกอบพร้อมล็อคครบชุด
              - ป้ายสัญลักษณ์ห้องน้ำคนพิการ</t>
        </r>
      </text>
    </comment>
    <comment ref="B196" authorId="0" shapeId="0" xr:uid="{43AF5EBA-43A0-458A-BB1E-017DE73A6097}">
      <text>
        <r>
          <rPr>
            <b/>
            <sz val="9"/>
            <color indexed="81"/>
            <rFont val="Tahoma"/>
            <family val="2"/>
          </rPr>
          <t>Surapon:</t>
        </r>
        <r>
          <rPr>
            <sz val="9"/>
            <color indexed="81"/>
            <rFont val="Tahoma"/>
            <family val="2"/>
          </rPr>
          <t xml:space="preserve">
ป14 ประตูบานเปิดเดี่ยว
     - WPC-Frame เคลือบผิวลายไม้
     - WPC เคลือบผิวลายไม้ 
     - มือจับก้านโยก STAINLESS ผิว HAIR LINE
     - อุปกรณ์ประกอบพร้อมล็อคครบชุด</t>
        </r>
      </text>
    </comment>
    <comment ref="B197" authorId="0" shapeId="0" xr:uid="{25EC8C01-B9D4-4E59-B821-DA3EA3A307A7}">
      <text>
        <r>
          <rPr>
            <b/>
            <sz val="9"/>
            <color indexed="81"/>
            <rFont val="Tahoma"/>
            <family val="2"/>
          </rPr>
          <t>Surapon:</t>
        </r>
        <r>
          <rPr>
            <sz val="9"/>
            <color indexed="81"/>
            <rFont val="Tahoma"/>
            <family val="2"/>
          </rPr>
          <t xml:space="preserve">
ป15 ประตูบานเปิดเดี่ยว
    วงกบ  - WPC-Frame เคลือบผิวลายไม้
      บาน - WPC เคลือบผิวลายไม้ 
   ลูกฟัก  - เกล็ดระบายอากาศ
 อุปกรณ์  - มือจับก้านโยก STAINLESS ผิว HAIR LINE
             - อุปกรณ์ประกอบพร้อมล็อคครบชุด</t>
        </r>
      </text>
    </comment>
    <comment ref="B198" authorId="0" shapeId="0" xr:uid="{CBA86670-C575-4731-BD1F-CA0AC208B688}">
      <text>
        <r>
          <rPr>
            <b/>
            <sz val="9"/>
            <color indexed="81"/>
            <rFont val="Tahoma"/>
            <family val="2"/>
          </rPr>
          <t>Surapon:</t>
        </r>
        <r>
          <rPr>
            <sz val="9"/>
            <color indexed="81"/>
            <rFont val="Tahoma"/>
            <family val="2"/>
          </rPr>
          <t xml:space="preserve">
ป16 ประตูบานเปิดคู่พร้อมช่องแสงติดตาย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 </t>
        </r>
      </text>
    </comment>
    <comment ref="B199" authorId="0" shapeId="0" xr:uid="{3A078C48-352E-44F7-97ED-69D8570D27EB}">
      <text>
        <r>
          <rPr>
            <b/>
            <sz val="9"/>
            <color indexed="81"/>
            <rFont val="Tahoma"/>
            <family val="2"/>
          </rPr>
          <t>Surapon:</t>
        </r>
        <r>
          <rPr>
            <sz val="9"/>
            <color indexed="81"/>
            <rFont val="Tahoma"/>
            <family val="2"/>
          </rPr>
          <t xml:space="preserve">
ป17 ประตูบานเปิดคู่พร้อมช่องแสงติดตาย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 </t>
        </r>
      </text>
    </comment>
    <comment ref="B200" authorId="0" shapeId="0" xr:uid="{310EA73F-4D59-443E-BD7C-27430829E7E0}">
      <text>
        <r>
          <rPr>
            <b/>
            <sz val="9"/>
            <color indexed="81"/>
            <rFont val="Tahoma"/>
            <family val="2"/>
          </rPr>
          <t>Surapon:</t>
        </r>
        <r>
          <rPr>
            <sz val="9"/>
            <color indexed="81"/>
            <rFont val="Tahoma"/>
            <family val="2"/>
          </rPr>
          <t xml:space="preserve">
ป18 ประตูบานบานเปิดคู่
     - วงกบไม้เนื้อแข็ง 2"x6" และบัวรอบวงกบ ไม้มะค่า 1 1/2"x6"
     - กรอบบาน- ไม้มะค่า 1 1/2"x6" กรอบล่างไม้มะค่า 1 1/2"x8" ไม่บังใบ ให้ติดคิ้วตามตั้งปิดช่องระหว่างประตู
     - ลูกฟักไม้มะค่า หนา 3/4"
     - มือจับ STAINLESS STEEL ผิวปัดขนแมว ความยาวไม่น้อยกว่า 0.60 ม. 
     - บานพับปีกผีเสื้อ ทองเหลือง
     - อุปกรณ์ประกอบพร้อมล็อคครบชุด
     - ทำสีโชว์เนื้อไม้ สีขาวเผือก</t>
        </r>
      </text>
    </comment>
    <comment ref="B201" authorId="0" shapeId="0" xr:uid="{92F2560D-33CF-4E3E-B31D-341EB035EF61}">
      <text>
        <r>
          <rPr>
            <b/>
            <sz val="9"/>
            <color indexed="81"/>
            <rFont val="Tahoma"/>
            <family val="2"/>
          </rPr>
          <t>Surapon:</t>
        </r>
        <r>
          <rPr>
            <sz val="9"/>
            <color indexed="81"/>
            <rFont val="Tahoma"/>
            <family val="2"/>
          </rPr>
          <t xml:space="preserve">
ป19 ประตูบานเปิดคู่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t>
        </r>
      </text>
    </comment>
    <comment ref="B202" authorId="0" shapeId="0" xr:uid="{D3C80C1B-B076-4E15-8356-3E32235B937C}">
      <text>
        <r>
          <rPr>
            <b/>
            <sz val="9"/>
            <color indexed="81"/>
            <rFont val="Tahoma"/>
            <family val="2"/>
          </rPr>
          <t>Surapon:</t>
        </r>
        <r>
          <rPr>
            <sz val="9"/>
            <color indexed="81"/>
            <rFont val="Tahoma"/>
            <family val="2"/>
          </rPr>
          <t xml:space="preserve">
ป20 ประตูบานเปิดคู่พร้อมช่องแสงติดตาย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กระจกกระจกลามิเนต หนาไม่น้อยกว่า 8 มม.
   อุปกรณ์  - มือจับ STAINLESS STEEL ผิวปัดขนแมว ความยาวไม่น้อยกว่า 0.60 ม.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03" authorId="0" shapeId="0" xr:uid="{8B7469BB-01D3-4619-B305-4EA601BEF44D}">
      <text>
        <r>
          <rPr>
            <b/>
            <sz val="9"/>
            <color indexed="81"/>
            <rFont val="Tahoma"/>
            <family val="2"/>
          </rPr>
          <t>Surapon:</t>
        </r>
        <r>
          <rPr>
            <sz val="9"/>
            <color indexed="81"/>
            <rFont val="Tahoma"/>
            <family val="2"/>
          </rPr>
          <t xml:space="preserve">
ป21 ประตูบานเหล็กกันไฟบานเปิดคู่
     - วงกบเหล็ก 2"x4" สีขาว
     - บานประตูเหล็กกันไฟ
     - มือจับ กุญแจลูกบิด STAINLESS STEEL ผิวปัดขนแมว
     - อุปกรณ์ประกอบพร้อมล็อคครบชุด</t>
        </r>
      </text>
    </comment>
    <comment ref="B204" authorId="0" shapeId="0" xr:uid="{763D109F-7E49-4748-AC7D-FAA4DBD5BA35}">
      <text>
        <r>
          <rPr>
            <b/>
            <sz val="9"/>
            <color indexed="81"/>
            <rFont val="Tahoma"/>
            <family val="2"/>
          </rPr>
          <t>Surapon:</t>
        </r>
        <r>
          <rPr>
            <sz val="9"/>
            <color indexed="81"/>
            <rFont val="Tahoma"/>
            <family val="2"/>
          </rPr>
          <t xml:space="preserve">
ป22 ประตูบานเหล็กกันไฟบานเปิด
     - วงกบเหล็ก 2"x4" สีขาว
     - บานประตูเหล็กกันไฟ
     - มือจับ กุญแจลูกบิด STAINLESS STEEL ผิวปัดขนแมว
     - อุปกรณ์ประกอบพร้อมล็อคครบชุด</t>
        </r>
      </text>
    </comment>
    <comment ref="B205" authorId="0" shapeId="0" xr:uid="{2BE44D70-7CA8-4A5F-A7A3-9A20D2AD6B89}">
      <text>
        <r>
          <rPr>
            <b/>
            <sz val="9"/>
            <color indexed="81"/>
            <rFont val="Tahoma"/>
            <family val="2"/>
          </rPr>
          <t>Surapon:</t>
        </r>
        <r>
          <rPr>
            <sz val="9"/>
            <color indexed="81"/>
            <rFont val="Tahoma"/>
            <family val="2"/>
          </rPr>
          <t xml:space="preserve">
ป24 ประตูบานเปิดเดี่ยว
     - WPC-Frame เคลือบผิวลายไม้
     - WPC เคลือบผิวลายไม้ 
     - เกล็ดระบายอากาศ
     - มือจับ กุญแจลูกบิด STAINLESS STEEL ผิวปัดขนแมว
     - อุปกรณ์ประกอบพร้อมล็อคครบชุด</t>
        </r>
      </text>
    </comment>
    <comment ref="B207" authorId="0" shapeId="0" xr:uid="{B85CE944-9E06-41CA-A7AC-D97E97E71C66}">
      <text>
        <r>
          <rPr>
            <b/>
            <sz val="10"/>
            <color indexed="81"/>
            <rFont val="Tahoma"/>
            <family val="2"/>
          </rPr>
          <t>Surapon:</t>
        </r>
        <r>
          <rPr>
            <sz val="10"/>
            <color indexed="81"/>
            <rFont val="Tahoma"/>
            <family val="2"/>
          </rPr>
          <t xml:space="preserve">
น1A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10.38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08" authorId="0" shapeId="0" xr:uid="{784E20F2-2F7B-48EE-80F3-94C4D088E380}">
      <text>
        <r>
          <rPr>
            <b/>
            <sz val="10"/>
            <color indexed="81"/>
            <rFont val="Tahoma"/>
            <family val="2"/>
          </rPr>
          <t>Surapon:</t>
        </r>
        <r>
          <rPr>
            <sz val="10"/>
            <color indexed="81"/>
            <rFont val="Tahoma"/>
            <family val="2"/>
          </rPr>
          <t xml:space="preserve">
น1A1 หน้าต่างบานกระทุ้งมีช่องแสงติดตาย
       วงกบ - อลูมิเนียมทำสี POWDER COATING (สีขาว)
 กรอบบาน - อลูมิเนียมทำสี POWDER COATING (สีขาว)
      ลูกฟัก - กระจกลามิเนตหนาไม่น้อยกว่า 10.38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09" authorId="0" shapeId="0" xr:uid="{6B6DBAE6-28C9-4A7B-B3F0-EBFF4FEDAB02}">
      <text>
        <r>
          <rPr>
            <b/>
            <sz val="10"/>
            <color indexed="81"/>
            <rFont val="Tahoma"/>
            <family val="2"/>
          </rPr>
          <t>Surapon:</t>
        </r>
        <r>
          <rPr>
            <sz val="10"/>
            <color indexed="81"/>
            <rFont val="Tahoma"/>
            <family val="2"/>
          </rPr>
          <t xml:space="preserve">
น1A2 หน้าต่างบานกระทุ้งมีช่องแสงติดตาย
       วงกบ - อลูมิเนียมทำสี POWDER COATING (สีขาว)
 กรอบบาน - อลูมิเนียมทำสี POWDER COATING (สีขาว)
      ลูกฟัก - กระจกลามิเนตหนาไม่น้อยกว่า 10.38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10" authorId="0" shapeId="0" xr:uid="{BAED1EBD-9AE6-4116-BAED-26AA5C661C0F}">
      <text>
        <r>
          <rPr>
            <b/>
            <sz val="10"/>
            <color indexed="81"/>
            <rFont val="Tahoma"/>
            <family val="2"/>
          </rPr>
          <t>Surapon:</t>
        </r>
        <r>
          <rPr>
            <sz val="10"/>
            <color indexed="81"/>
            <rFont val="Tahoma"/>
            <family val="2"/>
          </rPr>
          <t xml:space="preserve">
น1A3 หน้าต่างบานกระทุ้งมีช่องแสงติดตาย
       วงกบ - อลูมิเนียมทำสี POWDER COATING (สีขาว)
 กรอบบาน - อลูมิเนียมทำสี POWDER COATING (สีขาว)
      ลูกฟัก - กระจกลามิเนตหนาไม่น้อยกว่า 10.38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11" authorId="0" shapeId="0" xr:uid="{83D31B79-BA0B-4B04-9D79-F0525D1883EC}">
      <text>
        <r>
          <rPr>
            <b/>
            <sz val="10"/>
            <color indexed="81"/>
            <rFont val="Tahoma"/>
            <family val="2"/>
          </rPr>
          <t>Surapon:</t>
        </r>
        <r>
          <rPr>
            <sz val="10"/>
            <color indexed="81"/>
            <rFont val="Tahoma"/>
            <family val="2"/>
          </rPr>
          <t xml:space="preserve">
น1B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10.38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12" authorId="0" shapeId="0" xr:uid="{FC72F459-DD43-48BE-8E21-1D4B17DD8C12}">
      <text>
        <r>
          <rPr>
            <b/>
            <sz val="10"/>
            <color indexed="81"/>
            <rFont val="Tahoma"/>
            <family val="2"/>
          </rPr>
          <t>Surapon:</t>
        </r>
        <r>
          <rPr>
            <sz val="10"/>
            <color indexed="81"/>
            <rFont val="Tahoma"/>
            <family val="2"/>
          </rPr>
          <t xml:space="preserve">
น2 ช่องแสงติดตาย
      วงกบ - อลูมิเนียมทำสี POWDER COATING (สีขาว) ดูรายละเอียดในรายการประกอบแบบ
     ลูกฟัก - กระจกลามิเนตหนาไม่น้อยกว่า 10.38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13" authorId="0" shapeId="0" xr:uid="{742C1F5C-D428-456F-938A-DD92E77A502B}">
      <text>
        <r>
          <rPr>
            <b/>
            <sz val="10"/>
            <color indexed="81"/>
            <rFont val="Tahoma"/>
            <family val="2"/>
          </rPr>
          <t>Surapon:</t>
        </r>
        <r>
          <rPr>
            <sz val="10"/>
            <color indexed="81"/>
            <rFont val="Tahoma"/>
            <family val="2"/>
          </rPr>
          <t xml:space="preserve">
น2'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14" authorId="0" shapeId="0" xr:uid="{D22B6362-074C-4E54-9BED-4FA0C3CD57D9}">
      <text>
        <r>
          <rPr>
            <b/>
            <sz val="10"/>
            <color indexed="81"/>
            <rFont val="Tahoma"/>
            <family val="2"/>
          </rPr>
          <t>Surapon:</t>
        </r>
        <r>
          <rPr>
            <sz val="10"/>
            <color indexed="81"/>
            <rFont val="Tahoma"/>
            <family val="2"/>
          </rPr>
          <t xml:space="preserve">
น2B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15" authorId="0" shapeId="0" xr:uid="{6085D080-AA78-451C-8982-E5DE2228ADC4}">
      <text>
        <r>
          <rPr>
            <b/>
            <sz val="10"/>
            <color indexed="81"/>
            <rFont val="Tahoma"/>
            <family val="2"/>
          </rPr>
          <t>Surapon:</t>
        </r>
        <r>
          <rPr>
            <sz val="10"/>
            <color indexed="81"/>
            <rFont val="Tahoma"/>
            <family val="2"/>
          </rPr>
          <t xml:space="preserve">
น3 ช่องแสงติดตาย
    วงกบ - อลูมิเนียมทำสี POWDER COATING (สีขาว) ดูรายละเอียดในรายการประกอบแบบ
   ลูกฟัก - กระจกลามิเนตหนาไม่น้อยกว่า 10.38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16" authorId="0" shapeId="0" xr:uid="{0BD768B6-A732-42E2-AB42-04858595EB54}">
      <text>
        <r>
          <rPr>
            <b/>
            <sz val="10"/>
            <color indexed="81"/>
            <rFont val="Tahoma"/>
            <family val="2"/>
          </rPr>
          <t>Surapon:</t>
        </r>
        <r>
          <rPr>
            <sz val="10"/>
            <color indexed="81"/>
            <rFont val="Tahoma"/>
            <family val="2"/>
          </rPr>
          <t xml:space="preserve">
น3'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17" authorId="0" shapeId="0" xr:uid="{76909FAE-A3EC-44F7-8E90-AB09E7490174}">
      <text>
        <r>
          <rPr>
            <b/>
            <sz val="10"/>
            <color indexed="81"/>
            <rFont val="Tahoma"/>
            <family val="2"/>
          </rPr>
          <t>Surapon:</t>
        </r>
        <r>
          <rPr>
            <sz val="10"/>
            <color indexed="81"/>
            <rFont val="Tahoma"/>
            <family val="2"/>
          </rPr>
          <t xml:space="preserve">
น4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18" authorId="0" shapeId="0" xr:uid="{846F3B34-6F5D-453E-8452-242D36523121}">
      <text>
        <r>
          <rPr>
            <b/>
            <sz val="10"/>
            <color indexed="81"/>
            <rFont val="Tahoma"/>
            <family val="2"/>
          </rPr>
          <t>Surapon:</t>
        </r>
        <r>
          <rPr>
            <sz val="10"/>
            <color indexed="81"/>
            <rFont val="Tahoma"/>
            <family val="2"/>
          </rPr>
          <t xml:space="preserve">
น4'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19" authorId="0" shapeId="0" xr:uid="{BA805AC6-0F13-498E-8581-E58CEBC55BB0}">
      <text>
        <r>
          <rPr>
            <b/>
            <sz val="10"/>
            <color indexed="81"/>
            <rFont val="Tahoma"/>
            <family val="2"/>
          </rPr>
          <t>Surapon:</t>
        </r>
        <r>
          <rPr>
            <sz val="10"/>
            <color indexed="81"/>
            <rFont val="Tahoma"/>
            <family val="2"/>
          </rPr>
          <t xml:space="preserve">
น5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20" authorId="0" shapeId="0" xr:uid="{FC796332-938E-4874-A899-A760D810244F}">
      <text>
        <r>
          <rPr>
            <b/>
            <sz val="10"/>
            <color indexed="81"/>
            <rFont val="Tahoma"/>
            <family val="2"/>
          </rPr>
          <t>Surapon:</t>
        </r>
        <r>
          <rPr>
            <sz val="10"/>
            <color indexed="81"/>
            <rFont val="Tahoma"/>
            <family val="2"/>
          </rPr>
          <t xml:space="preserve">
น5'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21" authorId="0" shapeId="0" xr:uid="{B6D28D3A-718D-4C7D-B6DF-8773A5A53315}">
      <text>
        <r>
          <rPr>
            <b/>
            <sz val="10"/>
            <color indexed="81"/>
            <rFont val="Tahoma"/>
            <family val="2"/>
          </rPr>
          <t>Surapon:</t>
        </r>
        <r>
          <rPr>
            <sz val="10"/>
            <color indexed="81"/>
            <rFont val="Tahoma"/>
            <family val="2"/>
          </rPr>
          <t xml:space="preserve">
น6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22" authorId="0" shapeId="0" xr:uid="{278DB43D-4615-4F17-B7DE-CDB79718799E}">
      <text>
        <r>
          <rPr>
            <b/>
            <sz val="10"/>
            <color indexed="81"/>
            <rFont val="Tahoma"/>
            <family val="2"/>
          </rPr>
          <t>Surapon:</t>
        </r>
        <r>
          <rPr>
            <sz val="10"/>
            <color indexed="81"/>
            <rFont val="Tahoma"/>
            <family val="2"/>
          </rPr>
          <t xml:space="preserve">
น7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23" authorId="0" shapeId="0" xr:uid="{B3B2C178-0920-4C2A-96DC-979813753810}">
      <text>
        <r>
          <rPr>
            <b/>
            <sz val="10"/>
            <color indexed="81"/>
            <rFont val="Tahoma"/>
            <family val="2"/>
          </rPr>
          <t>Surapon:</t>
        </r>
        <r>
          <rPr>
            <sz val="10"/>
            <color indexed="81"/>
            <rFont val="Tahoma"/>
            <family val="2"/>
          </rPr>
          <t xml:space="preserve">
น8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24" authorId="0" shapeId="0" xr:uid="{BC8D8D0A-9BEB-4A0E-9717-C0B91D4A786A}">
      <text>
        <r>
          <rPr>
            <b/>
            <sz val="10"/>
            <color indexed="81"/>
            <rFont val="Tahoma"/>
            <family val="2"/>
          </rPr>
          <t>Surapon:</t>
        </r>
        <r>
          <rPr>
            <sz val="10"/>
            <color indexed="81"/>
            <rFont val="Tahoma"/>
            <family val="2"/>
          </rPr>
          <t xml:space="preserve">
น9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25" authorId="0" shapeId="0" xr:uid="{8E177D81-83FE-4192-AB23-0D3C1B2C3206}">
      <text>
        <r>
          <rPr>
            <b/>
            <sz val="10"/>
            <color indexed="81"/>
            <rFont val="Tahoma"/>
            <family val="2"/>
          </rPr>
          <t>Surapon:</t>
        </r>
        <r>
          <rPr>
            <sz val="10"/>
            <color indexed="81"/>
            <rFont val="Tahoma"/>
            <family val="2"/>
          </rPr>
          <t xml:space="preserve">
น10 ช่องแสงติดตาย
    วงกบ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 ติดตั้งระแนงเหล็กกล่อง 0.10x0.10ม. ตกแต่งแนวตั้ง ตามแนวรอยต่อวงกบหน้าต่าง @ ระยะตามแบบ</t>
        </r>
      </text>
    </comment>
    <comment ref="B226" authorId="0" shapeId="0" xr:uid="{108D7D02-A918-406D-9533-64FAA7F9F341}">
      <text>
        <r>
          <rPr>
            <b/>
            <sz val="10"/>
            <color indexed="81"/>
            <rFont val="Tahoma"/>
            <family val="2"/>
          </rPr>
          <t>Surapon:</t>
        </r>
        <r>
          <rPr>
            <sz val="10"/>
            <color indexed="81"/>
            <rFont val="Tahoma"/>
            <family val="2"/>
          </rPr>
          <t xml:space="preserve">
น11 หน้าต่างบานเลื่อนพร้อมช่องแสงติดตาย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8 มม. ค่าประหยัดพลังงาน U value ไม่เกิน 3.0
   อุปกรณ์  - อุปกรณ์บานเลื่อนพร้อมมือจับ
               - อุปกรณ์ประกอบพร้อมล็อคครบชุด   </t>
        </r>
      </text>
    </comment>
    <comment ref="B227" authorId="0" shapeId="0" xr:uid="{135000CF-95A9-4C48-99B9-BC09D17D4671}">
      <text>
        <r>
          <rPr>
            <b/>
            <sz val="10"/>
            <color indexed="81"/>
            <rFont val="Tahoma"/>
            <family val="2"/>
          </rPr>
          <t>Surapon:</t>
        </r>
        <r>
          <rPr>
            <sz val="10"/>
            <color indexed="81"/>
            <rFont val="Tahoma"/>
            <family val="2"/>
          </rPr>
          <t xml:space="preserve">
น12 หน้าต่างบานกระทุ้ง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กระจกฝ้า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28" authorId="0" shapeId="0" xr:uid="{A2B86E8D-2608-4567-9F92-939BA90CF9BC}">
      <text>
        <r>
          <rPr>
            <b/>
            <sz val="10"/>
            <color indexed="81"/>
            <rFont val="Tahoma"/>
            <family val="2"/>
          </rPr>
          <t>Surapon:</t>
        </r>
        <r>
          <rPr>
            <sz val="10"/>
            <color indexed="81"/>
            <rFont val="Tahoma"/>
            <family val="2"/>
          </rPr>
          <t xml:space="preserve">
น13 เกล็ดอลูมิเนียม ระบายอากาศ
      วงกบ  - อลูมิเนียมทำสี POWDER COATING (สีขาว) ดูรายละเอียดในรายการประกอบแบบ  
       บาน  - เกล็ดอลูมิเนียม ตัว Z ขนาด 100 มม. ทำสี POWDER COATING (สีขาว)</t>
        </r>
      </text>
    </comment>
    <comment ref="B229" authorId="0" shapeId="0" xr:uid="{5A4915E7-A830-47D3-83A7-5215E3326B2E}">
      <text>
        <r>
          <rPr>
            <b/>
            <sz val="10"/>
            <color indexed="81"/>
            <rFont val="Tahoma"/>
            <family val="2"/>
          </rPr>
          <t>Surapon:</t>
        </r>
        <r>
          <rPr>
            <sz val="10"/>
            <color indexed="81"/>
            <rFont val="Tahoma"/>
            <family val="2"/>
          </rPr>
          <t xml:space="preserve">
น14 หน้าต่างบานเลื่อนพร้อมช่องแสงติดตาย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8 มม. ค่าประหยัดพลังงาน U value ไม่เกิน 3.0
   อุปกรณ์  - อุปกรณ์บานเลื่อนพร้อมมือจับ
               - อุปกรณ์ประกอบพร้อมล็อคครบชุด   </t>
        </r>
      </text>
    </comment>
    <comment ref="B230" authorId="0" shapeId="0" xr:uid="{CA8FE17F-E4D7-47BB-AE5E-ED9140088E6E}">
      <text>
        <r>
          <rPr>
            <b/>
            <sz val="10"/>
            <color indexed="81"/>
            <rFont val="Tahoma"/>
            <family val="2"/>
          </rPr>
          <t>Surapon:</t>
        </r>
        <r>
          <rPr>
            <sz val="10"/>
            <color indexed="81"/>
            <rFont val="Tahoma"/>
            <family val="2"/>
          </rPr>
          <t xml:space="preserve">
น15 ประตูบานเปิดคู่
    วงกบ - WPC-Frame เคลือบผิวลายไม้
     บาน  - WPC เคลือบผิวลายไม้ 
 อุปกรณ์ - มือจับ STAINLESS STEEL ผิวปัดขนแมว
             - อุปกรณ์ประกอบพร้อมล็อคครบชุด</t>
        </r>
      </text>
    </comment>
    <comment ref="B231" authorId="0" shapeId="0" xr:uid="{7653B018-1C75-40C6-AE3B-47EDF520995D}">
      <text>
        <r>
          <rPr>
            <b/>
            <sz val="10"/>
            <color indexed="81"/>
            <rFont val="Tahoma"/>
            <family val="2"/>
          </rPr>
          <t>Surapon:</t>
        </r>
        <r>
          <rPr>
            <sz val="10"/>
            <color indexed="81"/>
            <rFont val="Tahoma"/>
            <family val="2"/>
          </rPr>
          <t xml:space="preserve">
น16 เกล็ดอลูมิเนียม ระบายอากาศ
      วงกบ  - อลูมิเนียมทำสี POWDER COATING (สีขาว) ดูรายละเอียดในรายการประกอบแบบ  
       บาน  - เกล็ดอลูมิเนียม ตัว Z ขนาด 100 มม. ทำสี POWDER COATING (สีขาว)</t>
        </r>
      </text>
    </comment>
    <comment ref="B232" authorId="0" shapeId="0" xr:uid="{F12AFF1F-8B87-4542-8CBB-BBE150CB19ED}">
      <text>
        <r>
          <rPr>
            <b/>
            <sz val="10"/>
            <color indexed="81"/>
            <rFont val="Tahoma"/>
            <family val="2"/>
          </rPr>
          <t>Surapon:</t>
        </r>
        <r>
          <rPr>
            <sz val="10"/>
            <color indexed="81"/>
            <rFont val="Tahoma"/>
            <family val="2"/>
          </rPr>
          <t xml:space="preserve">
น1C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36" authorId="0" shapeId="0" xr:uid="{4F24F608-AA6D-400E-8FD9-C37D6800E682}">
      <text>
        <r>
          <rPr>
            <b/>
            <sz val="10"/>
            <color indexed="81"/>
            <rFont val="Tahoma"/>
            <family val="2"/>
          </rPr>
          <t>Surapon:</t>
        </r>
        <r>
          <rPr>
            <sz val="10"/>
            <color indexed="81"/>
            <rFont val="Tahoma"/>
            <family val="2"/>
          </rPr>
          <t xml:space="preserve">
น2C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40" authorId="0" shapeId="0" xr:uid="{2EB2E7D8-9736-487D-A2EF-C873B0152A77}">
      <text>
        <r>
          <rPr>
            <b/>
            <sz val="10"/>
            <color indexed="81"/>
            <rFont val="Tahoma"/>
            <family val="2"/>
          </rPr>
          <t>Surapon:</t>
        </r>
        <r>
          <rPr>
            <sz val="10"/>
            <color indexed="81"/>
            <rFont val="Tahoma"/>
            <family val="2"/>
          </rPr>
          <t xml:space="preserve">
น3C หน้าต่างบานกระทุ้งพร้อมช่องแสงติดตาย
       วงกบ - อลูมิเนียมทำสี POWDER COATING (สีขาว) ดูรายละเอียดในรายการประกอบแบบ
 กรอบบาน - อลูมิเนียมทำสี POWDER COATING (สีขาว) ดูรายละเอียดในรายการประกอบแบบ        
      ลูกฟัก - กระจกลามิเนตหนาไม่น้อยกว่า 12.38 มม. ค่าประหยัดพลังงาน U value ไม่เกิน 3.0
    อุปกรณ์ - อุปกรณ์บานกระทุ้งพร้อมมือจับ
               - อุปกรณ์ประกอบพร้อมล็อคครบชุด
 - ติดตั้งระแนงเหล็กกล่อง 0.10x0.10ม. ตกแต่งแนวตั้ง ตามแนวรอยต่อวงกบหน้าต่าง @ ระยะตามแบบ</t>
        </r>
      </text>
    </comment>
    <comment ref="B244" authorId="0" shapeId="0" xr:uid="{F248714E-7B8E-4888-BBB5-7B7FCF46E86A}">
      <text>
        <r>
          <rPr>
            <b/>
            <sz val="10"/>
            <color indexed="81"/>
            <rFont val="Tahoma"/>
            <family val="2"/>
          </rPr>
          <t>Surapon:</t>
        </r>
        <r>
          <rPr>
            <sz val="10"/>
            <color indexed="81"/>
            <rFont val="Tahoma"/>
            <family val="2"/>
          </rPr>
          <t xml:space="preserve">
- ติดตั้งระแนงเหล็กกล่อง 0.10x0.10ม. ตกแต่งแนวตั้ง ตามแนวรอยต่อวงกบหน้าต่าง @ ระยะตามแบบ
  รายละเอียดตามแบบขยายประตู-หน้าต่าง แผ่นที่ A.7.03 - A.7.05</t>
        </r>
      </text>
    </comment>
    <comment ref="B249" authorId="0" shapeId="0" xr:uid="{FDDA056F-6765-4BA7-8DA2-E62FB2BFF3D8}">
      <text>
        <r>
          <rPr>
            <b/>
            <sz val="10"/>
            <color indexed="81"/>
            <rFont val="Tahoma"/>
            <family val="2"/>
          </rPr>
          <t>Surapon:</t>
        </r>
        <r>
          <rPr>
            <sz val="10"/>
            <color indexed="81"/>
            <rFont val="Tahoma"/>
            <family val="2"/>
          </rPr>
          <t xml:space="preserve">
D1 ประตูบานเปิดคู่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0" authorId="0" shapeId="0" xr:uid="{70B839E3-C4E4-405A-866F-CD85296939B9}">
      <text>
        <r>
          <rPr>
            <b/>
            <sz val="10"/>
            <color indexed="81"/>
            <rFont val="Tahoma"/>
            <family val="2"/>
          </rPr>
          <t>Surapon:</t>
        </r>
        <r>
          <rPr>
            <sz val="10"/>
            <color indexed="81"/>
            <rFont val="Tahoma"/>
            <family val="2"/>
          </rPr>
          <t xml:space="preserve">
D2 ประตูบานเปิดเดี่ยว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1" authorId="0" shapeId="0" xr:uid="{C6FCE93B-6867-4920-A399-1166A310E94E}">
      <text>
        <r>
          <rPr>
            <b/>
            <sz val="10"/>
            <color indexed="81"/>
            <rFont val="Tahoma"/>
            <family val="2"/>
          </rPr>
          <t>Surapon:</t>
        </r>
        <r>
          <rPr>
            <sz val="10"/>
            <color indexed="81"/>
            <rFont val="Tahoma"/>
            <family val="2"/>
          </rPr>
          <t xml:space="preserve">
D3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2" authorId="0" shapeId="0" xr:uid="{A728318A-DB48-494D-8EB4-0ECEE588B0C7}">
      <text>
        <r>
          <rPr>
            <b/>
            <sz val="10"/>
            <color indexed="81"/>
            <rFont val="Tahoma"/>
            <family val="2"/>
          </rPr>
          <t>Surapon:</t>
        </r>
        <r>
          <rPr>
            <sz val="10"/>
            <color indexed="81"/>
            <rFont val="Tahoma"/>
            <family val="2"/>
          </rPr>
          <t xml:space="preserve">
D4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3" authorId="0" shapeId="0" xr:uid="{F2A3DDB4-862E-43C6-B79A-F6BAE33BECD7}">
      <text>
        <r>
          <rPr>
            <b/>
            <sz val="10"/>
            <color indexed="81"/>
            <rFont val="Tahoma"/>
            <family val="2"/>
          </rPr>
          <t>Surapon:</t>
        </r>
        <r>
          <rPr>
            <sz val="10"/>
            <color indexed="81"/>
            <rFont val="Tahoma"/>
            <family val="2"/>
          </rPr>
          <t xml:space="preserve">
D5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4" authorId="0" shapeId="0" xr:uid="{58F0BEE7-D3CF-4E6A-8B47-AFEA5A514853}">
      <text>
        <r>
          <rPr>
            <b/>
            <sz val="10"/>
            <color indexed="81"/>
            <rFont val="Tahoma"/>
            <family val="2"/>
          </rPr>
          <t>Surapon:</t>
        </r>
        <r>
          <rPr>
            <sz val="10"/>
            <color indexed="81"/>
            <rFont val="Tahoma"/>
            <family val="2"/>
          </rPr>
          <t xml:space="preserve">
D6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5" authorId="0" shapeId="0" xr:uid="{9B66374F-2E78-4C4E-9AA8-3F93DD76AA70}">
      <text>
        <r>
          <rPr>
            <b/>
            <sz val="10"/>
            <color indexed="81"/>
            <rFont val="Tahoma"/>
            <family val="2"/>
          </rPr>
          <t>Surapon:</t>
        </r>
        <r>
          <rPr>
            <sz val="10"/>
            <color indexed="81"/>
            <rFont val="Tahoma"/>
            <family val="2"/>
          </rPr>
          <t xml:space="preserve">
D7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7" authorId="0" shapeId="0" xr:uid="{47FD910F-ED6A-4334-AF1C-9EA706013401}">
      <text>
        <r>
          <rPr>
            <b/>
            <sz val="10"/>
            <color indexed="81"/>
            <rFont val="Tahoma"/>
            <family val="2"/>
          </rPr>
          <t>Surapon:</t>
        </r>
        <r>
          <rPr>
            <sz val="10"/>
            <color indexed="81"/>
            <rFont val="Tahoma"/>
            <family val="2"/>
          </rPr>
          <t xml:space="preserve">
D8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8" authorId="0" shapeId="0" xr:uid="{BDCD0D9C-7922-4347-8D59-5ECBCE7B1F62}">
      <text>
        <r>
          <rPr>
            <b/>
            <sz val="10"/>
            <color indexed="81"/>
            <rFont val="Tahoma"/>
            <family val="2"/>
          </rPr>
          <t>Surapon:</t>
        </r>
        <r>
          <rPr>
            <sz val="10"/>
            <color indexed="81"/>
            <rFont val="Tahoma"/>
            <family val="2"/>
          </rPr>
          <t xml:space="preserve">
D9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59" authorId="0" shapeId="0" xr:uid="{C8E2FB45-9D6E-407B-9CF7-B7C80E380855}">
      <text>
        <r>
          <rPr>
            <b/>
            <sz val="10"/>
            <color indexed="81"/>
            <rFont val="Tahoma"/>
            <family val="2"/>
          </rPr>
          <t>Surapon:</t>
        </r>
        <r>
          <rPr>
            <sz val="10"/>
            <color indexed="81"/>
            <rFont val="Tahoma"/>
            <family val="2"/>
          </rPr>
          <t xml:space="preserve">
D10 ประตูบานเปิดเดี่ยวพร้อมช่องแสงติดตาย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มือจับก้านโยก STAINLESS ผิว HAIR LINE
             - อุปกรณ์ประกอบพร้อมล็อคครบชุด</t>
        </r>
      </text>
    </comment>
    <comment ref="B261" authorId="0" shapeId="0" xr:uid="{7E08896A-01E4-45C7-AAB6-CF1958F03D53}">
      <text>
        <r>
          <rPr>
            <b/>
            <sz val="10"/>
            <color indexed="81"/>
            <rFont val="Tahoma"/>
            <family val="2"/>
          </rPr>
          <t>Surapon:</t>
        </r>
        <r>
          <rPr>
            <sz val="10"/>
            <color indexed="81"/>
            <rFont val="Tahoma"/>
            <family val="2"/>
          </rPr>
          <t xml:space="preserve">
D11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63" authorId="0" shapeId="0" xr:uid="{DE0A6ADD-0A57-4605-9D4B-2DB58B9764FA}">
      <text>
        <r>
          <rPr>
            <b/>
            <sz val="10"/>
            <color indexed="81"/>
            <rFont val="Tahoma"/>
            <family val="2"/>
          </rPr>
          <t>Surapon:</t>
        </r>
        <r>
          <rPr>
            <sz val="10"/>
            <color indexed="81"/>
            <rFont val="Tahoma"/>
            <family val="2"/>
          </rPr>
          <t xml:space="preserve">
D12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65" authorId="0" shapeId="0" xr:uid="{2F9273C8-06B8-4365-B340-0C25111924C6}">
      <text>
        <r>
          <rPr>
            <b/>
            <sz val="10"/>
            <color indexed="81"/>
            <rFont val="Tahoma"/>
            <family val="2"/>
          </rPr>
          <t>Surapon:</t>
        </r>
        <r>
          <rPr>
            <sz val="10"/>
            <color indexed="81"/>
            <rFont val="Tahoma"/>
            <family val="2"/>
          </rPr>
          <t xml:space="preserve">
D13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67" authorId="0" shapeId="0" xr:uid="{667F31FC-4FA4-48DA-85BD-02775F0A9CC2}">
      <text>
        <r>
          <rPr>
            <b/>
            <sz val="10"/>
            <color indexed="81"/>
            <rFont val="Tahoma"/>
            <family val="2"/>
          </rPr>
          <t>Surapon:</t>
        </r>
        <r>
          <rPr>
            <sz val="10"/>
            <color indexed="81"/>
            <rFont val="Tahoma"/>
            <family val="2"/>
          </rPr>
          <t xml:space="preserve">
D14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69" authorId="0" shapeId="0" xr:uid="{7252A036-D017-4112-993E-8FBD01C77D73}">
      <text>
        <r>
          <rPr>
            <b/>
            <sz val="10"/>
            <color indexed="81"/>
            <rFont val="Tahoma"/>
            <family val="2"/>
          </rPr>
          <t>Surapon:</t>
        </r>
        <r>
          <rPr>
            <sz val="10"/>
            <color indexed="81"/>
            <rFont val="Tahoma"/>
            <family val="2"/>
          </rPr>
          <t xml:space="preserve">
D15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71" authorId="0" shapeId="0" xr:uid="{CBE6B3DC-72EB-4602-B7D8-D17F20E53EEA}">
      <text>
        <r>
          <rPr>
            <b/>
            <sz val="10"/>
            <color indexed="81"/>
            <rFont val="Tahoma"/>
            <family val="2"/>
          </rPr>
          <t>Surapon:</t>
        </r>
        <r>
          <rPr>
            <sz val="10"/>
            <color indexed="81"/>
            <rFont val="Tahoma"/>
            <family val="2"/>
          </rPr>
          <t xml:space="preserve">
D20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73" authorId="0" shapeId="0" xr:uid="{1CF41FC6-303D-4D0B-9B2C-0DA405C32D88}">
      <text>
        <r>
          <rPr>
            <b/>
            <sz val="10"/>
            <color indexed="81"/>
            <rFont val="Tahoma"/>
            <family val="2"/>
          </rPr>
          <t>Surapon:</t>
        </r>
        <r>
          <rPr>
            <sz val="10"/>
            <color indexed="81"/>
            <rFont val="Tahoma"/>
            <family val="2"/>
          </rPr>
          <t xml:space="preserve">
D17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75" authorId="0" shapeId="0" xr:uid="{91A86299-5B04-4283-8679-63DEB1BF72C9}">
      <text>
        <r>
          <rPr>
            <b/>
            <sz val="10"/>
            <color indexed="81"/>
            <rFont val="Tahoma"/>
            <family val="2"/>
          </rPr>
          <t>Surapon:</t>
        </r>
        <r>
          <rPr>
            <sz val="10"/>
            <color indexed="81"/>
            <rFont val="Tahoma"/>
            <family val="2"/>
          </rPr>
          <t xml:space="preserve">
D18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77" authorId="0" shapeId="0" xr:uid="{3A86E11D-76C5-4DA3-87E3-56EE9D6B6B9B}">
      <text>
        <r>
          <rPr>
            <b/>
            <sz val="10"/>
            <color indexed="81"/>
            <rFont val="Tahoma"/>
            <family val="2"/>
          </rPr>
          <t>Surapon:</t>
        </r>
        <r>
          <rPr>
            <sz val="10"/>
            <color indexed="81"/>
            <rFont val="Tahoma"/>
            <family val="2"/>
          </rPr>
          <t xml:space="preserve">
D19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79" authorId="0" shapeId="0" xr:uid="{5BA9401A-DAD1-49F3-8351-58657F383F7A}">
      <text>
        <r>
          <rPr>
            <b/>
            <sz val="10"/>
            <color indexed="81"/>
            <rFont val="Tahoma"/>
            <family val="2"/>
          </rPr>
          <t>Surapon:</t>
        </r>
        <r>
          <rPr>
            <sz val="10"/>
            <color indexed="81"/>
            <rFont val="Tahoma"/>
            <family val="2"/>
          </rPr>
          <t xml:space="preserve">
D20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80" authorId="0" shapeId="0" xr:uid="{5339CB5F-DD60-4FCE-8D88-94ED7985A0D0}">
      <text>
        <r>
          <rPr>
            <b/>
            <sz val="10"/>
            <color indexed="81"/>
            <rFont val="Tahoma"/>
            <family val="2"/>
          </rPr>
          <t>Surapon:</t>
        </r>
        <r>
          <rPr>
            <sz val="10"/>
            <color indexed="81"/>
            <rFont val="Tahoma"/>
            <family val="2"/>
          </rPr>
          <t xml:space="preserve">
D21 ประตูบานเลื่อน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M280" authorId="0" shapeId="0" xr:uid="{9CD0422C-C58A-4774-8001-A6BD8F746DB8}">
      <text>
        <r>
          <rPr>
            <b/>
            <sz val="9"/>
            <color indexed="81"/>
            <rFont val="Tahoma"/>
            <family val="2"/>
          </rPr>
          <t>Surapon:</t>
        </r>
        <r>
          <rPr>
            <sz val="9"/>
            <color indexed="81"/>
            <rFont val="Tahoma"/>
            <family val="2"/>
          </rPr>
          <t xml:space="preserve">
ห้องเปลี่ยนเสื้อผ้า
ไม่ระบุหมายเลขประตู</t>
        </r>
      </text>
    </comment>
    <comment ref="B281" authorId="0" shapeId="0" xr:uid="{9BDF6460-640E-4B15-80B8-B70B61EB15B9}">
      <text>
        <r>
          <rPr>
            <b/>
            <sz val="10"/>
            <color indexed="81"/>
            <rFont val="Tahoma"/>
            <family val="2"/>
          </rPr>
          <t>Surapon:</t>
        </r>
        <r>
          <rPr>
            <sz val="10"/>
            <color indexed="81"/>
            <rFont val="Tahoma"/>
            <family val="2"/>
          </rPr>
          <t xml:space="preserve">
D22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83" authorId="0" shapeId="0" xr:uid="{7D46AA2A-A145-4AFB-A66D-1C4BCB27BBD1}">
      <text>
        <r>
          <rPr>
            <b/>
            <sz val="10"/>
            <color indexed="81"/>
            <rFont val="Tahoma"/>
            <family val="2"/>
          </rPr>
          <t>Surapon:</t>
        </r>
        <r>
          <rPr>
            <sz val="10"/>
            <color indexed="81"/>
            <rFont val="Tahoma"/>
            <family val="2"/>
          </rPr>
          <t xml:space="preserve">
D23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85" authorId="0" shapeId="0" xr:uid="{3DA5C677-78CE-42F7-AC1A-4AECD8CEA191}">
      <text>
        <r>
          <rPr>
            <b/>
            <sz val="10"/>
            <color indexed="81"/>
            <rFont val="Tahoma"/>
            <family val="2"/>
          </rPr>
          <t>Surapon:</t>
        </r>
        <r>
          <rPr>
            <sz val="10"/>
            <color indexed="81"/>
            <rFont val="Tahoma"/>
            <family val="2"/>
          </rPr>
          <t xml:space="preserve">
D24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87" authorId="0" shapeId="0" xr:uid="{F5923CF0-B4F5-4C33-822A-2C49D4E401A5}">
      <text>
        <r>
          <rPr>
            <b/>
            <sz val="10"/>
            <color indexed="81"/>
            <rFont val="Tahoma"/>
            <family val="2"/>
          </rPr>
          <t>Surapon:</t>
        </r>
        <r>
          <rPr>
            <sz val="10"/>
            <color indexed="81"/>
            <rFont val="Tahoma"/>
            <family val="2"/>
          </rPr>
          <t xml:space="preserve">
D25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88" authorId="0" shapeId="0" xr:uid="{0FDF4B4B-736E-4709-8B40-EA6C15F66FE3}">
      <text>
        <r>
          <rPr>
            <b/>
            <sz val="10"/>
            <color indexed="81"/>
            <rFont val="Tahoma"/>
            <family val="2"/>
          </rPr>
          <t>Surapon:</t>
        </r>
        <r>
          <rPr>
            <sz val="10"/>
            <color indexed="81"/>
            <rFont val="Tahoma"/>
            <family val="2"/>
          </rPr>
          <t xml:space="preserve">
D26 ประตูบานเลื่อนพร้อมช่องแสงติดตาย
    วงกบ  - อลูมิเนียมทำสี POWDER COATING (สีขาว) ดูรายละเอียดในรายการประกอบแบบ   
      บาน  - อลูมิเนียมทำสี POWDER COATING (สีขาว) ดูรายละเอียดในรายการประกอบแบบ  
   ลูกฟัก  - กระจกใส หนาไม่น้อยกว่า 6 มม.
 อุปกรณ์  - มือจับ STAINLESS STEEL ผิวปัดขนแมว ความยาวไม่น้อยกว่า 0.60 ม. 
             - อุปกรณ์บานเลื่อนครบชุด
             - อุปกรณ์ประกอบพร้อมล็อคครบชุด</t>
        </r>
      </text>
    </comment>
    <comment ref="B291" authorId="0" shapeId="0" xr:uid="{18CB2E5B-5ACD-44EE-BBA8-CB446DDF6332}">
      <text>
        <r>
          <rPr>
            <b/>
            <sz val="10"/>
            <color indexed="81"/>
            <rFont val="Tahoma"/>
            <family val="2"/>
          </rPr>
          <t>Surapon:</t>
        </r>
        <r>
          <rPr>
            <sz val="10"/>
            <color indexed="81"/>
            <rFont val="Tahoma"/>
            <family val="2"/>
          </rPr>
          <t xml:space="preserve">
W1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292" authorId="0" shapeId="0" xr:uid="{1CD7CE9E-7308-43A2-A4AD-A855965000C3}">
      <text>
        <r>
          <rPr>
            <b/>
            <sz val="10"/>
            <color indexed="81"/>
            <rFont val="Tahoma"/>
            <family val="2"/>
          </rPr>
          <t>Surapon:</t>
        </r>
        <r>
          <rPr>
            <sz val="10"/>
            <color indexed="81"/>
            <rFont val="Tahoma"/>
            <family val="2"/>
          </rPr>
          <t xml:space="preserve">
W2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293" authorId="0" shapeId="0" xr:uid="{99B44DBF-284E-4190-8D11-CC253D6A76E0}">
      <text>
        <r>
          <rPr>
            <b/>
            <sz val="10"/>
            <color indexed="81"/>
            <rFont val="Tahoma"/>
            <family val="2"/>
          </rPr>
          <t>Surapon:</t>
        </r>
        <r>
          <rPr>
            <sz val="10"/>
            <color indexed="81"/>
            <rFont val="Tahoma"/>
            <family val="2"/>
          </rPr>
          <t xml:space="preserve">
W3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294" authorId="0" shapeId="0" xr:uid="{67D64909-16E8-49BA-A93F-33042CFB84CD}">
      <text>
        <r>
          <rPr>
            <b/>
            <sz val="10"/>
            <color indexed="81"/>
            <rFont val="Tahoma"/>
            <family val="2"/>
          </rPr>
          <t>Surapon:</t>
        </r>
        <r>
          <rPr>
            <sz val="10"/>
            <color indexed="81"/>
            <rFont val="Tahoma"/>
            <family val="2"/>
          </rPr>
          <t xml:space="preserve">
W4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295" authorId="0" shapeId="0" xr:uid="{8E5619FB-9FA0-4205-AD4F-7249F383662D}">
      <text>
        <r>
          <rPr>
            <b/>
            <sz val="10"/>
            <color indexed="81"/>
            <rFont val="Tahoma"/>
            <family val="2"/>
          </rPr>
          <t>Surapon:</t>
        </r>
        <r>
          <rPr>
            <sz val="10"/>
            <color indexed="81"/>
            <rFont val="Tahoma"/>
            <family val="2"/>
          </rPr>
          <t xml:space="preserve">
W5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296" authorId="0" shapeId="0" xr:uid="{28CA8D0E-E4F6-4E68-A3E3-FB93A283EBB5}">
      <text>
        <r>
          <rPr>
            <b/>
            <sz val="10"/>
            <color indexed="81"/>
            <rFont val="Tahoma"/>
            <family val="2"/>
          </rPr>
          <t>Surapon:</t>
        </r>
        <r>
          <rPr>
            <sz val="10"/>
            <color indexed="81"/>
            <rFont val="Tahoma"/>
            <family val="2"/>
          </rPr>
          <t xml:space="preserve">
W6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297" authorId="0" shapeId="0" xr:uid="{9DC74F7F-CA2D-46B8-843F-EEB6C96B14F5}">
      <text>
        <r>
          <rPr>
            <b/>
            <sz val="10"/>
            <color indexed="81"/>
            <rFont val="Tahoma"/>
            <family val="2"/>
          </rPr>
          <t>Surapon:</t>
        </r>
        <r>
          <rPr>
            <sz val="10"/>
            <color indexed="81"/>
            <rFont val="Tahoma"/>
            <family val="2"/>
          </rPr>
          <t xml:space="preserve">
W7 ช่องแสงติดตาย
    วงกบ - อลูมิเนียมทำสี POWDER COATING (สีขาว) ดูรายละเอียดในรายการประกอบแบบ
   ลูกฟัก - กระจกใส หนาไม่น้อยกว่า 6 มม.</t>
        </r>
      </text>
    </comment>
    <comment ref="B300" authorId="0" shapeId="0" xr:uid="{DE2968F3-D2E4-4962-9B36-8AC80DE8A7A6}">
      <text>
        <r>
          <rPr>
            <b/>
            <sz val="9"/>
            <color indexed="81"/>
            <rFont val="Tahoma"/>
            <family val="2"/>
          </rPr>
          <t>Surapon:</t>
        </r>
        <r>
          <rPr>
            <sz val="9"/>
            <color indexed="81"/>
            <rFont val="Tahoma"/>
            <family val="2"/>
          </rPr>
          <t xml:space="preserve">
ส่วนที่  7  สุขภัณฑ์
7.1  สำหรับห้องน้ำทุกห้องกำหนดให้มี
       -  STOP VALVE ทุกจุดที่ต่อเชื่อมกับสายชำระ ส้วม อ่างล้างมือ
7.2  การจัดวางสุขภัณฑ์ต้องถูกตามมาตรฐานของบริษัทผู้ผลิตตำแหน่งของสุขภัณฑ์ให้ดูตามแบบให้มีการเปลี่ยนแปลง          ได้หากมีความจำเป็นโดยให้คณะกรรมการตรวจรับพัสดุ พิจารณาอนุมัติก่อนดำเนินการ
7.3  ผู้รับจ้างต้องวางท่อให้ได้ตำแหน่งก่อนทำพื้นและผนังห้ามสกัดพื้นและผนังยกเว้นในที่มีเหตุจำเป็น
7.4  เครื่องอุปกรณ์ประกอบให้ใช้ผลิตภัณฑ์ของบริษัทเดียวกับเครื่องสุขภัณฑ์  โดยจัดส่งตัวอย่างให้คณะกรรมการตรวจ         รับพัสดุพิจารณาอนุมัติก่อนดำเนินการ
7.5 เครื่องสุขภัณฑ์ทั้งหมดให้ใช้ผลิตภัณฑ์ชนิดเคลือบขาว ผลิตภัณฑ์ตาม มอก. ที่ระบุ ในกรณีที่ไม่มีระบุ ให้ใช้                   ผลิตภัณฑ์ของ COTTO หรือ AMERICAN STANDARD หรือ KARAT หรือ SANA หรือ TOTO หรือ Marvel หรือ            คุณภาพเทียบเท่า รายละเอียดสุขภัณฑ์มีดังนี้.
</t>
        </r>
      </text>
    </comment>
    <comment ref="B301" authorId="0" shapeId="0" xr:uid="{BDF7ABBB-650D-4049-AE10-1273985DBAAC}">
      <text>
        <r>
          <rPr>
            <b/>
            <sz val="9"/>
            <color indexed="81"/>
            <rFont val="Tahoma"/>
            <family val="2"/>
          </rPr>
          <t>Surapon:</t>
        </r>
        <r>
          <rPr>
            <sz val="9"/>
            <color indexed="81"/>
            <rFont val="Tahoma"/>
            <family val="2"/>
          </rPr>
          <t xml:space="preserve">
7.5.1 โถส้วมนั่งราบพร้อมอุปกรณ์ครบชุด ผลิตภัณฑ์ มอก.792-2554 แบบ SA5002              หรือ C-1182 หรือ TF-2632HSC-WT-O หรือ CST235 หรือ K-17285X-WK              หรือคุณภาพเทียบเท่า</t>
        </r>
      </text>
    </comment>
    <comment ref="E301" authorId="0" shapeId="0" xr:uid="{2732A9C1-0E98-4570-9B9B-2821B7D779E7}">
      <text>
        <r>
          <rPr>
            <b/>
            <sz val="9"/>
            <color indexed="81"/>
            <rFont val="Tahoma"/>
            <family val="2"/>
          </rPr>
          <t>Surapon:</t>
        </r>
        <r>
          <rPr>
            <sz val="9"/>
            <color indexed="81"/>
            <rFont val="Tahoma"/>
            <family val="2"/>
          </rPr>
          <t xml:space="preserve">
C1182 สุขภัณฑ์ แบบสองชิ้น 3/4.5 ลิตร รุ่น VIVA-E
ราคาปกติ :  6,690.00      
ส่วนลด 30 %
ราคาหลังหักส่วนลด 4,683.00
</t>
        </r>
      </text>
    </comment>
    <comment ref="E302" authorId="0" shapeId="0" xr:uid="{D9D80623-17E4-4AC0-B912-30D5E3B1F010}">
      <text>
        <r>
          <rPr>
            <b/>
            <sz val="9"/>
            <color indexed="81"/>
            <rFont val="Tahoma"/>
            <family val="2"/>
          </rPr>
          <t>Surapon:</t>
        </r>
        <r>
          <rPr>
            <sz val="9"/>
            <color indexed="81"/>
            <rFont val="Tahoma"/>
            <family val="2"/>
          </rPr>
          <t xml:space="preserve">
SC6657 WH สุขภัณฑ์ แบบสองชิ้น 4.5 ลิตร รุ่น FORALL 40
ราคาปกติ :  11,300.00      
ส่วนลด 35 %
ราคาหลังหักส่วนลด 7,345.00</t>
        </r>
      </text>
    </comment>
    <comment ref="B303" authorId="0" shapeId="0" xr:uid="{C8F6689A-80A3-489F-81F9-CD4F84001980}">
      <text>
        <r>
          <rPr>
            <b/>
            <sz val="9"/>
            <color indexed="81"/>
            <rFont val="Tahoma"/>
            <family val="2"/>
          </rPr>
          <t>Surapon:</t>
        </r>
        <r>
          <rPr>
            <sz val="9"/>
            <color indexed="81"/>
            <rFont val="Tahoma"/>
            <family val="2"/>
          </rPr>
          <t xml:space="preserve">
7.5.3 อ่างล้างมือชนิดฝังครึ่งเคาน์เตอร์ พร้อมอุปกรณ์ครบชุด รุ่นSA7012 หรือ รุ้น C02237 หรือ                           WP-F419-WT หรือ LW647CJW/F หรือ K-17066X-WK หรือเทียบเท่า 
        อ่างล้างมือห้องน้ำคนพิการ ใช้อ่างล้างหน้าชนิดแขวนผนังสำหรับผู้พิการ ในชุดประกอบด้วย อ่าง                   เซรามิคแบบแขวนผนัง พร้อมอุปกรณ์ครบชุด  รุ่น SA2027 UDหรือ SC00537 หรือ CCAS1140-0 หรือ           LW103JT1W/F หรือ K-45355X-1-WK หรือคุณภาพเทียบเท่า
        พร้อมติดตั้งก๊อกเดี่ยวอ่างล้างหน้าแบบก้านโยก ขึ้น-ลง มาตรฐานเลขที่ มอก.2067-2552 รุ่น AE-SQ01          หรือ CT1225A หรือ A-1623-10 หรือ TLS04101T หรือ KF-25-610-50 หรือคุณภาพเทียบเท่า 
        กรณีแบบรูปสถาปัตยกรรมระบุใช้ระบบอัตโนมัติ ให้ใช้ ก๊อกน้ำอัตโนมัติระบบไฟฟ้า 12 v.dc. **อุปกรณ์           ครบชุดพร้อมสายน้ำดี, stop valve และหม้อแปลงไฟฟ้า รุ่นSA3601 หรือ  CT533AC หรือ                          A-8611-000-50 หรือ DLE110A1NK-AC หรือ KF-10-011-50 หรือคุณภาพเทียบเท่า
        เคาน์เตอร์ ค.ส.ล. พื้นและขอบบุหินแกรนิตสีดำ ติดตั้งพร้อมอุปกรณ์ครบชุด รายละเอียดตามแบบ                   สถาปัตยกรรม
</t>
        </r>
      </text>
    </comment>
    <comment ref="E303" authorId="0" shapeId="0" xr:uid="{9FBDA2C6-EE92-4CF2-B25F-8A64EEB4CBD2}">
      <text>
        <r>
          <rPr>
            <b/>
            <sz val="9"/>
            <color indexed="81"/>
            <rFont val="Tahoma"/>
            <family val="2"/>
          </rPr>
          <t>Surapon:</t>
        </r>
        <r>
          <rPr>
            <sz val="9"/>
            <color indexed="81"/>
            <rFont val="Tahoma"/>
            <family val="2"/>
          </rPr>
          <t xml:space="preserve">
C02237 อ่างล้างหน้า แบบฝังครึ่งเคาน์เตอร์ รุ่น RIVIERA
ราคาปกติ :  8,500.00      
ส่วนลด 51 %
ราคาหลังหักส่วนลด 4,165.00</t>
        </r>
      </text>
    </comment>
    <comment ref="B304" authorId="0" shapeId="0" xr:uid="{6732E599-C115-45E0-B106-88234508E8E9}">
      <text>
        <r>
          <rPr>
            <b/>
            <sz val="9"/>
            <color indexed="81"/>
            <rFont val="Tahoma"/>
            <family val="2"/>
          </rPr>
          <t>Surapon:</t>
        </r>
        <r>
          <rPr>
            <sz val="9"/>
            <color indexed="81"/>
            <rFont val="Tahoma"/>
            <family val="2"/>
          </rPr>
          <t xml:space="preserve">
         อ่างล้างมือห้องน้ำคนพิการ ใช้อ่างล้างหน้าชนิดแขวนผนังสำหรับผู้พิการ ในชุดประกอบด้วย          อ่างเซรามิคแบบแขวนผนัง พร้อมอุปกรณ์ครบชุด  รุ่น SA2027 UDหรือ SC00537 หรือ CCAS1140-0 หรือW103JT1W/F หรือ K-45355X-1-WK หรือคุณภาพเทียบเท่า
        พร้อมติดตั้งก๊อกเดี่ยวอ่างล้างหน้าแบบก้านโยก ขึ้น-ลง มาตรฐานเลขที่ มอก.2067-2552             รุ่น AE-SQ01 หรือ CT1225A หรือ A-1623-10 หรือ TLS04101T หรือ KF-25-610-50 หรือคุณภาพเทียบเท่า</t>
        </r>
      </text>
    </comment>
    <comment ref="E304" authorId="0" shapeId="0" xr:uid="{E13787B7-9D27-428F-AC9A-7405AFEBD044}">
      <text>
        <r>
          <rPr>
            <b/>
            <sz val="9"/>
            <color indexed="81"/>
            <rFont val="Tahoma"/>
            <family val="2"/>
          </rPr>
          <t>Surapon:</t>
        </r>
        <r>
          <rPr>
            <sz val="9"/>
            <color indexed="81"/>
            <rFont val="Tahoma"/>
            <family val="2"/>
          </rPr>
          <t xml:space="preserve">
SC00537 อ่างล้างหน้า แบบแขวนผนัง รุ่น FOR ALL
ราคาปกติ :  11,300.00      
ส่วนลด 30 %
ราคาหลังหักส่วนลด 7,910.00</t>
        </r>
      </text>
    </comment>
    <comment ref="B305" authorId="0" shapeId="0" xr:uid="{F1F74752-87C3-4E75-BB33-4D72794807C6}">
      <text>
        <r>
          <rPr>
            <b/>
            <sz val="9"/>
            <color indexed="81"/>
            <rFont val="Tahoma"/>
            <family val="2"/>
          </rPr>
          <t>Surapon:</t>
        </r>
        <r>
          <rPr>
            <sz val="9"/>
            <color indexed="81"/>
            <rFont val="Tahoma"/>
            <family val="2"/>
          </rPr>
          <t xml:space="preserve">
7.5.2 ที่ปัสสาวะชายพร้อมอุปกรณ์ครบชุด กำหนดตามแบบ รุ่น SA4004 หรือ C3011(AC) หรือ          CCAS6506-4130410C0 หรือ UFS860CW หรือ ECU-04-220-11 หรือเทียบเท่า
</t>
        </r>
      </text>
    </comment>
    <comment ref="E305" authorId="0" shapeId="0" xr:uid="{C5A87851-E0B2-4B2F-954A-B203FAB84C44}">
      <text>
        <r>
          <rPr>
            <b/>
            <sz val="9"/>
            <color indexed="81"/>
            <rFont val="Tahoma"/>
            <family val="2"/>
          </rPr>
          <t>Surapon:</t>
        </r>
        <r>
          <rPr>
            <sz val="9"/>
            <color indexed="81"/>
            <rFont val="Tahoma"/>
            <family val="2"/>
          </rPr>
          <t xml:space="preserve">
C3011AC โถปัสสาวะชาย รุ่น MARSHAL
ราคาปกติ :  22,600.00      
ส่วนลด 30 %
ราคาหลังหักส่วนลด 15,820.00</t>
        </r>
      </text>
    </comment>
    <comment ref="B306" authorId="0" shapeId="0" xr:uid="{42DFC3CA-AAEC-4078-87EC-4940344A96EB}">
      <text>
        <r>
          <rPr>
            <b/>
            <sz val="10"/>
            <color indexed="81"/>
            <rFont val="Tahoma"/>
            <family val="2"/>
          </rPr>
          <t>Surapon:</t>
        </r>
        <r>
          <rPr>
            <sz val="10"/>
            <color indexed="81"/>
            <rFont val="Tahoma"/>
            <family val="2"/>
          </rPr>
          <t xml:space="preserve">
7.5.5 ที่ใส่กระดาษชำระชนิดสแตนเลสแขวนผนัง รุ่น AE-NO157/F หรือ  CT0125(HM)
         หรือ K-1050-43 N หรือ TS708 หรือ KB-15-332-63 หรือคุณภาพเทียบเท่า
</t>
        </r>
      </text>
    </comment>
    <comment ref="B307" authorId="0" shapeId="0" xr:uid="{EF0A8F2A-9B6D-4308-9D00-DEF311FFFD13}">
      <text>
        <r>
          <rPr>
            <b/>
            <sz val="10"/>
            <color indexed="81"/>
            <rFont val="Tahoma"/>
            <family val="2"/>
          </rPr>
          <t>Surapon:</t>
        </r>
        <r>
          <rPr>
            <sz val="10"/>
            <color indexed="81"/>
            <rFont val="Tahoma"/>
            <family val="2"/>
          </rPr>
          <t xml:space="preserve">
7.5.7  กระจกเงาอย่างดี หนา 6 มม. ด้านหลังติดไม้อัดยางหนา 4 มม. ติดตั้งแบบไม่มีกรอบ 
          ยึดด้วยหมุดสแตนเลสพร้อมฝาครอบหัวหมุดสกรู ระบุรูปแบบตามแบบขยายห้องน้ำ
          ยาวตลอดหลังเคาน์เตอร์ หรือตามแบบสถาปัตยกรรม</t>
        </r>
      </text>
    </comment>
    <comment ref="B308" authorId="0" shapeId="0" xr:uid="{3ADC43E3-499C-4766-A7B5-9245A23654E3}">
      <text>
        <r>
          <rPr>
            <b/>
            <sz val="10"/>
            <color indexed="81"/>
            <rFont val="Tahoma"/>
            <family val="2"/>
          </rPr>
          <t>Surapon:</t>
        </r>
        <r>
          <rPr>
            <sz val="10"/>
            <color indexed="81"/>
            <rFont val="Tahoma"/>
            <family val="2"/>
          </rPr>
          <t xml:space="preserve">
7.5.4 ฝักบัวชำระ แบบสายอ่อน รุ่น SC 713 หรือ CT-666(HM) หรือ A-4700-CH หรือ
         THX20MCRB หรือ KA-09-311-50 หรือคุณภาพเทียบเท่า มีในห้องส้วมทุกห้อง
         ติดด้านขวามือของสุขภัณฑ์ที่ด้านข้างหรือด้านหลัง ให้ติดตั้งพร้อมอุปกรณ์ครบชุด
</t>
        </r>
      </text>
    </comment>
    <comment ref="B319" authorId="0" shapeId="0" xr:uid="{13895D1F-4229-41E7-AD31-BB40174FB731}">
      <text>
        <r>
          <rPr>
            <b/>
            <sz val="9"/>
            <color indexed="81"/>
            <rFont val="Tahoma"/>
            <family val="2"/>
          </rPr>
          <t>Surapon:</t>
        </r>
        <r>
          <rPr>
            <sz val="9"/>
            <color indexed="81"/>
            <rFont val="Tahoma"/>
            <family val="2"/>
          </rPr>
          <t xml:space="preserve">
ราวจับส่วนที่เพิ่มขึ้น ตาม พ.ร.บ. ในแบบแปลนไม่ได้ระบุ</t>
        </r>
      </text>
    </comment>
    <comment ref="B320" authorId="0" shapeId="0" xr:uid="{941ED265-F459-444D-BF52-08C743B347CA}">
      <text>
        <r>
          <rPr>
            <b/>
            <sz val="9"/>
            <color indexed="81"/>
            <rFont val="Tahoma"/>
            <family val="2"/>
          </rPr>
          <t>Surapon:</t>
        </r>
        <r>
          <rPr>
            <sz val="9"/>
            <color indexed="81"/>
            <rFont val="Tahoma"/>
            <family val="2"/>
          </rPr>
          <t xml:space="preserve">
ราวจับส่วนที่เพิ่มขึ้น ตาม พ.ร.บ. ในแบบแปลนไม่ได้ระบุ</t>
        </r>
      </text>
    </comment>
    <comment ref="B415" authorId="0" shapeId="0" xr:uid="{5C174FE6-C232-4E80-96AC-ED461D13EBE5}">
      <text>
        <r>
          <rPr>
            <b/>
            <sz val="9"/>
            <color indexed="81"/>
            <rFont val="Tahoma"/>
            <family val="2"/>
          </rPr>
          <t>Surapon:</t>
        </r>
        <r>
          <rPr>
            <sz val="9"/>
            <color indexed="81"/>
            <rFont val="Tahoma"/>
            <family val="2"/>
          </rPr>
          <t xml:space="preserve">
อ่างล้างจานฝัง 1 หลุม 1 ที่พัก MEX รุ่น DLA101 ขนาด 100 x 50 x 19 ซม. สีสเตนเลส</t>
        </r>
      </text>
    </comment>
    <comment ref="E415" authorId="0" shapeId="0" xr:uid="{62FD60BF-4B3B-40EE-927D-A6DB1470346A}">
      <text>
        <r>
          <rPr>
            <b/>
            <sz val="9"/>
            <color indexed="81"/>
            <rFont val="Tahoma"/>
            <family val="2"/>
          </rPr>
          <t>Surapon:</t>
        </r>
        <r>
          <rPr>
            <sz val="9"/>
            <color indexed="81"/>
            <rFont val="Tahoma"/>
            <family val="2"/>
          </rPr>
          <t xml:space="preserve">
อ่างล้างจานฝัง 1 หลุม 1 ที่พัก MEX รุ่น DLA101 ขนาด 100 x 50 x 19 ซม. สีสเตนเลส
ราคา 3,500.00 บาท, ราคาลด 2,182.00 บาท
ก๊อกซิงค์น้ำเย็นติดเคาน์เตอร์ COTTO รุ่น CT1117A(HM) โครเมียม
ราคา 2,800.00 บาท, ราคาลด 1,590.00 บาท
F933001 สายน้ำดีสแตนเลส ยาว 18 นิ้ว
ราคา 150.00 บาท</t>
        </r>
      </text>
    </comment>
    <comment ref="Q431" authorId="0" shapeId="0" xr:uid="{41D1DA78-77B5-4B7E-982B-288B6EFC9E89}">
      <text>
        <r>
          <rPr>
            <b/>
            <sz val="9"/>
            <color indexed="81"/>
            <rFont val="Tahoma"/>
            <family val="2"/>
          </rPr>
          <t>Surapon:</t>
        </r>
        <r>
          <rPr>
            <sz val="9"/>
            <color indexed="81"/>
            <rFont val="Tahoma"/>
            <family val="2"/>
          </rPr>
          <t xml:space="preserve">
พื้นถัง+ผนังถังเก็บน้ำ</t>
        </r>
      </text>
    </comment>
    <comment ref="E1201" authorId="1" shapeId="0" xr:uid="{52FC4592-6BE6-46F8-AE32-5A34240A49FF}">
      <text>
        <r>
          <rPr>
            <b/>
            <sz val="10"/>
            <color indexed="81"/>
            <rFont val="Tahoma"/>
            <family val="2"/>
          </rPr>
          <t xml:space="preserve">
5 - </t>
        </r>
        <r>
          <rPr>
            <sz val="10"/>
            <color indexed="81"/>
            <rFont val="Tahoma"/>
            <family val="2"/>
          </rPr>
          <t xml:space="preserve">10 </t>
        </r>
        <r>
          <rPr>
            <b/>
            <sz val="10"/>
            <color indexed="81"/>
            <rFont val="Tahoma"/>
            <family val="2"/>
          </rPr>
          <t xml:space="preserve">% </t>
        </r>
        <r>
          <rPr>
            <sz val="10"/>
            <color indexed="81"/>
            <rFont val="Tahoma"/>
            <family val="2"/>
          </rPr>
          <t xml:space="preserve">ของสายไฟทั้งหมด
</t>
        </r>
      </text>
    </comment>
    <comment ref="G1201" authorId="1" shapeId="0" xr:uid="{3A8D9AB1-05C6-4611-945B-41881A4E2198}">
      <text>
        <r>
          <rPr>
            <b/>
            <sz val="10"/>
            <color indexed="81"/>
            <rFont val="Tahoma"/>
            <family val="2"/>
          </rPr>
          <t>30%</t>
        </r>
      </text>
    </comment>
    <comment ref="E1207" authorId="1" shapeId="0" xr:uid="{DB9EC576-BADB-4901-BB5F-A3DF53269242}">
      <text>
        <r>
          <rPr>
            <b/>
            <sz val="10"/>
            <color indexed="81"/>
            <rFont val="Tahoma"/>
            <family val="2"/>
          </rPr>
          <t xml:space="preserve">
5 - </t>
        </r>
        <r>
          <rPr>
            <sz val="10"/>
            <color indexed="81"/>
            <rFont val="Tahoma"/>
            <family val="2"/>
          </rPr>
          <t xml:space="preserve">10 </t>
        </r>
        <r>
          <rPr>
            <b/>
            <sz val="10"/>
            <color indexed="81"/>
            <rFont val="Tahoma"/>
            <family val="2"/>
          </rPr>
          <t xml:space="preserve">% </t>
        </r>
        <r>
          <rPr>
            <sz val="10"/>
            <color indexed="81"/>
            <rFont val="Tahoma"/>
            <family val="2"/>
          </rPr>
          <t xml:space="preserve">ของสายไฟทั้งหมด
</t>
        </r>
      </text>
    </comment>
    <comment ref="G1207" authorId="1" shapeId="0" xr:uid="{2095BD95-448B-4FA3-BF91-C4353C9605AF}">
      <text>
        <r>
          <rPr>
            <b/>
            <sz val="10"/>
            <color indexed="81"/>
            <rFont val="Tahoma"/>
            <family val="2"/>
          </rPr>
          <t>30%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Surapon</author>
  </authors>
  <commentList>
    <comment ref="C8" authorId="0" shapeId="0" xr:uid="{CFE12FB7-7AC6-440B-B66F-D02940B8BE35}">
      <text>
        <r>
          <rPr>
            <b/>
            <sz val="9"/>
            <color indexed="81"/>
            <rFont val="Tahoma"/>
            <family val="2"/>
          </rPr>
          <t>Surapon:</t>
        </r>
        <r>
          <rPr>
            <sz val="9"/>
            <color indexed="81"/>
            <rFont val="Tahoma"/>
            <family val="2"/>
          </rPr>
          <t xml:space="preserve">
จำนวน 30,000 ลบ.ม.
จำนวนตามแบบระบุ</t>
        </r>
      </text>
    </comment>
    <comment ref="J8" authorId="0" shapeId="0" xr:uid="{6AD9D050-A527-4DD4-B300-D42DA9F6AABB}">
      <text>
        <r>
          <rPr>
            <b/>
            <sz val="10"/>
            <color indexed="81"/>
            <rFont val="Tahoma"/>
            <family val="2"/>
          </rPr>
          <t>Surapon:</t>
        </r>
        <r>
          <rPr>
            <sz val="10"/>
            <color indexed="81"/>
            <rFont val="Tahoma"/>
            <family val="2"/>
          </rPr>
          <t xml:space="preserve">
AR66020</t>
        </r>
      </text>
    </comment>
    <comment ref="J9" authorId="0" shapeId="0" xr:uid="{4CFE4B7A-6A08-448E-BC52-42730258AA2E}">
      <text>
        <r>
          <rPr>
            <b/>
            <sz val="10"/>
            <color indexed="81"/>
            <rFont val="Tahoma"/>
            <family val="2"/>
          </rPr>
          <t>Surapon:</t>
        </r>
        <r>
          <rPr>
            <sz val="10"/>
            <color indexed="81"/>
            <rFont val="Tahoma"/>
            <family val="2"/>
          </rPr>
          <t xml:space="preserve">
S68025</t>
        </r>
      </text>
    </comment>
    <comment ref="J10" authorId="0" shapeId="0" xr:uid="{F47A370D-DFF2-442E-8E93-E45CD5041441}">
      <text>
        <r>
          <rPr>
            <b/>
            <sz val="10"/>
            <color indexed="81"/>
            <rFont val="Tahoma"/>
            <family val="2"/>
          </rPr>
          <t>Surapon:</t>
        </r>
        <r>
          <rPr>
            <sz val="10"/>
            <color indexed="81"/>
            <rFont val="Tahoma"/>
            <family val="2"/>
          </rPr>
          <t xml:space="preserve">
S68025</t>
        </r>
      </text>
    </comment>
    <comment ref="J11" authorId="0" shapeId="0" xr:uid="{C7A2D653-BD9A-4308-A604-D2A647A92ACD}">
      <text>
        <r>
          <rPr>
            <b/>
            <sz val="10"/>
            <color indexed="81"/>
            <rFont val="Tahoma"/>
            <family val="2"/>
          </rPr>
          <t>Surapon:</t>
        </r>
        <r>
          <rPr>
            <sz val="10"/>
            <color indexed="81"/>
            <rFont val="Tahoma"/>
            <family val="2"/>
          </rPr>
          <t xml:space="preserve">
STD-AR64024</t>
        </r>
      </text>
    </comment>
    <comment ref="J12" authorId="0" shapeId="0" xr:uid="{153D7C6E-C16C-4E5C-B645-6F36CC3D8BF4}">
      <text>
        <r>
          <rPr>
            <b/>
            <sz val="10"/>
            <color indexed="81"/>
            <rFont val="Tahoma"/>
            <family val="2"/>
          </rPr>
          <t>Surapon:</t>
        </r>
        <r>
          <rPr>
            <sz val="10"/>
            <color indexed="81"/>
            <rFont val="Tahoma"/>
            <family val="2"/>
          </rPr>
          <t xml:space="preserve">
STD-AR64024</t>
        </r>
      </text>
    </comment>
    <comment ref="J13" authorId="0" shapeId="0" xr:uid="{5AF0DA93-543B-4029-A989-90406B961512}">
      <text>
        <r>
          <rPr>
            <b/>
            <sz val="10"/>
            <color indexed="81"/>
            <rFont val="Tahoma"/>
            <family val="2"/>
          </rPr>
          <t>Surapon:</t>
        </r>
        <r>
          <rPr>
            <sz val="10"/>
            <color indexed="81"/>
            <rFont val="Tahoma"/>
            <family val="2"/>
          </rPr>
          <t xml:space="preserve">
AR66020</t>
        </r>
      </text>
    </comment>
    <comment ref="J14" authorId="0" shapeId="0" xr:uid="{E70ABE69-2CEF-4C9C-98DC-83CD92BCF08D}">
      <text>
        <r>
          <rPr>
            <b/>
            <sz val="10"/>
            <color indexed="81"/>
            <rFont val="Tahoma"/>
            <family val="2"/>
          </rPr>
          <t>Surapon:</t>
        </r>
        <r>
          <rPr>
            <sz val="10"/>
            <color indexed="81"/>
            <rFont val="Tahoma"/>
            <family val="2"/>
          </rPr>
          <t xml:space="preserve">
AR66020</t>
        </r>
      </text>
    </comment>
    <comment ref="J15" authorId="0" shapeId="0" xr:uid="{C9D2BB84-E1D3-4C55-863C-EC47E8E9DDE1}">
      <text>
        <r>
          <rPr>
            <b/>
            <sz val="10"/>
            <color indexed="81"/>
            <rFont val="Tahoma"/>
            <family val="2"/>
          </rPr>
          <t>Surapon:</t>
        </r>
        <r>
          <rPr>
            <sz val="10"/>
            <color indexed="81"/>
            <rFont val="Tahoma"/>
            <family val="2"/>
          </rPr>
          <t xml:space="preserve">
AR66020</t>
        </r>
      </text>
    </comment>
    <comment ref="B16" authorId="0" shapeId="0" xr:uid="{39A96424-0D6B-4732-8020-897956E2DB41}">
      <text>
        <r>
          <rPr>
            <b/>
            <sz val="9"/>
            <color indexed="81"/>
            <rFont val="Tahoma"/>
            <family val="2"/>
          </rPr>
          <t>Surapon:</t>
        </r>
        <r>
          <rPr>
            <sz val="9"/>
            <color indexed="81"/>
            <rFont val="Tahoma"/>
            <family val="2"/>
          </rPr>
          <t xml:space="preserve">
ยาว 12.64 ม.</t>
        </r>
      </text>
    </comment>
    <comment ref="J16" authorId="0" shapeId="0" xr:uid="{52B9ECC7-5D1D-4B21-8FCA-113D382EC8C3}">
      <text>
        <r>
          <rPr>
            <b/>
            <sz val="10"/>
            <color indexed="81"/>
            <rFont val="Tahoma"/>
            <family val="2"/>
          </rPr>
          <t>Surapon:</t>
        </r>
        <r>
          <rPr>
            <sz val="10"/>
            <color indexed="81"/>
            <rFont val="Tahoma"/>
            <family val="2"/>
          </rPr>
          <t xml:space="preserve">
AR66020</t>
        </r>
      </text>
    </comment>
    <comment ref="J17" authorId="0" shapeId="0" xr:uid="{9B8EB7CB-D2F9-47FE-B175-7C89A7915CEC}">
      <text>
        <r>
          <rPr>
            <b/>
            <sz val="10"/>
            <color indexed="81"/>
            <rFont val="Tahoma"/>
            <family val="2"/>
          </rPr>
          <t>Surapon:</t>
        </r>
        <r>
          <rPr>
            <sz val="10"/>
            <color indexed="81"/>
            <rFont val="Tahoma"/>
            <family val="2"/>
          </rPr>
          <t xml:space="preserve">
AR66020</t>
        </r>
      </text>
    </comment>
    <comment ref="J18" authorId="0" shapeId="0" xr:uid="{78586C9B-6349-4660-8E0D-FA3621680E1F}">
      <text>
        <r>
          <rPr>
            <b/>
            <sz val="10"/>
            <color indexed="81"/>
            <rFont val="Tahoma"/>
            <family val="2"/>
          </rPr>
          <t>Surapon:</t>
        </r>
        <r>
          <rPr>
            <sz val="10"/>
            <color indexed="81"/>
            <rFont val="Tahoma"/>
            <family val="2"/>
          </rPr>
          <t xml:space="preserve">
AR66020</t>
        </r>
      </text>
    </comment>
    <comment ref="J19" authorId="0" shapeId="0" xr:uid="{42B64F7E-EB6F-49A1-8846-68395054A0F4}">
      <text>
        <r>
          <rPr>
            <b/>
            <sz val="10"/>
            <color indexed="81"/>
            <rFont val="Tahoma"/>
            <family val="2"/>
          </rPr>
          <t>Surapon:</t>
        </r>
        <r>
          <rPr>
            <sz val="10"/>
            <color indexed="81"/>
            <rFont val="Tahoma"/>
            <family val="2"/>
          </rPr>
          <t xml:space="preserve">
SN67032</t>
        </r>
      </text>
    </comment>
    <comment ref="J20" authorId="0" shapeId="0" xr:uid="{5005FF54-B9F5-431B-BF98-204F495E8D60}">
      <text>
        <r>
          <rPr>
            <b/>
            <sz val="10"/>
            <color indexed="81"/>
            <rFont val="Tahoma"/>
            <family val="2"/>
          </rPr>
          <t>Surapon:</t>
        </r>
        <r>
          <rPr>
            <sz val="10"/>
            <color indexed="81"/>
            <rFont val="Tahoma"/>
            <family val="2"/>
          </rPr>
          <t xml:space="preserve">
EE 67085</t>
        </r>
      </text>
    </comment>
    <comment ref="B302" authorId="0" shapeId="0" xr:uid="{172E6241-4C4E-4F4E-9584-1E2B1453A93A}">
      <text>
        <r>
          <rPr>
            <b/>
            <sz val="9"/>
            <color indexed="81"/>
            <rFont val="Tahoma"/>
            <family val="2"/>
          </rPr>
          <t>Surapon:</t>
        </r>
        <r>
          <rPr>
            <sz val="9"/>
            <color indexed="81"/>
            <rFont val="Tahoma"/>
            <family val="2"/>
          </rPr>
          <t xml:space="preserve">
1.6 พื้นค.ส.ล. ทำผิวหินล้าง
    1.6.1 วัสดุที่ใช้
         ก. พื้นใช้เม็ดหิน สำหรับการทำผิวขนาดเฉลี่ยใกล้เคียงกันและไม่มีวัสดุอื่นใดเจือปน
         ข. ทำแนวเซาะร่องกว้าง 5 มม. ลึก 5 มม.
     1.6.2 .2 การเตรียมพื้นและการปู
         ก. ให้แต่งพื้นที่จะปูด้วยปูนทรายผสมน้ำยากันซึม  ให้มีความลาดเอียงประมาณ 1ต่อ 200
         ข. ก่อนทำผิวหินล้างให้ทำความสะอาดพื้นให้สะอาดปราศจากเศษฝุ่นผง และคราบน้ำมัน
         ค. ขัดผิวหน้าให้ขรุขระทิ้งไว้ให้แห้งไม่ต่ำกว่า 24 ซม. ก่อนทำงานในขั้นต่อไป
         ง. ใช้เม็ดหินผสมกับปูนขาวผสมสี และผสมน้ำในอัตราส่วนที่เหมาะสม เทโดยรอบ ให้ได้ระดับเดียวกัน
         จ. ทิ้งไว้ไม่น้อยกว่า 24 ซม. แล้วล้างด้วยน้ำสะอาดแล้วล้างซ้ำอีกครั้งด้วยแปรงขัด</t>
        </r>
      </text>
    </comment>
  </commentList>
</comments>
</file>

<file path=xl/sharedStrings.xml><?xml version="1.0" encoding="utf-8"?>
<sst xmlns="http://schemas.openxmlformats.org/spreadsheetml/2006/main" count="4123" uniqueCount="1760">
  <si>
    <t>กองมาตรฐานราคากลาง   กรมโยธาธิการและผังเมือง</t>
  </si>
  <si>
    <t>ลำดับที่</t>
  </si>
  <si>
    <t>รายการ</t>
  </si>
  <si>
    <t>จำนวน</t>
  </si>
  <si>
    <t>หน่วย</t>
  </si>
  <si>
    <t>ราคาหน่วยละ</t>
  </si>
  <si>
    <t>จำนวนเงิน</t>
  </si>
  <si>
    <t>หมายเหตุ</t>
  </si>
  <si>
    <t>รายการเลขที่  -</t>
  </si>
  <si>
    <t>งานหลังคาทางเข้าสำนักงาน</t>
  </si>
  <si>
    <t>งานหลังคาระหว่างอาคาร</t>
  </si>
  <si>
    <t>รวม</t>
  </si>
  <si>
    <t>2.2 หมวดงานสถาปัตยกรรม</t>
  </si>
  <si>
    <t>ตร.ม.</t>
  </si>
  <si>
    <t>เมตร</t>
  </si>
  <si>
    <t>จุด</t>
  </si>
  <si>
    <t>หน่วย : บาท</t>
  </si>
  <si>
    <t>ราคาวัสดุ</t>
  </si>
  <si>
    <t>ค่าแรงงาน</t>
  </si>
  <si>
    <t>รวมค่าวัสดุ
และค่าแรงงาน</t>
  </si>
  <si>
    <t>สรุปงาน</t>
  </si>
  <si>
    <t>หมวดงานโครงสร้าง</t>
  </si>
  <si>
    <t>หมวดงานสถาปัตยกรรม</t>
  </si>
  <si>
    <t>หมวดงานระบบสุขาภิบาล</t>
  </si>
  <si>
    <t>หมวดงานระบบไฟฟ้าและสื่อสาร</t>
  </si>
  <si>
    <t>หมวดงานระบบปรับอากาศและระบายอากาศ</t>
  </si>
  <si>
    <t>รวมค่าวัสดุและค่าแรงงานเป็นเงินประมาณ</t>
  </si>
  <si>
    <t>- เจาะสำรวจดิน (BORING)</t>
  </si>
  <si>
    <t>ต้น</t>
  </si>
  <si>
    <t>- ขุดดิน</t>
  </si>
  <si>
    <t>ลบ.ม.</t>
  </si>
  <si>
    <t>- ทรายหยาบ</t>
  </si>
  <si>
    <t>- คอนกรีตหยาบ</t>
  </si>
  <si>
    <t>- แบบหล่อคอนกรีต</t>
  </si>
  <si>
    <t>- ค่าแรงแบบหล่อคอนกรีต</t>
  </si>
  <si>
    <t>- ค้ำยันแบบหล่อคอนกรีต</t>
  </si>
  <si>
    <t>ลบ.ฟ.</t>
  </si>
  <si>
    <t>- ไม้ค้ำ</t>
  </si>
  <si>
    <t>- ตะปู</t>
  </si>
  <si>
    <t>กก.</t>
  </si>
  <si>
    <t>- เหล็ก  SR 24 Ø 6 มม.</t>
  </si>
  <si>
    <t>- เหล็ก  SR 24 Ø 9 มม.</t>
  </si>
  <si>
    <t>- เหล็ก SD 40 Ø 12 มม.</t>
  </si>
  <si>
    <t>- เหล็ก SD 40 Ø 16 มม.</t>
  </si>
  <si>
    <t>- เหล็ก SD 40 Ø 20 มม.</t>
  </si>
  <si>
    <t>- เหล็ก SD 40 Ø 25 มม.</t>
  </si>
  <si>
    <t>- ลวดผูกเหล็ก</t>
  </si>
  <si>
    <t>ชุด</t>
  </si>
  <si>
    <t>- ทาสีกันสนิม</t>
  </si>
  <si>
    <t xml:space="preserve">  </t>
  </si>
  <si>
    <t>2.8 งานทาสี</t>
  </si>
  <si>
    <t>ชั้นที่ 1</t>
  </si>
  <si>
    <t>ชั้นที่ 2</t>
  </si>
  <si>
    <t>- พ6 พื้นทำผิวหินล้าง</t>
  </si>
  <si>
    <t>- ผนังก่ออิฐมอญ (อิฐสามัญ) หนาครึ่งแผ่น</t>
  </si>
  <si>
    <t>- เสาเอ็นและคานทับหลัง ขนาด 0.10x0.10 ม. (ชนิดก่อครึ่งแผ่น)</t>
  </si>
  <si>
    <t>- เสาเอ็นและคานทับหลัง ขนาด 0.10x0.20 ม. (ชนิดก่อเต็มแผ่น)</t>
  </si>
  <si>
    <t>- ผ1 ฉาบปูนเรียบโครงสร้าง</t>
  </si>
  <si>
    <t>- ผ1 ผนังผิวฉาบปูนเรียบ (ผนังภายในอาคาร)</t>
  </si>
  <si>
    <t>- ผ1 ผนังผิวฉาบปูนเรียบ (ผนังภายนอกอาคาร)</t>
  </si>
  <si>
    <t>2.5 งานประตู-หน้าต่าง</t>
  </si>
  <si>
    <t>- สายฉีดชำระ</t>
  </si>
  <si>
    <t>- Stop Valve</t>
  </si>
  <si>
    <t>- ผนังห้องน้ำสำเร็จรูป เต็มห้อง พร้อมอุปกรณ์</t>
  </si>
  <si>
    <t>- ผนังห้องน้ำสำเร็จรูป ครึ่งห้อง พร้อมอุปกรณ์ (ประตู+ฝาหน้า)</t>
  </si>
  <si>
    <t>- ราวทรงตัวสเตนเลส ที่อ่างล้างหน้ารูปตัว U แบบพับได้</t>
  </si>
  <si>
    <t>2.7 งานตกแต่งบันได ทางลาด ราวกันตก</t>
  </si>
  <si>
    <t>- ฉาบปูนเรียบท้องบันได</t>
  </si>
  <si>
    <t>รวมข้อ 2.7 งานตกแต่งบันได ทางลาด ราวกันตก</t>
  </si>
  <si>
    <t>- งานทาสี สีน้ำอะคริลิค 100% ชนิดทาภายนอก (ปูนใหม่) เกรดที่ 1</t>
  </si>
  <si>
    <t>ตร.ม</t>
  </si>
  <si>
    <t xml:space="preserve">                       รวมข้อ 2.8 งานทาสี</t>
  </si>
  <si>
    <t>2.9 งานเบ็ตเตล็ด</t>
  </si>
  <si>
    <t>- ระบบกำจัดปลวก ระบบเดินท่อน้ำยาเคมี</t>
  </si>
  <si>
    <t>- เคาน์เตอร์ ค.ส.ล. กว้าง 0.60 ม. ผิวกรุหินแกรนิต (ห้องเตรียมอาหาร)</t>
  </si>
  <si>
    <t>- อ่างล้างจานสเตนเลส 1 หลุมแบบมีที่พักภาชนะ พร้อมก๊อกและอุปกรณ์</t>
  </si>
  <si>
    <t>- ระบบกันซึมภายในถังเก็บน้ำ ทาปูนเคมีกันซึมชนิดปลอดสารพิษ ทา 3 ครั้ง</t>
  </si>
  <si>
    <t>ท่อ PVC 8.5</t>
  </si>
  <si>
    <t>- ท่อขนาด Ø 6"</t>
  </si>
  <si>
    <t>- ท่อขนาด Ø 4"</t>
  </si>
  <si>
    <t>- ข้อต่อ ข้องอต่างๆ</t>
  </si>
  <si>
    <t>- อุปกรณ์ยึดและรองรับท่อ</t>
  </si>
  <si>
    <t>- ทดสอบ ทำความสะอาด ทาสี ทำสัญลักษณ์ท่อ</t>
  </si>
  <si>
    <t>- ขนาด Ø 4"</t>
  </si>
  <si>
    <t>ตัว</t>
  </si>
  <si>
    <t xml:space="preserve"> FCO</t>
  </si>
  <si>
    <t xml:space="preserve"> </t>
  </si>
  <si>
    <t>- ขนาด Ø 6"</t>
  </si>
  <si>
    <t xml:space="preserve"> ท่อ PVC 8.5</t>
  </si>
  <si>
    <t>- ท่อขนาด Ø 3"</t>
  </si>
  <si>
    <t>- ท่อขนาด Ø 2"</t>
  </si>
  <si>
    <t>- ขนาด Ø 3"</t>
  </si>
  <si>
    <t>- ขนาด Ø 2"</t>
  </si>
  <si>
    <t>- ท่อขนาด Ø 1½"</t>
  </si>
  <si>
    <t>- ท่อขนาด Ø 1"</t>
  </si>
  <si>
    <t>- ท่อขนาด Ø 3/4"</t>
  </si>
  <si>
    <t>- ขนาด Ø 1"</t>
  </si>
  <si>
    <t>- ขนาด Ø 1½"</t>
  </si>
  <si>
    <t>- ขนาด Ø 3/4"</t>
  </si>
  <si>
    <t>- ขนาด Ø 1/2"</t>
  </si>
  <si>
    <t>บ่อ</t>
  </si>
  <si>
    <t>ถัง</t>
  </si>
  <si>
    <t>ท่อน</t>
  </si>
  <si>
    <t>- ขุดดิน-ถมกลับ</t>
  </si>
  <si>
    <t>- ไม้แบบ</t>
  </si>
  <si>
    <t>- คอนกรีตโครงสร้าง</t>
  </si>
  <si>
    <t>- ค่าแรงไม้แบบ</t>
  </si>
  <si>
    <t>- เหล็ก RB Ø 6 มม.</t>
  </si>
  <si>
    <t>- เหล็ก RB Ø 9 มม.</t>
  </si>
  <si>
    <t>- ฉาบปูนขัดมันเรียบ</t>
  </si>
  <si>
    <t>4.1 ระบบไฟฟ้าอาคาร</t>
  </si>
  <si>
    <t>4.3 ระบบโทรศัพท์ (TELEPHONE SYSTEM)</t>
  </si>
  <si>
    <t>4.4 ระบบคอมพิวเตอร์ (COMPUTER SYSTEM)</t>
  </si>
  <si>
    <t>4.5 ระบบแจ้งเหตุเพลิงไหม้ (FIRE ALARM SYSTEM)</t>
  </si>
  <si>
    <t>4.1.2 แผงย่อยและ เซอร์กิตเบรกเกอร์</t>
  </si>
  <si>
    <t>4.1.3 ท่อร้อยสายไฟฟ้า</t>
  </si>
  <si>
    <t>4.1.4 สายไฟฟ้า</t>
  </si>
  <si>
    <t>4.1.5 ดวงโคมไฟฟ้าและอุปกรณ์</t>
  </si>
  <si>
    <t>4.1.6 สวิตช์ และเต้ารับ</t>
  </si>
  <si>
    <t>MPB</t>
  </si>
  <si>
    <t>Set</t>
  </si>
  <si>
    <t xml:space="preserve">- DIGITAL POWER METER </t>
  </si>
  <si>
    <t>- CUBICLE W/BUSBAR &amp; METERING</t>
  </si>
  <si>
    <t>Lot</t>
  </si>
  <si>
    <t>LP1</t>
  </si>
  <si>
    <t xml:space="preserve"> - แผงย่อย 36 วงจรพร้อมเมน 80AT 3P IC 25 kA</t>
  </si>
  <si>
    <t xml:space="preserve"> - MINIATURE CB. 16AT 1P IC 6 kA</t>
  </si>
  <si>
    <t>LP2</t>
  </si>
  <si>
    <t>m.</t>
  </si>
  <si>
    <t>- IMC Ø 2½" (65 mm.)</t>
  </si>
  <si>
    <t>- EMT Ø 1½" (40 mm.)</t>
  </si>
  <si>
    <t>- EMT Ø 1/2" (15 mm.)</t>
  </si>
  <si>
    <t>- FITTING &amp; SUPPORT &amp; ACCESSORIES</t>
  </si>
  <si>
    <t>- NYY 150 SQ.MM.</t>
  </si>
  <si>
    <t>- IEC 01 95 SQ.MM.</t>
  </si>
  <si>
    <t>- IEC 01 35 SQ.MM.</t>
  </si>
  <si>
    <t>- IEC 01 16 SQ.MM.</t>
  </si>
  <si>
    <t>- IEC 01 10 SQ.MM.</t>
  </si>
  <si>
    <t>- IEC 01 2.5 SQ.MM.</t>
  </si>
  <si>
    <t>- ACCESSORIES</t>
  </si>
  <si>
    <t xml:space="preserve"> - EXOTERMIC WELDING</t>
  </si>
  <si>
    <t xml:space="preserve"> - GROUND TEST BOX </t>
  </si>
  <si>
    <t xml:space="preserve"> - BC 50 SQ.MM.</t>
  </si>
  <si>
    <t>- EMT Ø 1" (25 mm.)</t>
  </si>
  <si>
    <t>เส้น</t>
  </si>
  <si>
    <t>- FIRE STROBE LIGHT</t>
  </si>
  <si>
    <t>- FRC 2.5 SQ.MM.</t>
  </si>
  <si>
    <t>- IEC 01 1.5 SQ.MM.</t>
  </si>
  <si>
    <t>5.2 งานท่อสารทำความเย็นของเครื่องปรับอากาศ</t>
  </si>
  <si>
    <t>5.3 พัดลมระบายอากาศ พร้อมติดตั้ง</t>
  </si>
  <si>
    <t>5.4 งานท่อลมและอุปกรณ์</t>
  </si>
  <si>
    <t>5.5 งานอุปกรณ์ไฟฟ้าของระบบปรับอากาศ</t>
  </si>
  <si>
    <t>5.2.1 Piping Works</t>
  </si>
  <si>
    <t xml:space="preserve">1) Liquid Tube (Copper tube, type L) </t>
  </si>
  <si>
    <t>- ท่อขนาด Ø 3/8"</t>
  </si>
  <si>
    <t>- ท่อขนาด Ø 1/2"</t>
  </si>
  <si>
    <t>- ท่อขนาด Ø 5/8"</t>
  </si>
  <si>
    <t xml:space="preserve">2) Suction Tube (Copper tube, type L) </t>
  </si>
  <si>
    <t>- ขนาด Ø 3/8"</t>
  </si>
  <si>
    <t>- ขนาด Ø 5/8"</t>
  </si>
  <si>
    <t>- ขนาด Ø 7/8"</t>
  </si>
  <si>
    <t>- ขนาด Ø 1⅛"</t>
  </si>
  <si>
    <t>3) Drain Pipe (PVC class 8.5)</t>
  </si>
  <si>
    <t>- ท่อขนาด Ø 1¼"</t>
  </si>
  <si>
    <t xml:space="preserve">4) Fitting </t>
  </si>
  <si>
    <t>เหมา</t>
  </si>
  <si>
    <t>5) Hanger,Support &amp; Accessories</t>
  </si>
  <si>
    <t>1) Copper Tube  Insulation</t>
  </si>
  <si>
    <t xml:space="preserve"> Thick 1/2"</t>
  </si>
  <si>
    <t xml:space="preserve"> Thick 3/4"</t>
  </si>
  <si>
    <t>2) Drain Pipe Insulation</t>
  </si>
  <si>
    <t>3) Accessories</t>
  </si>
  <si>
    <t>อัน</t>
  </si>
  <si>
    <t>- Size 8"x8"</t>
  </si>
  <si>
    <t>- No. 26</t>
  </si>
  <si>
    <t>ตร.ฟ.</t>
  </si>
  <si>
    <t>Hanger , Support &amp; Accessories</t>
  </si>
  <si>
    <t>5.5.1 แผงสวิตช์ Panel Board</t>
  </si>
  <si>
    <t>5.5.2 Wire (450/750V)</t>
  </si>
  <si>
    <t>- IEC01 10 sq.mm.</t>
  </si>
  <si>
    <t>- IEC01 50 sq.mm.</t>
  </si>
  <si>
    <t>- Accessories</t>
  </si>
  <si>
    <t xml:space="preserve">- EMT Ø 1/2" </t>
  </si>
  <si>
    <t xml:space="preserve">- IMC Ø 2" </t>
  </si>
  <si>
    <t>- Size 100 A, 3P+N</t>
  </si>
  <si>
    <t>5.5.5 Fan Switch</t>
  </si>
  <si>
    <t>5.5.6 Fan Switch  w/Thermostat</t>
  </si>
  <si>
    <t>5.5.7 เต้ารับไฟฟ้าเดี่ยว 16A, 250V พร้อมฝาครอบ PVC หรือ PC</t>
  </si>
  <si>
    <t>รวมข้อ 6 หมวดงานอื่นๆ</t>
  </si>
  <si>
    <t>- Size 16"x16"</t>
  </si>
  <si>
    <t>- Size 14"x14"</t>
  </si>
  <si>
    <t>- Size 12"x12"</t>
  </si>
  <si>
    <t>- Size 6"x6"</t>
  </si>
  <si>
    <t>- Size 48"x24"</t>
  </si>
  <si>
    <t>- ท่อขนาด Ø 2½"</t>
  </si>
  <si>
    <t>- ท่อขนาด Ø 7/8"</t>
  </si>
  <si>
    <t>ม.</t>
  </si>
  <si>
    <t>Factor F_2566</t>
  </si>
  <si>
    <t>ค่างาน(ล้านบาท)</t>
  </si>
  <si>
    <t>ตารางคำนวนหาค่า Factor F งานก่อสร้างอาคาร</t>
  </si>
  <si>
    <t>ค่างานต่ำกว่า</t>
  </si>
  <si>
    <t>ค่างานต้นทุน</t>
  </si>
  <si>
    <t>ตำแหน่งค่าต่ำ</t>
  </si>
  <si>
    <t>ค่า Factor F</t>
  </si>
  <si>
    <t>ตำแหน่งค่าสูง</t>
  </si>
  <si>
    <t>ค่างานรวม ค่า Factor F</t>
  </si>
  <si>
    <t>ค่างานสูงกว่า</t>
  </si>
  <si>
    <t>ค่า Factor F ที่ได้</t>
  </si>
  <si>
    <t>เงินล่วงหน้าจ่าย</t>
  </si>
  <si>
    <t>ตาราง Factor F
งานก่อสร้างอาคาร</t>
  </si>
  <si>
    <t>ดอกเบี้ยเงินกู้</t>
  </si>
  <si>
    <t>เงินประกันผลงานหัก</t>
  </si>
  <si>
    <t>ค่าภาษีมูลค่าเพิ่ม (VAT)</t>
  </si>
  <si>
    <t>ค่างาน(ทุน)
ล้านบาท</t>
  </si>
  <si>
    <t>ค่าใช้จ่ายในการดำเนินงานก่อสร้าง (%)</t>
  </si>
  <si>
    <t>รวมในรูป
Factor</t>
  </si>
  <si>
    <t>ภาษีมูลค่าเพิ่ม
(VAT)</t>
  </si>
  <si>
    <t>Factor F</t>
  </si>
  <si>
    <t>ค่าอำนวยการ</t>
  </si>
  <si>
    <t>ระยะเวลา
ก่อสร้าง</t>
  </si>
  <si>
    <t>ระยะเวลา
เบิกจ่ายเงิน</t>
  </si>
  <si>
    <t>เงิน
จ่ายล่วงหน้า</t>
  </si>
  <si>
    <t>เงิน
ประกันผลงาน</t>
  </si>
  <si>
    <t>ค่าดอกเบี้ย</t>
  </si>
  <si>
    <t>ค่ากำไร</t>
  </si>
  <si>
    <t>รวมค่าใช้จ่าย</t>
  </si>
  <si>
    <r>
      <rPr>
        <sz val="14"/>
        <color theme="1"/>
        <rFont val="Calibri"/>
        <family val="2"/>
      </rPr>
      <t>≤</t>
    </r>
    <r>
      <rPr>
        <sz val="14"/>
        <color theme="1"/>
        <rFont val="TH SarabunPSK"/>
        <family val="2"/>
      </rPr>
      <t xml:space="preserve"> 0.5    </t>
    </r>
  </si>
  <si>
    <r>
      <rPr>
        <sz val="14"/>
        <color theme="1"/>
        <rFont val="Calibri"/>
        <family val="2"/>
      </rPr>
      <t>&gt;</t>
    </r>
    <r>
      <rPr>
        <sz val="14"/>
        <color theme="1"/>
        <rFont val="TH SarabunPSK"/>
        <family val="2"/>
      </rPr>
      <t xml:space="preserve"> 500    </t>
    </r>
  </si>
  <si>
    <t>1. กรณีค่างานอยู่ระหว่างช่วงของค่างานต้นทุนที่กำหนด ให้เทียบอัตราส่วนเพื่อหาคา Factor F หรือใช้สูตรคำนวน</t>
  </si>
  <si>
    <t>2. ถ้าเป็นงานเงินกู้หรือจากแหล่งอื่นซึ่งไม่ต้องชำระค่าภาษีมูลค่าเพิ่ม ให้ใช้ Factor F ในช่อง "รวมในรูป Factor"</t>
  </si>
  <si>
    <t>ค่าใช้จ่ายพิเศษ</t>
  </si>
  <si>
    <t xml:space="preserve"> - ค่าเช่า Mobile Crane</t>
  </si>
  <si>
    <t>วัน</t>
  </si>
  <si>
    <t>การแบ่งงวดงาน  การจ่ายเงิน  กำหนดเวลาแล้วเสร็จ</t>
  </si>
  <si>
    <t>ชื่อโครงการ</t>
  </si>
  <si>
    <t>สถานที่</t>
  </si>
  <si>
    <t>..............................................................................................................</t>
  </si>
  <si>
    <t>รวมเงิน</t>
  </si>
  <si>
    <t>ค่างานจาก ปร.5</t>
  </si>
  <si>
    <t>(%)</t>
  </si>
  <si>
    <t>รวม Factor F</t>
  </si>
  <si>
    <t>จาก ปร.5</t>
  </si>
  <si>
    <t>รายการที่ 1</t>
  </si>
  <si>
    <t>งานอำนวยการ (งวดแรก)</t>
  </si>
  <si>
    <t xml:space="preserve">รายการที่ 2 </t>
  </si>
  <si>
    <t>รวมโครงการ</t>
  </si>
  <si>
    <t xml:space="preserve">/รายการที่ 1 ....  </t>
  </si>
  <si>
    <t>ค่างานต้นทุน+F</t>
  </si>
  <si>
    <t>เงินส่วนที่หลือ</t>
  </si>
  <si>
    <t>จะจ่ายให้เมื่อผู้รับจ้างได้ทำการก่อสร้างดังนี้ :-</t>
  </si>
  <si>
    <t>- จัดทำแผนการก่อสร้าง, แผนงานบุคลากรและแผนงานเครื่องจักรกล</t>
  </si>
  <si>
    <t xml:space="preserve">/ งวดที่ 6 ....  </t>
  </si>
  <si>
    <t>- ทาสีภายนอก และงานในส่วนที่ต้องทา  แล้วเสร็จ</t>
  </si>
  <si>
    <t>- เก็บกวาดทำความสะอาดพื้นที่  แล้วเสร็จ</t>
  </si>
  <si>
    <t>- จัดทำและส่งมอบแบบก่อสร้างจริง (ASBUILT DRAWING) สิ่งปลูกสร้างของโครงการ พร้อมเอกสารอื่น</t>
  </si>
  <si>
    <r>
      <t xml:space="preserve">  โดยจัดทำเป็น กระดาษไขขนาด A2 จำนวน </t>
    </r>
    <r>
      <rPr>
        <sz val="16"/>
        <color theme="1"/>
        <rFont val="TH SarabunIT๙"/>
        <family val="2"/>
      </rPr>
      <t>1</t>
    </r>
    <r>
      <rPr>
        <sz val="16"/>
        <color theme="1"/>
        <rFont val="TH SarabunPSK"/>
        <family val="2"/>
      </rPr>
      <t xml:space="preserve"> ชุด กระดาษพิมพ์เขียวขนาด A2 จำนวน </t>
    </r>
    <r>
      <rPr>
        <sz val="16"/>
        <color theme="1"/>
        <rFont val="TH SarabunIT๙"/>
        <family val="2"/>
      </rPr>
      <t>5</t>
    </r>
    <r>
      <rPr>
        <sz val="16"/>
        <color theme="1"/>
        <rFont val="TH SarabunPSK"/>
        <family val="2"/>
      </rPr>
      <t xml:space="preserve"> ชุด</t>
    </r>
  </si>
  <si>
    <t>1) ผู้รับจ้างจะต้องส่งมอบและเบิกเงินตามงวดที่ 1 หมวดงานทั่วไป (งวดแรก) ก่อนงานในงวดอื่นทั้งหมด</t>
  </si>
  <si>
    <t xml:space="preserve">  หรือหลายงวดงานพร้อมกันก็ได้ หากผู้รับจ่างได้ทำการก่อสร้างงานในงวดงานนั้นให้แล้วเสร็จ</t>
  </si>
  <si>
    <t xml:space="preserve">  เรียบร้อยสมบูรณ์ ยกเว้นงวดสุดท้ายของโครงการ</t>
  </si>
  <si>
    <t xml:space="preserve">  เป็นงวดงานสุดท้าย</t>
  </si>
  <si>
    <t>กลุ่มงานประมาณราคางานสถาปัตยกรรมหลัก</t>
  </si>
  <si>
    <t>กองมาตรฐานราคากลาง  กรมโยธาธิการและผังเมือง</t>
  </si>
  <si>
    <t>.............................................................................................................................</t>
  </si>
  <si>
    <t>(นายณัฐวัชต์  พัฒนจันทร์)</t>
  </si>
  <si>
    <t>ผู้อำนวยการกองมาตรฐานราคากลาง</t>
  </si>
  <si>
    <t>(นายมารุต  ภูอาจดั้น)</t>
  </si>
  <si>
    <t>ตำแหน่งนายช่างโยธาอาวุโส</t>
  </si>
  <si>
    <t>หัวหน้ากลุ่มงานประมาณราคางานสถาปัตยกรรมหลัก</t>
  </si>
  <si>
    <t>(นายสุรพล  กุหลาบศรี)</t>
  </si>
  <si>
    <t>ตำแหน่งประมาณราคา</t>
  </si>
  <si>
    <t xml:space="preserve">รายการที่ 3 </t>
  </si>
  <si>
    <t>รายการที่ 4</t>
  </si>
  <si>
    <t>- ส่งเอกสารหลักฐานหนังสือค้ำประกันหรือหลักประกันการรับเงินค่าจ้างล่วงหน้า</t>
  </si>
  <si>
    <t xml:space="preserve">  ของสถาบันการเงินประกอบการเบิกเงินค่าจ้างล่วงหน้า ร้อยละ 15 ของสัญญาจ้าง</t>
  </si>
  <si>
    <t>- สำรวจวางหมุดหลักฐานทางราบและทางดิ่ง วางผังแนวก่อสร้าง</t>
  </si>
  <si>
    <t xml:space="preserve">  พร้อมหมุดหลักฐานโยงยึดเพื่อตรวจสอบ ตามข้อกำหนด</t>
  </si>
  <si>
    <t>- จัดทำและส่งผล การเจาะสำรวจและวิเคราะห์ชั้นดิน</t>
  </si>
  <si>
    <t>งานอื่นๆ (งวดสุดท้าย)</t>
  </si>
  <si>
    <t>- ทำงานส่วนอื่นๆของงานโครงการปรับปรุงหลังคาทางเดินรอบอาคารและหลังคาระหว่างอาคาร</t>
  </si>
  <si>
    <t xml:space="preserve">- จัดส่งมอบ Flash Drive บรรจุข้อมูลแบบก่อสร้างตามสัญญา แบบก่อสร้างจริง (ASBUILT DRAWING) </t>
  </si>
  <si>
    <t xml:space="preserve">  ข้อกำหนดการก่อสร้าง เอกสารดำเนินการและบำรุงรักษาฯ แผนภูมิไดอะแกรมแสดงระบบท่อต่างๆ</t>
  </si>
  <si>
    <t xml:space="preserve">  พร้อมอุปกรณ์ที่เกี่ยวข้อง และข้อมูลอื่นๆ ที่เกี่ยวข้องในการดำเนินการก่อสร้าง ตั้งแต่เริ่มต้นจนถึง</t>
  </si>
  <si>
    <t xml:space="preserve">  สิ้นสุดโครงการ (เช่นรูปภาพทั้งหมด รายงานต่างๆ ที่ทำขึ้น สเปกอุปกรต่างๆ เป็นต้น) อย่างละ 15 ชุด</t>
  </si>
  <si>
    <t>2) หลังจากเบิกเงินตามงวดที่ 1 ผู้รับจ้างสามารถส่งมอบงานและเบิกเงินตามงวดงานใดงวดงานหนึ่ง-</t>
  </si>
  <si>
    <t>3) ผู้รับจ้างจะต้องส่งมอบงาน และเบิกเงินตามงาน หมวดงานสรุปการก่อสร้างโครงการฯ</t>
  </si>
  <si>
    <t>- รื้อถอนงานในส่วนที่ต้องรื้อ  แล้วเสร็จ ร้อยละ 90</t>
  </si>
  <si>
    <t>- หล่อคอนกรีตเสาเข็มเจาะ  แล้วเสร็จ</t>
  </si>
  <si>
    <t>- จัดทำแผนการขออนุมัติวัสดุก่อสร้าง</t>
  </si>
  <si>
    <t>- หล่อคอนกรีตฐานราก เสาตอม่อ  แล้วเสร็จ ร้อยละ 90</t>
  </si>
  <si>
    <t>- ทำงานโครงสร้างส่วนที่เหลือ  แล้วเสร็จ</t>
  </si>
  <si>
    <t>- ติดตั้งเสาและโครงหลังคา พร้อมทาสีโครงหลังคา  แล้วเสร็จ ร้อยละ 90</t>
  </si>
  <si>
    <t>- มุงหลังคาพร้อมส่วนประกอบ  แล้วเสร็จ ร้อยละ 90</t>
  </si>
  <si>
    <t>- ฉาบปูนเรียบงานในส่วนที่ต้องฉาบ  แล้วเสร็จ ร้อยละ 90</t>
  </si>
  <si>
    <t>- ติดตั้งระบบระบายน้ำฝน  แล้วเสร็จ ร้อยละ 90</t>
  </si>
  <si>
    <t>- ซ่อมแซมและคืนสภาพพื้นที่ที่กระทบกับการก่อสร้าง  แล้วเสร็จ</t>
  </si>
  <si>
    <t>- ติดตั้งโครงคร่าวฝ้าเพดาน พร้อมกรุแผ่นอลูมิเนียมคอมโพสิท  แล้วเสร็จ จำนวน 200 ตร.ม.</t>
  </si>
  <si>
    <t>- ตกแต่งเสาติดตั้งโครงคร่าว พร้อมกรุแผ่นอลูมิเนียมคอมโพสิท  แล้วเสร็จ ร้อยละ 90</t>
  </si>
  <si>
    <t>- ฉาบปูนเรียบงานในส่วนที่ต้องฉาบ  แล้วเสร็จ</t>
  </si>
  <si>
    <t>- ติดตั้งโครงคร่าวฝ้าเพดาน พร้อมกรุแผ่นอลูมิเนียมคอมโพสิท ส่วนที่เหลือ  แล้วเสร็จ ร้อยละ 90</t>
  </si>
  <si>
    <t>- ติดตั้งโครงคร่าวพร้อมกรุแผ่นวัสดุปิดรางน้ำฝน  แล้วเสร็จ ร้อยละ 90</t>
  </si>
  <si>
    <t xml:space="preserve">/ งวดที่ 14 ....  </t>
  </si>
  <si>
    <t xml:space="preserve">  ที่เหลือทั้งหมดให้แล้วเสร็จเรียบร้อยถูกต้องครบถ้วนตามรูปแบบ รายการก่อสร้าง และสัญญาทุกประการ</t>
  </si>
  <si>
    <t xml:space="preserve">/ - เก็บกวาด ....  </t>
  </si>
  <si>
    <t>วันที่  4  ตุลาคม  2566</t>
  </si>
  <si>
    <t>สถานที่ก่อสร้าง  อำเภอเมือง  จังหวัดสุพรรณบุรี</t>
  </si>
  <si>
    <t>อำเภอเมือง  จังหวัดสุพรรณบุรี</t>
  </si>
  <si>
    <t>กองมาตรฐานราคากลาง</t>
  </si>
  <si>
    <t>กรมโยธาธิการและผังเมือง</t>
  </si>
  <si>
    <t>รวมค่าก่อสร้าง
เป็นเงิน/บาท</t>
  </si>
  <si>
    <t>สรุป</t>
  </si>
  <si>
    <t>เป็นเงินประมาณ</t>
  </si>
  <si>
    <t>…............................................................................................................................</t>
  </si>
  <si>
    <t>สรุปผลการประมาณราคาค่าก่อสร้าง</t>
  </si>
  <si>
    <t>ส่วนราชการ                กองมาตรฐานราคากลาง                  กรมโยธาธิการและผังเมือง</t>
  </si>
  <si>
    <t>◻</t>
  </si>
  <si>
    <t>หน่วยงานออกแบบแปลนและรายการ</t>
  </si>
  <si>
    <t>ประมาณราคาตามแบบ ปร.4</t>
  </si>
  <si>
    <t>ค่าวัสดุและค่าแรงงาน
จำนวนเงิน/บาท</t>
  </si>
  <si>
    <t>ประเภทอาคาร</t>
  </si>
  <si>
    <t>เงื่อนไข</t>
  </si>
  <si>
    <t>รวมค่าก่อสร้างเป็นเงินทั้งสิ้น</t>
  </si>
  <si>
    <t xml:space="preserve">  □ ขนาดหรือเนื้อที่อาคาร                      -</t>
  </si>
  <si>
    <t>ตารางเมตร</t>
  </si>
  <si>
    <t xml:space="preserve">  □ เฉลี่ยราคาประมาณ                          -</t>
  </si>
  <si>
    <t>บาท/ตารางเมตร</t>
  </si>
  <si>
    <r>
      <rPr>
        <u/>
        <sz val="14"/>
        <color theme="1"/>
        <rFont val="TH SarabunPSK"/>
        <family val="2"/>
      </rPr>
      <t>สรุปผลดังนี้</t>
    </r>
    <r>
      <rPr>
        <sz val="14"/>
        <color theme="1"/>
        <rFont val="TH SarabunPSK"/>
        <family val="2"/>
      </rPr>
      <t xml:space="preserve"> : </t>
    </r>
  </si>
  <si>
    <t>สถานที่ก่อสร้าง    อำเภอเมือง  จังหวัดสุพรรณบุรี</t>
  </si>
  <si>
    <r>
      <rPr>
        <u/>
        <sz val="14"/>
        <color theme="1"/>
        <rFont val="TH SarabunPSK"/>
        <family val="2"/>
      </rPr>
      <t>ตาม</t>
    </r>
    <r>
      <rPr>
        <sz val="14"/>
        <color theme="1"/>
        <rFont val="TH SarabunPSK"/>
        <family val="2"/>
      </rPr>
      <t xml:space="preserve">     ตามหนังสือกรมควบคุมมลพิษ ที่ ทส 0316/27133   ลงวันที่  30  พฤศจิกายน  2565</t>
    </r>
  </si>
  <si>
    <r>
      <rPr>
        <u/>
        <sz val="14"/>
        <color theme="1"/>
        <rFont val="TH SarabunPSK"/>
        <family val="2"/>
      </rPr>
      <t>เรื่อง</t>
    </r>
    <r>
      <rPr>
        <sz val="14"/>
        <color theme="1"/>
        <rFont val="TH SarabunPSK"/>
        <family val="2"/>
      </rPr>
      <t xml:space="preserve">     ขอความอนุเคราะห์แบบราคาค่าก่อสร้าง</t>
    </r>
  </si>
  <si>
    <r>
      <rPr>
        <b/>
        <sz val="14"/>
        <color theme="1"/>
        <rFont val="Symbol"/>
        <family val="1"/>
        <charset val="2"/>
      </rPr>
      <t>\</t>
    </r>
    <r>
      <rPr>
        <b/>
        <sz val="14"/>
        <color theme="1"/>
        <rFont val="TH SarabunPSK"/>
        <family val="2"/>
      </rPr>
      <t xml:space="preserve"> รวมค่าก่อสร้างเป็นเงินทั้งสิ้น</t>
    </r>
  </si>
  <si>
    <t>แผ่น</t>
  </si>
  <si>
    <t>"</t>
  </si>
  <si>
    <t>ทางลาด</t>
  </si>
  <si>
    <t>□ เฉลี่ยราคาประมาณ                         -</t>
  </si>
  <si>
    <t>□ ขนาดหรือเนื้อที่อาคาร                      -</t>
  </si>
  <si>
    <t>**</t>
  </si>
  <si>
    <t>ประเภทงานอาคาร</t>
  </si>
  <si>
    <t>FACTOR F</t>
  </si>
  <si>
    <t>□</t>
  </si>
  <si>
    <t>รายการเลขที่     -</t>
  </si>
  <si>
    <t>ส่วนราชการ                    กองมาตรฐานราคากลาง                    กรมโยธาธิการและผังเมือง</t>
  </si>
  <si>
    <t>- ทาสีตีเส้นช่องทางจราจร และเครื่องหมายจราจร</t>
  </si>
  <si>
    <t>- หญ้านวลน้อยพร้อมดินปลูก (ปูเต็มแผ่น)</t>
  </si>
  <si>
    <t>- เหล็กเสริม SD - 40 Ø 16 มม.</t>
  </si>
  <si>
    <t>- เหล็กเสริม SD - 40 Ø 12 มม.</t>
  </si>
  <si>
    <t>- เหล็กเสริม SR - 24 Ø 9 มม.</t>
  </si>
  <si>
    <t>- เหล็กเสริม SR - 24 Ø 6 มม.</t>
  </si>
  <si>
    <t xml:space="preserve">- แบบหล่อคอนกรีต  </t>
  </si>
  <si>
    <t>- คอนกรีตโครงสร้าง fc' 210 ksc.(ทรงกระบอก)</t>
  </si>
  <si>
    <t>- ทรายราดน้ำอัดแน่น</t>
  </si>
  <si>
    <t>6.2 หมวดงานสถาปัตยกรรม</t>
  </si>
  <si>
    <t>6.1 งานวิศวกรรมโครงสร้าง</t>
  </si>
  <si>
    <t>รวมงานข้อ  2.1</t>
  </si>
  <si>
    <t>2.1  งานหลังคา</t>
  </si>
  <si>
    <t>- กลอนประตู</t>
  </si>
  <si>
    <t>- ทาสีน้ำมันกันสนิม</t>
  </si>
  <si>
    <t>- เหล็กกล่อง 50x50x3.2 mm. (4.50 kg/m.)</t>
  </si>
  <si>
    <t>คิดเป็นช่วง 3 เมตร / ราคาต่อเมตร</t>
  </si>
  <si>
    <t xml:space="preserve"> - งานทาสี สีน้ำอะคริลิค 100% ชนิดทาภายนอก (ปูนใหม่) เกรดที่ 1</t>
  </si>
  <si>
    <t xml:space="preserve"> - ฉาบปูนผิวเรียบ </t>
  </si>
  <si>
    <t xml:space="preserve"> - ผนังก่อคอนกรีตบล็อก</t>
  </si>
  <si>
    <t xml:space="preserve"> - ฉาบปูนโครงสร้าง</t>
  </si>
  <si>
    <t>คิดเป็นช่วง 30 เมตร / ราคาต่อเมตร</t>
  </si>
  <si>
    <t>- ผนังฉาบปูนทำผิวทรายล้าง</t>
  </si>
  <si>
    <t xml:space="preserve">- ฉาบปูนผิวเรียบ </t>
  </si>
  <si>
    <t>- ฉาบปูนโครงสร้าง</t>
  </si>
  <si>
    <t>งานอื่นๆ (ถ้ามี) เพื่อให้ครยถ้วนตามรูปแบบและรายการ</t>
  </si>
  <si>
    <t>งาน</t>
  </si>
  <si>
    <t>งานระบบสุขาภิบาลบริเวณ</t>
  </si>
  <si>
    <t>งานตกแต่งภูมิทัศน์</t>
  </si>
  <si>
    <t>2.1 งานหลังคา</t>
  </si>
  <si>
    <t>2.2 งานฝ้าเพดาน</t>
  </si>
  <si>
    <t>2.3 งานผนังและผิวผนัง</t>
  </si>
  <si>
    <t>2.6 งานสุขภัณฑ์และอุปกรณ์</t>
  </si>
  <si>
    <t>2.7 งานตกแต่งบันได</t>
  </si>
  <si>
    <t>2.9 งานเบ็ดเตล็ด</t>
  </si>
  <si>
    <t>- หลังคาเหล็กรีดลอนชุบสังกะสีเคลือบสี หนารวม 0.50 มม. ลอนสูง 29 มม.</t>
  </si>
  <si>
    <t xml:space="preserve">  ระบบสกรูล๊อค พร้อมยางกันซึม</t>
  </si>
  <si>
    <t>- ฉนวนกันความร้อนใต้หลังคา ยางสังเคราะห์ EPDM โครงสร้างเซลปิด</t>
  </si>
  <si>
    <t xml:space="preserve">  หนา 10 มม. เคลือบอลูมิเนียมฟอยล์ชนิดเสริมแรงปิดผิว 1 ด้าน</t>
  </si>
  <si>
    <t>- ตะแกรงลวด</t>
  </si>
  <si>
    <t>- Flashing</t>
  </si>
  <si>
    <t>- ฝ1 ฝ้าเพดานแผ่นยิบซั่ม ชนิดทนชื้น หนา 9 มม. รอยต่อฉาบเรียบ</t>
  </si>
  <si>
    <t>- ฝ2 ฝ้าเพดานตะแกรงอลูมิเนียม ขนาดตะแกรง 10x10 ซม. พร้อมโครงรับฝ้า</t>
  </si>
  <si>
    <t xml:space="preserve">   โครงคร่าวเหล็กชุบสังกะสี @ 0.40x1.00 ม.</t>
  </si>
  <si>
    <t>- ฝ3 ฝ้าเพดานท้องพื้นโครงสร้าง (ทาสี รวมในงานทาสี)</t>
  </si>
  <si>
    <t>- ช่องบริการสำเร็จรูป ขนาด 0.60x0.60 ม. พร้อมโครงคร่าว</t>
  </si>
  <si>
    <t>ช่อง</t>
  </si>
  <si>
    <t>- ผนังก่ออิฐกลวงไม่รับน้ำหนัก หนาครึ่งแผ่น</t>
  </si>
  <si>
    <t>- ผนังก่ออิฐกลวงไม่รับน้ำหนัก หนาเต็มแผ่น</t>
  </si>
  <si>
    <t>- ผนังก่ออิฐมวลเบา ชนิดทนไฟ หนาครึ่งแผ่น</t>
  </si>
  <si>
    <t>- ผนังก่ออิฐมวลเบา ชนิดทนไฟ หนาเต็มแผ่น</t>
  </si>
  <si>
    <t>- ผ2 ผนังผิวบุกระเบื้องพอร์ชเลน หนา 10 มม. ขนาด 60x60 ซม.</t>
  </si>
  <si>
    <t>- ผ3 ผนังแผ่นอคูสติกแผ่นใยแก้วอัดแข็ง หนา 25 มม. หุ้มผ้า Pasaya</t>
  </si>
  <si>
    <t>- ผ6 ผนังผิวทำทรายล้าง</t>
  </si>
  <si>
    <t>- พ9 พื้นทำผิวทรายล้าง</t>
  </si>
  <si>
    <t>- พ8 พื้นทำผิวคอนกรีตพิมพ์ลาย</t>
  </si>
  <si>
    <t>2.4 งานตกแต่งผิวพื้น</t>
  </si>
  <si>
    <t>2.5.1 ประตู (อลูมิเนียมทำสี POWED COATING ขาว )</t>
  </si>
  <si>
    <t>- ป2 ประตูอลูมิเนียมบานเปิดคู่ มีช่องแสง ขนาด 3.00x2.40 ม.</t>
  </si>
  <si>
    <t>- ป3 ประตูอลูมิเนียมบานเปิดคู่ ขนาด 1.80x2.40 ม.</t>
  </si>
  <si>
    <t>- ป6 ประตูอลูมิเนียมบานเปิดคู่ มีช่องแสง ขนาด 2.70x2.40 ม.</t>
  </si>
  <si>
    <t>- ป7 ประตูอลูมิเนียมบานเปิด มีช่องแสง ขนาด 1.55x2.40 ม.</t>
  </si>
  <si>
    <t>- WC โถส้วมนั่งราบแบบมีถังพักน้ำ (สุขภัณฑ์สำหรับผู้พิการ)</t>
  </si>
  <si>
    <t>- ป1 ประตูกระจกเปลีอยบานเปิดคู่ มีช่องแสงด้านข้าง ขนาด 3.60x2.40 ม.</t>
  </si>
  <si>
    <t>- ป4 ประตูอลูมิเนียมบานเปิดคู่ มีช่องแสง ขนาด 2.60x2.40 ม.</t>
  </si>
  <si>
    <t>- ป5 ประตูอลูมิเนียมบานเปิด มีช่องแสง 4 ช่อง ขนาด 4.00x2.40 ม.</t>
  </si>
  <si>
    <t>- ป8 ประตูเหล็กบานม้วนทึบ ขนาด 1.50x2.80 ม.</t>
  </si>
  <si>
    <t>- ป9 ประตูเหล็กกันไฟบานเปิด มีช่องระบายอากาศ ขนาด 1.9x2.40 ม.</t>
  </si>
  <si>
    <t>- ป10 ประตูเหล็กกันไฟบานเปิด ขนาด 1.00x2.40 ม.</t>
  </si>
  <si>
    <t>- ป11 ประตู WPC-Frame บานเปิด ขนาด 1.00x2.40 ม.</t>
  </si>
  <si>
    <t>- ป12 ประตูเหล็กกันไฟบานเปิด ขนาด 1.00x2.40 ม.</t>
  </si>
  <si>
    <t>- ป13 ประตู WPC-Frame บานเปิด ขนาด 1.00x2.40 ม.</t>
  </si>
  <si>
    <t>- ป14 ประตู WPC-Frame บานเลื่อน ขนาด 1.00x2.40 ม. มีแผ่นปิดราง</t>
  </si>
  <si>
    <t>- ป14 ประตู WPC-Frame บานเปิด ขนาด 0.90x2.40 ม.</t>
  </si>
  <si>
    <t>- ป16 ประตูอลูมิเนียมบานเปิดคู่ มีช่องแสง 4 ช่อง ขนาด 4.80x2.40 ม.</t>
  </si>
  <si>
    <t>- ป17 ประตูอลูมิเนียมบานเปิดคู่ มีช่องแสง 6 ช่อง ขนาด 6.30x2.40 ม.</t>
  </si>
  <si>
    <t>- ป18 ประตูไม้บานเปิดคู่ ขนาด 2.40x3.00 ม. มีบัวตกแต่งรอบวงกบ 2 ด้าน</t>
  </si>
  <si>
    <t>- ป19 ประตูอลูมิเนียมบานเปิดคู่ มีช่องแสงบน ขนาด 1.80x3.20 ม.</t>
  </si>
  <si>
    <t>- ป20 ประตูอลูมิเนียมบานเปิดคู่ มีช่องแสง 5 ช่อง ขนาด 7.40x3.20 ม.</t>
  </si>
  <si>
    <t>- ป21 ประตูเหล็กกันไฟบานเปิดคู่ ขนาด 2.10x2.05 ม.</t>
  </si>
  <si>
    <t>- ป22 ประตูเหล็กกันไฟบานเปิด ขนาด 1.10x2.05 ม.</t>
  </si>
  <si>
    <t>- ป24 ประตู WPC-Frame บานเปิด ขนาด 1.00x1.90 ม.</t>
  </si>
  <si>
    <t>2.5.2 หน้าต่าง (อลูมิเนียมสีขาว)</t>
  </si>
  <si>
    <t>- น1A หน้าต่างอลูมิเนียมบานกระทุ้ง 2 ช่อง มีช่องแสง 5 ช่อง ขนาด 7.30x1.65 ม.</t>
  </si>
  <si>
    <t>- น1A1 หน้าต่างอลูมิเนียมบานกระทุ้ง (บน-ล่าง) ขนาด 1.00x1.65 ม.</t>
  </si>
  <si>
    <t>- น1A2 หน้าต่างอลูมิเนียมบานกระทุ้ง (บน-ล่าง) มีช่องแสง ขนาด 2.10x1.65 ม.</t>
  </si>
  <si>
    <t>- น1A3 หน้าต่างอลูมิเนียมบานกระทุ้ง (บน-ล่าง) มีช่องแสงคู่ ขนาด 3.15x1.65 ม.</t>
  </si>
  <si>
    <t>- น1B หน้าต่างอลูมิเนียมบานกระทุ้ง 2 ช่อง มีช่องแสง 5 ช่อง ขนาด 7.30x2.60 ม.</t>
  </si>
  <si>
    <t>- น2 ช่องแสงอลูมิเนียม 6 ช่อง ขนาด 6.35x1.60 ม.</t>
  </si>
  <si>
    <t>- น2' ช่องแสงอลูมิเนียม 6 ช่อง ขนาด 6.35x3.20 ม.</t>
  </si>
  <si>
    <t>- น2B หน้าต่างอลูมิเนียมบานกระทุ้ง 2 ช่อง มีช่องแสง 5 ช่อง ขนาด 7.30x3.20 ม.</t>
  </si>
  <si>
    <t>- น3 ช่องแสงอลูมิเนียม 5 ช่อง ขนาด 5.30x1.60 ม.</t>
  </si>
  <si>
    <t>- น3' ช่องแสงอลูมิเนียม 5 ช่อง ขนาด 5.30x3.20 ม.</t>
  </si>
  <si>
    <t>- น4 ช่องแสงอลูมิเนียม 4 ช่อง ขนาด ± 3.60x2.60 ม. (โค้ง R 2 ช่อง)</t>
  </si>
  <si>
    <t>- น4' ช่องแสงอลูมิเนียม 4 ช่อง ขนาด ± 3.60x3.20 ม. (โค้ง R 2 ช่อง)</t>
  </si>
  <si>
    <t>- น5 ช่องแสงอลูมิเนียม 4 ช่อง ขนาด ± 3.60x2.60 ม. (โค้ง L 2 ช่อง)</t>
  </si>
  <si>
    <t>- น5' ช่องแสงอลูมิเนียม 4 ช่อง ขนาด ± 3.60x3.20 ม. (โค้ง L 2 ช่อง)</t>
  </si>
  <si>
    <t>- น6 ช่องแสงอลูมิเนียม 4 ช่อง ขนาด 4.25x3.20 ม.</t>
  </si>
  <si>
    <t>- น7 ช่องแสงอลูมิเนียม 4 ช่อง ขนาด ± 4.25x3.20 ม. (โค้ง L 1 ช่อง)</t>
  </si>
  <si>
    <t>- น8 ช่องแสงอลูมิเนียม 5 ช่อง ขนาด ± 7.10x3.20 ม. (โค้ง R 1 ช่อง)</t>
  </si>
  <si>
    <t>- น9 ช่องแสงอลูมิเนียม 5 ช่อง หักมุม 150° ขนาด (2.45+2.45)x3.20 ม.</t>
  </si>
  <si>
    <t>- น10 ช่องแสงอลูมิเนียม 5 ช่อง ขนาด 5.30x3.20 ม.</t>
  </si>
  <si>
    <t>- น11 หน้าต่างอลูมิเนียมบานเลื่อนสลับ มีช่องแสง ขนาด 1.70x2.30 ม.</t>
  </si>
  <si>
    <t>- น12 หน้าต่างอลูมิเนียมบานกระทุ้ง 2 ช่อง ขนาด 1.75x0.60 ม.</t>
  </si>
  <si>
    <t>- น14 หน้าต่างอลูมิเนียมบานกระทุ้ง 2 ช่อง มีช่องแสงล่าง ขนาด 1.20x2.10 ม.</t>
  </si>
  <si>
    <t>- น15 ประตู WPC-Frame บานเปิดคู่ ขนาด 1.20x1.00 ม.</t>
  </si>
  <si>
    <t>- น16 เกล็ดระบายอากาศอลูมิเนียม ขนาด 1.00x2.30 ม.</t>
  </si>
  <si>
    <t>- น1C หน้าต่างและช่องแสงอลูมิเนียม หักมุม (รูปด้าน 1 และ 2) ประกอบด้วย :</t>
  </si>
  <si>
    <t>- ช่องแสงกระจกติดตาย 2 ช่อง ขนาด 2.15x2.60 ม. (รูปด้าน 1)</t>
  </si>
  <si>
    <t>- ช่องแสงกระจกติดตาย 3 ช่อง ขนาด 3.10x2.60 ม. รวม 2 ชุด (รูปด้าน 2)</t>
  </si>
  <si>
    <t>- หน้าต่างบานกระทุ้ง ขนาด 1.00x2.60 ม. รวม 4 ชุด (รูปด้าน 2)</t>
  </si>
  <si>
    <t>- น2C หน้าต่างและช่องแสงอลูมิเนียม หักมุม (รูปด้าน 1 และ 2) ประกอบด้วย :</t>
  </si>
  <si>
    <t>- น3C หน้าต่างและช่องแสงอลูมิเนียม หักมุม (รูปด้าน 1 และ 2) ประกอบด้วย :</t>
  </si>
  <si>
    <t>- ช่องแสงกระจกติดตาย 2 ช่อง ขนาด 2.15x3.20 ม. (รูปด้าน 1)</t>
  </si>
  <si>
    <t>- หน้าต่างบานกระทุ้ง ขนาด 1.00x2.60 ม. รวม 1 ชุด (รูปด้าน 2)</t>
  </si>
  <si>
    <t>2.5.3 งานประตู-หน้าต่างห้องปฎิบัติการ</t>
  </si>
  <si>
    <t>2.5.3.1 ประตู (อลูมิเนียมสีขาว)</t>
  </si>
  <si>
    <t>- D1 ประตูอลูมิเนียมบานเปิดคู่ ขนาด 1.80x2.40 ม.</t>
  </si>
  <si>
    <t>- D2 ประตูอลูมิเนียมบานเปิด ขนาด 1.10x2.40 ม.</t>
  </si>
  <si>
    <t>- D3 ประตูอลูมิเนียมบานเปิด มีช่องแสง ขนาด (1.10x2.40)+(1.00x1.50) ม.</t>
  </si>
  <si>
    <t>- D4 ประตูอลูมิเนียมบานเปิด มีช่องแสง 4 ช่อง ขนาด (1.10x2.40)+(3.00x1.50) ม.</t>
  </si>
  <si>
    <t>- D5 ประตูอลูมิเนียมบานเปิด มีช่องแสง ขนาด (1.10x2.40)+(0.30x1.50) ม.</t>
  </si>
  <si>
    <t xml:space="preserve">- D7 ประตูอลูมิเนียมบานเปิด มีช่องแสง หักมุม (L) </t>
  </si>
  <si>
    <t xml:space="preserve">   ขนาด (1.10x2.40)+(0.40x1.50)+(0.50x1.50) ม.</t>
  </si>
  <si>
    <t>- D6 ประตูอลูมิเนียมบานเปิด มีช่องแสง 2 ด้าน ขนาด (1.10x2.40)+(1.85x1.50) ม.</t>
  </si>
  <si>
    <t>- D8 ประตูอลูมิเนียมบานเปิด มีช่องแสง 2 ด้าน ขนาด (1.10x2.40)+(1.50x1.50) ม.</t>
  </si>
  <si>
    <t>- D9 ประตูอลูมิเนียมบานเปิด มีช่องแสง 2 ด้าน ขนาด (1.10x2.40)+(2.10x1.50) ม.</t>
  </si>
  <si>
    <t>- D10 ประตูอลูมิเนียมบานเปิด มีประตูบานเลื่อนและช่องแสง</t>
  </si>
  <si>
    <t xml:space="preserve"> ประตู ขนาด 1.10x2.40 ม., บานเลื่อน+ช่องแสง ขนาด 1.10x1.75 ม.</t>
  </si>
  <si>
    <t>- D11 ประตูอลูมิเนียมบานเลื่อน มีช่องแสง 2 ด้าน ประตู ขนาด (1.05x2.40)</t>
  </si>
  <si>
    <t xml:space="preserve">- D17 ประตูอลูมิเนียมบานลื่อน มีช่องแสงขวา 2 ช่อง </t>
  </si>
  <si>
    <t>- D24 ประตูอลูมิเนียมบานเลื่อน มีช่องแสง 2 ด้าน ประตู ขนาด (1.10x2.40) ม.</t>
  </si>
  <si>
    <t>- D26 ประตูอลูมิเนียมบานเลื่อน มีช่องแสงหักมุม ประตู ขนาด (1.05x2.40)</t>
  </si>
  <si>
    <t>2.5.3.2 หน้าต่าง (อลูมิเนียมสีขาว)</t>
  </si>
  <si>
    <t>- W1 ช่องแสงอลูมิเนียม 6 ช่อง ขนาด 5.30x1.50 ม.</t>
  </si>
  <si>
    <t>- W2 ช่องแสงอลูมิเนียม 5 ช่อง ขนาด 4.70x1.50 ม.</t>
  </si>
  <si>
    <t>- W4 ช่องแสงอลูมิเนียม 3 ช่อง ขนาด 2.85x1.50 ม.</t>
  </si>
  <si>
    <t>- W3 ช่องแสงอลูมิเนียม 2 ช่อง ขนาด 1.80x1.50 ม.</t>
  </si>
  <si>
    <t>- W5 ช่องแสงอลูมิเนียม 1 ช่อง ขนาด 1.00x1.50 ม.</t>
  </si>
  <si>
    <t>- W6 ช่องแสงอลูมิเนียม 3 ช่อง ขนาด 3.00x1.50 ม.</t>
  </si>
  <si>
    <t>- W7 ช่องแสงอลูมิเนียม 5 ช่อง ขนาด 4.20x1.50 ม.</t>
  </si>
  <si>
    <t>+ ช่องแสงหักมุมซ้าย 1 ช่อง ขนาด 0.90x1.50 ม.</t>
  </si>
  <si>
    <t>แบบเลขที่  AR 66020</t>
  </si>
  <si>
    <t>งานภูมิทัศน์</t>
  </si>
  <si>
    <t>- ส่วนห้องปฎิบัติการ (Lab)</t>
  </si>
  <si>
    <t>- ส่วนห้องทั่วไป</t>
  </si>
  <si>
    <t>- ส่วนห้องสุขา</t>
  </si>
  <si>
    <t>- ส่วนงานระบบเหนือห้องปฏิบัติการ</t>
  </si>
  <si>
    <t>- ห้องทำงานทั่วไป</t>
  </si>
  <si>
    <t>- ส่วนห้องประชุม</t>
  </si>
  <si>
    <t>- ส่วนห้องทั่วไป และห้องศูนย์การเรียนรู้</t>
  </si>
  <si>
    <t>- ถังเก็บน้ำ ห้องเครื่อง</t>
  </si>
  <si>
    <t>- ส่วนงานห้องทั่วไป (โถง+บันได)</t>
  </si>
  <si>
    <t>- พื้นปูแผ่นโซล่า สแลบ</t>
  </si>
  <si>
    <t>- พื้นดาดฟ้าผิวทำระบบกันซึม</t>
  </si>
  <si>
    <t>1.5 งานชั้นหลังคาและดาดฟ้า</t>
  </si>
  <si>
    <t>- ส่วนเฉลียงทางเข้า (มีหลังคา ค.ส.ล. ที่ระดับพื้นชั้น 2)</t>
  </si>
  <si>
    <t>- ผนังเกล็ดอลูมิเนียม</t>
  </si>
  <si>
    <t>- ระแนงแนวตั้ง เหล็กกล่อง</t>
  </si>
  <si>
    <t>ด้าน 1</t>
  </si>
  <si>
    <t>ด้าน 2</t>
  </si>
  <si>
    <t>ด้าน 3</t>
  </si>
  <si>
    <t>ด้าน 4</t>
  </si>
  <si>
    <t>- งานระบบปรับอากาศ ชั้นที่ 1</t>
  </si>
  <si>
    <t>- งานระบบปรับอากาศ ชั้นที่ 2</t>
  </si>
  <si>
    <t>1.6 งานตกแต่งผนังภายนอกอาคาร</t>
  </si>
  <si>
    <t>- ส่วนที่วาง CDU</t>
  </si>
  <si>
    <t xml:space="preserve"> - ค่าเช่านั่งร้านเพื่อความปลอดภัย</t>
  </si>
  <si>
    <t xml:space="preserve"> - ค่าผ้าใบกันฝุ่น สูง 18.00 ม. (ยึดกับนั่งร้านโดยรอบ)</t>
  </si>
  <si>
    <t xml:space="preserve"> - ค่ารั้วชั่วคราว สูง 3.00 ม.</t>
  </si>
  <si>
    <t>แบบเลขที่   AR 66020</t>
  </si>
  <si>
    <t>หัวหน้ากลุ่มงานประมาณราคางานสถาปัตยกรรมและโครงสร้างทั่วไป</t>
  </si>
  <si>
    <t>ประมาณราคาตามแบบ ปร.1</t>
  </si>
  <si>
    <t>แบบแสดงการคำนวณและเหตุผลความจำเป็น</t>
  </si>
  <si>
    <t>สำหรับค่าใช้จ่ายพิเศษตามข้อกำหนดฯ</t>
  </si>
  <si>
    <t>รายการ ค่าใช้จ่ายพิเศษตามข้อกำหนดและค่าใช้จ่ายอื่นๆที่จำเป็นต้องมี</t>
  </si>
  <si>
    <t>1. เหตุผลและความจำเป็นที่ต้องมีค่าใช้จ่ายพิเศษตามข้อกำหนดฯ รายการนี้</t>
  </si>
  <si>
    <t>2. รายละเอียดการคำนวณ</t>
  </si>
  <si>
    <t xml:space="preserve">  ค่าภาษีมูลค่าเพิ่ม</t>
  </si>
  <si>
    <t>-</t>
  </si>
  <si>
    <t>ค่าใช่จ่ายรวมภาษีมูลค่าเพิ่ม</t>
  </si>
  <si>
    <t>มีความจำเป็นต้องใช้ Mobile Crane ในการก่อสร้างในพื้นที่ที่มีความสูง เช่นงานคอนกรีต โครงสร้างหลังคา และงานสถาปัตยกรรม เป็นต้น</t>
  </si>
  <si>
    <t xml:space="preserve">ประมาณราคาโดย นายพงศภัค มูลศาสตร์สาทร     </t>
  </si>
  <si>
    <t xml:space="preserve">  2. รายละเอียดการคำนวณ</t>
  </si>
  <si>
    <t>ราคา/หน่วย</t>
  </si>
  <si>
    <t>รายการค่าใช้จ่ายพิเศษ</t>
  </si>
  <si>
    <t>ปริมาณ</t>
  </si>
  <si>
    <t>ค่าวัสดุ</t>
  </si>
  <si>
    <t>ค่าแรง</t>
  </si>
  <si>
    <t>รวมราคา</t>
  </si>
  <si>
    <t>( บาท )</t>
  </si>
  <si>
    <t>ค่าใช้จ่ายสำหรับอุปกรณ์เครื่องจักรกลพิเศษในการก่อสร้าง</t>
  </si>
  <si>
    <t>ค่าเช่ารถเครนชนิดเคลื่อนที่ (Mobile Cranes)  20 ตัน บูมยาว 32.0 เมตร (ให้ 50%)</t>
  </si>
  <si>
    <t>หมายเหตุ : งานก่อสร้างโดยทั่วไปที่ต้องใช้ช่าง-คนงาน ตั้งแต่ 105 คนขึ้นไป</t>
  </si>
  <si>
    <t xml:space="preserve">       โครงการนี้ต้องใช้จำนวนคนงาน = 6.698 x 1,000,000 /180 / 353 = 105 คนต่อวัน****</t>
  </si>
  <si>
    <t>รวม ( 1 )</t>
  </si>
  <si>
    <t>รวมค่าใช้จ่ายพิเศษคิดเป็นเงิน</t>
  </si>
  <si>
    <t>1 .เหตุผลความจำเป็นที่ต้องมีค่าใช้จ่ายพิเศษ ในรายการนี้ เนื่องจากโครงการก่อสร้างพื้นที่เก็บรักษาทรัพย์สินและอาคารปฎิบัติราชการ สำนักงานป้องกันและปราบปรามการฟอกเงิน สะพานสูง กทม.</t>
  </si>
  <si>
    <t xml:space="preserve">ซึงพื้นที่ก่อสร้างมีขนาดใหญ่ เป็นบริเวณที่ก่อสร้างซึ่งเป็นพื้นที่มีอันตรายตามกฎหมาย งมีความจำเป็นต้องติดตั้งรั้วชั่วคราว ความสูง 3.5 เมตร โดยรอบพื้นที่ เกี่ยวข้องกับกรรมวิธีป้องกันชีวิตและทรัพย์สินของบุคลลที่ 3 </t>
  </si>
  <si>
    <t xml:space="preserve">ป้องกันอันตรายจากงานก่อสร้าง อีกทั้งยังชิดแนวถนนกำแพงเพชร ซึ่งมีการจราจรและประชาชนพลุกพล่าน จึงมีความจำเป็นต้องติดตั้งประตูทางเข้า-ออก ให้สามารถปิดและเปิดเฉพาะในขณะขนส่งวัสดุเข้าออก </t>
  </si>
  <si>
    <t>โดยคิดระยะเวลาก่อสร้างทั้งโครงการประมาณ 16 เดือน</t>
  </si>
  <si>
    <t>ค่าใช้จ่ายที่เกี่ยวข้องกับกรรมวิธีป้องกันชีวิตและทรัพย์สินของบุคคลที่ 3</t>
  </si>
  <si>
    <t>รวมเป็นเงิน</t>
  </si>
  <si>
    <t>รั้วโครงเหล็กกล่องบุแผ่น Metal Sheet  (คิดวัสดุ 50 %)</t>
  </si>
  <si>
    <t>คิดจาก ความยาว 10 เมตร</t>
  </si>
  <si>
    <t>บ/ตร.ม</t>
  </si>
  <si>
    <t>บาท</t>
  </si>
  <si>
    <t>ค่าแรงติดตั้ง</t>
  </si>
  <si>
    <t>บ/กก</t>
  </si>
  <si>
    <t>ค่าแรงรื้อถอน</t>
  </si>
  <si>
    <t>ประตูรางเลื่อน ทางเข้า-ออก (คิดวัสดุ 50 %)</t>
  </si>
  <si>
    <t>หมายเหตุ : ความยาวงานก่อสร้างรั้วชั่วคราวโดยรอบ 1,750 - 6 = 1,744 เมตร</t>
  </si>
  <si>
    <t xml:space="preserve">               คิดค่าแรงติดตั้ง   100 %</t>
  </si>
  <si>
    <t xml:space="preserve">               คิดค่าแรงรื้อถอน 100 %</t>
  </si>
  <si>
    <t>รวม ( 5 )</t>
  </si>
  <si>
    <t>ค่าเช่านั่งร้านเพื่อความปลอดภัยและระบบป้องกันฝุ่น เนื่องจากมีอาคารข้างเคียงที่อยู่ติดกันและยังมีผู้ใช้งานอยู่ จึงมีความจำเป็นต้องมีนั่งร้านเพื่อความปลอดภัยและระบบป้องกันฝุ่นเพื่อป้องกันอุบัติเหตุและความเสียต่อผู้ปฏิบัติงาน</t>
  </si>
  <si>
    <t>ค่าเช่านั่งร้านเพื่อความปลอดภัยและระบบป้องกันฝุ่น</t>
  </si>
  <si>
    <t>ค่าติดตั้ง และค่ารื้อถอน นั่งร้าน พร้อมขนย้าย</t>
  </si>
  <si>
    <t>บันไดขึ้นลงนั่งร้านอาคารต่อช่วงความสูง 1.70 เมตร = 1 ชุด</t>
  </si>
  <si>
    <t>ผ้าใบกันฝุ่น โดยรอบอาคาร (คิดราคาวัสดุ 50 %)</t>
  </si>
  <si>
    <t xml:space="preserve">หมายเหตุ : </t>
  </si>
  <si>
    <t xml:space="preserve"> - นั่งร้านมาตรฐาน 1 ชุด ประกอบด้วย FRAME=1 ตัว ,ตะเกียบ=1 ตัว,ข้อต่อ=2 ตัว , HORIZONTAL FRAME = 1 ตัว</t>
  </si>
  <si>
    <t xml:space="preserve"> - พื้นที่นั่งร้าน  = ความยาวสำหรับตั้งนั่งร้าน x ความสูง</t>
  </si>
  <si>
    <t xml:space="preserve"> - นั่งร้านมาตรฐานขนาด 1.20x1.70x1.80 ม. (คิด 1 ชุด = ความกว้างxสูง)</t>
  </si>
  <si>
    <t xml:space="preserve"> - ค่าผ้าใบ 40 บาท/ตร.ม. ให้ค่าวัสดุ 50% คือ 20 บาท/ตร.ม.</t>
  </si>
  <si>
    <t>รวม ( 2 )</t>
  </si>
  <si>
    <t>ค่าใช้จ่ายกรณีไม่อนุญาตให้คนงานพักในบริเวณที่ก่อสร้าง (ค่าพาหนะไป-กลับ ที่พัก) เนื่องจากศาลากลางจังหวัดลพบุรีเป็นสถานที่ราชการ  จึงไม่สามารถให้ทำแคมป์คนงานหรือให้พักอาศัยชั่วคราวได้ จึงจำเป็นต้องมีค่าใช้จ่ายในการ</t>
  </si>
  <si>
    <t>รับส่งงานไป-กลับที่พักที่อยู่ภายนอกโครงการ</t>
  </si>
  <si>
    <t>ค่าใช้จ่ายกรณีไม่อนุญาตให้คนงานพักในบริเวณที่ก่อสร้าง (ค่าพาหนะไป-กลับ ที่พัก)</t>
  </si>
  <si>
    <t>ค่ารถพาหนะส่งคนงานไป- กลับ (คิดหักระยะเวลา 30 % ไม่เกิน 460 วัน)</t>
  </si>
  <si>
    <t>หมายเหตุ : งานก่อสร้างโดยทั่วไปที่ต้องใช้ช่าง-คนงาน ตั้งแต่ 1,000 คนขึ้นไป</t>
  </si>
  <si>
    <t xml:space="preserve">              คิดค่าเช่ารถหกล้อโดยสารขนาดใหญ่ สองแถว (พร้อมพนักงานขับ) รับส่งคนงาน ไป - กลับ (1 คันวิ่ง 2 เที่ยว เที่ยวละ 60 คน 1 คัน ส่งคนได้ 120 คน/วัน รวมค่าน้ำมันเชื้อเพลิง และค่าบำรุงรักษา)</t>
  </si>
  <si>
    <t xml:space="preserve">              ใช้รถทั้งหมด = 120 / 102 = 2 คัน</t>
  </si>
  <si>
    <t xml:space="preserve">              คิดเหมาราคา 2,000 บาท / คัน  วันละ 2 คัน = 2x2,000 = 4,000 บาท /วัน</t>
  </si>
  <si>
    <t xml:space="preserve">              1 คันวิ่งไป 1 กลับ 1 =ใช้ 2 คัน x 2,000 บาท = 4,000 บาท x 30 วัน = 120,000 บาท/เดือน</t>
  </si>
  <si>
    <t xml:space="preserve">     ***การประเมินจำนวนแรงงานก่อสร้างต่อวัน(ขั้นต่ำ) คิดค่าแรงทั้งโครงการ = 15% ของมูลค่าโครงการ= 159.219 ลบ.x0.15= ประมาณ 23.882 ลบ.</t>
  </si>
  <si>
    <t xml:space="preserve">         ใช้เวลาทั้งหมด 22 เดือน = 22 x 30 = 660 วัน ค่าแรงเฉลี่ย = 353 บาทต่อคนต่อวัน</t>
  </si>
  <si>
    <t xml:space="preserve">         โครงการนี้ต้องใช้จำนวนคนงาน = 23.882 x 1,000,000 /660 / 353 = 103 คนต่อวัน****</t>
  </si>
  <si>
    <t>รวม ( 3 )</t>
  </si>
  <si>
    <t>ค่าใช้จ่ายที่เกี่ยวข้องกับกรรมวิธีป้องกันชีวิตและทรัพย์สินของบุคคลที่ 3 เนื่องจากมีอาคารข้างเคียงที่ยังมีการใช้งานอยู่ตามปกติและเพื่อป้องกันผู้ไม่เกี่ยวข้องเข้ามาในโครงการและป้องกันอุบัติเหตุ</t>
  </si>
  <si>
    <t>รวม ( 4 )</t>
  </si>
  <si>
    <t>1. เหตุผลความจำเป็นที่ต้องมีค่าใช้จ่ายพิเศษ ในรายการนี้ เนื่องจากโครงการก่อสร้างอาคารสำนักงานสิ่งแวดล้อมและควบคุมมลพิษที่ 5</t>
  </si>
  <si>
    <t xml:space="preserve">ลำดับที่ 1 เหตุผลความจำเป็นที่ต้องมีค่าใช้จ่ายพิเศษ ในรายการนี้ เนื่องจากโครงการก่อสร้างอาคารสำนักงานสิ่งแวดล้อมและควบคุมมลพิษที่ 5 </t>
  </si>
  <si>
    <t>อำเภอเมือง  จังหวัดสุพรรณบุรี ต้องใช้ Mobile Crane ในการก่อสร้างในพื้นที่ที่มีความสูง เช่นงานคอนกรีต โครงสร้างหลังคา และงานสถาปัตยกรรม เป็นต้น</t>
  </si>
  <si>
    <t>ลำดับที่ 2 เหตุผลความจำเป็นที่ต้องมีค่าใช้จ่ายพิเศษ ในรายการนี้ เนื่องจากโครงการก่อสร้างอาคารสำนักงานสิ่งแวดล้อมและควบคุมมลพิษที่ 5</t>
  </si>
  <si>
    <t>อำเภอเมือง  จังหวัดสุพรรณบุรี ค่าเช่านั่งร้านเพื่อความปลอดภัยและระบบป้องกันฝุ่น เนื่องจากมีอาคารข้างเคียงที่อยู่ติดกันและยังมีผู้ใช้งานอยู่</t>
  </si>
  <si>
    <t>จึงมีความจำเป็นต้องมีนั่งร้านเพื่อความปลอดภัยและระบบป้องกันฝุ่นเพื่อป้องกันอุบัติเหตุและความเสียต่อผู้ปฏิบัติงาน</t>
  </si>
  <si>
    <t>อำเภอเมือง  จังหวัดสุพรรณบุรี ค่าใช้จ่ายที่เกี่ยวข้องกับกรรมวิธีป้องกันชีวิตและทรัพย์สินของบุคคลที่ 3 เนื่องจากมีอาคารข้างเคียงที่ยังมีการใช้งานอยู่ตามปกติ</t>
  </si>
  <si>
    <t>และเพื่อป้องกันผู้ไม่เกี่ยวข้องเข้ามาในโครงการและป้องกันอุบัติเหตุ</t>
  </si>
  <si>
    <t xml:space="preserve"> - คิดต่อด้าน = 558 x 10 = 5,580 บาท ต่อชุด คิดให้ 10 % = 558.0 บาท</t>
  </si>
  <si>
    <t xml:space="preserve">ลำดับที่ 3 เหตุผลความจำเป็นที่ต้องมีค่าใช้จ่ายพิเศษ ในรายการนี้ เนื่องจากโครงการก่อสร้างอาคารสำนักงานสิ่งแวดล้อมและควบคุมมลพิษที่ 5 </t>
  </si>
  <si>
    <t>- ระบบท่อแก๊ส ส่วนห้องปฎิบัติการ (Lab)</t>
  </si>
  <si>
    <t>ชั้นที่ 3</t>
  </si>
  <si>
    <t>หมายเหตุ : ไม่รวมงานครุภัณฑ์ อุปกรณ์ห้องปฏิบัติการ และงานตกแต่งภายใน</t>
  </si>
  <si>
    <t>- พ1 พื้นผิวปูกระเบื้องพอร์ชเลน หนา 20 มม. ขนาด 1200x600 มม. ผิวมัน</t>
  </si>
  <si>
    <t>- พ4 พื้นผิวปูกระเบื้องพอร์ชเลน หนา 20 มม. ขนาด 1200x600 ซม. ลายหิน</t>
  </si>
  <si>
    <t>- พ1, พ2, พ4 บัวเชิงผนังไม้เทียมไฟเบอร์ซีเมนต์ สูง 10 ซม.</t>
  </si>
  <si>
    <t>- พ6 พื้นแต่งผิวขัดมันเรียบบนพื้นคอนกรีต ทาซิลิโคนและสารไซรอคเซน</t>
  </si>
  <si>
    <t>- น13 เกล็ดอลูมิเนียม ระบายอากาศ 2 ช่อง ขนาด 1.90x2.30 ม.</t>
  </si>
  <si>
    <t>- เคาน์เตอร์ ค.ส.ล. ผิวบุหินแกรนิต กว้าง 0.50 ม.</t>
  </si>
  <si>
    <t>- Top ผิวบุแกรนิตสีดำ กว้าง 0.10 ม. หลังโถปัสสาวะชาย</t>
  </si>
  <si>
    <t>- WC โถส้วมนั่งราบมีถังพักน้ำแบบสองชิ้น</t>
  </si>
  <si>
    <t>งานพื้นผิวต่างสัมผัส</t>
  </si>
  <si>
    <t>- พ1, พ2, พ4 พื้นผิวปูกระเบื้องพอร์ชเลน หนา 20 มม. ขนาด 300x600 มม.</t>
  </si>
  <si>
    <t>- พ7 พื้นปูกระเบื้องคอนกรีต แผ่น Solar Slab ขนาด 30x30 ซม.</t>
  </si>
  <si>
    <t>- ราวทรงตัวสเตนเลส ที่โถปัสาวะชาย</t>
  </si>
  <si>
    <t>- LAV1 อ่างล้างหน้าชนิดฝังครึ่งเคาน์เตอร์ พร้อมอุปกรณ์</t>
  </si>
  <si>
    <t>- LAV2 อ่างล้างหน้าชนิดแขวนผนัง พร้อมอุปกรณ์ (คนพิการ)</t>
  </si>
  <si>
    <t>- PH ที่ใส่กระดาษชำระชนิดแขวนผนัง</t>
  </si>
  <si>
    <t>- FC ก๊อกน้ำล้างพื้น</t>
  </si>
  <si>
    <t>- MIR กระจกเงาบานเปลือย หนา 6 มม. ขอบเจียรปลี ยึดด้วยหมุดสเตนเลส</t>
  </si>
  <si>
    <t>- ขั้นบันได ลูกตั้ง-ลูกนอน ผิวปูกระเบื้องพอร์ชเลน หนา 20 มม. ผิวด้าน (พ2)</t>
  </si>
  <si>
    <t>- พื้นชานพักผิวปูกระเบื้องพอร์ชเลน หนา 20 มม. ขนาด 1200x600 มม. ผิวด้าน</t>
  </si>
  <si>
    <t>- จมูกบันไดสเตนเลส กว้าง 2" มีกันลื่น 5 ร่อง</t>
  </si>
  <si>
    <t>- ราวบันได ราวจับท่อสเตนเลส Ø 1½" ลูกกรงสเตนเลสแบนผิว Hair Line</t>
  </si>
  <si>
    <t xml:space="preserve">  ขนาด 12x40 มม. 3 เส้น เสาสเตนเลสแบนผิว Hair Line ขนาด 15x50 มม.</t>
  </si>
  <si>
    <t xml:space="preserve">  @ 3 ขั้นบันได สูงรวม 0.90 ม.</t>
  </si>
  <si>
    <t>บันได 2 (ST2) (ปีกขวา)</t>
  </si>
  <si>
    <t>บันได 1 (ST1) (ส่วนกลาง)</t>
  </si>
  <si>
    <t>บันได 3 (ST3) (ปีกซ้าย)</t>
  </si>
  <si>
    <t>บันได 4 (ST4) (ทางเข้าอาคารด้านหน้า)</t>
  </si>
  <si>
    <t>- ขั้นบันได ลูกตั้ง-ลูกนอน ผิวทำทรายล้าง (พ9)</t>
  </si>
  <si>
    <t>บันได 5 (ST5) (ทางเข้าอาคารด้านหลัง)</t>
  </si>
  <si>
    <t>บันได 6 (ST6) (ทางเข้าปีกซ้าย)</t>
  </si>
  <si>
    <t>บันได 7 (ST7) (บริเวณด้านหน้าอาคาร)</t>
  </si>
  <si>
    <t>- ขั้นบันได ลูกตั้ง-ลูกนอน ผิวปูกระเบื้องพอร์ชเลน หนา 20 มม. ผิวมัน (พ1)</t>
  </si>
  <si>
    <t>- พื้นผิวทำทรายล้าง เซาะร่องลายก้างปลา @ 0.25 ม.</t>
  </si>
  <si>
    <t>- ราวจับยึดผนัง ท่อสเตนเลส ผิว Hair Line ขนาด Ø 1½"</t>
  </si>
  <si>
    <t>ขารับราวจับ ท่อสเตนเลส ผิว Hair Line ขนาด Ø 3/4" หนา 2 มม.</t>
  </si>
  <si>
    <t>- ร่องระบายน้ำผิวซีเมนต์ขัดมัน กว้าง 10 ซม. ลึก 1 ซม.</t>
  </si>
  <si>
    <t>- P1 ป้ายสัญลักษณ์ทางลาดสำหรับผู้พิการ แผ่นสเตนเลส หนา 1 มม.</t>
  </si>
  <si>
    <t xml:space="preserve">  ขนาด 0.40x0.40 ม. 2 แผ่น/ชุด พร้อมขายึด เสาท่อเหล็ก Ø 2" สูง 2.00 ม.</t>
  </si>
  <si>
    <t>ทางลาด R2 (RAMP R2) (บริเวณปีกซ้าย)</t>
  </si>
  <si>
    <t>ทางลาด R3 (RAMP R3) (บริเวณด้านหน้าอาคาร)</t>
  </si>
  <si>
    <t>ทางลาด R1 (RAMP R1) (บริเวณ ST3 ด้านหน้าอาคาร)</t>
  </si>
  <si>
    <t>- ขอบทางลาด ค.ส.ล. ขนาด 0.10x0.10 ม. ผิวฉาบปูนเรียบ</t>
  </si>
  <si>
    <t>หลัง</t>
  </si>
  <si>
    <t>3.2 ถนนและลานจอดรถ ค.ส.ล.</t>
  </si>
  <si>
    <t>3.3 หลังคาคลุมที่จอดรถ ขนาด 6 คัน</t>
  </si>
  <si>
    <t>3.4 หลังคาคลุมที่จอดรถ ขนาด 8 คัน</t>
  </si>
  <si>
    <t>3.6 รั้วด้านข้าง และด้านหลัง สูง 2.00 ม. (รั้วทึบ)</t>
  </si>
  <si>
    <t>3.9 ถมดินอัดแน่น</t>
  </si>
  <si>
    <t>ด้านหน้า</t>
  </si>
  <si>
    <t>ด้านหลัง</t>
  </si>
  <si>
    <t>ด้านซ้าย</t>
  </si>
  <si>
    <t>ด้านขวา</t>
  </si>
  <si>
    <t>3.7 ป้ายหน้าสำนักงาน สูงรวม 2.40 ม.</t>
  </si>
  <si>
    <t>3.10 ระบบสุขาภิบาลบริเวณ</t>
  </si>
  <si>
    <t>3.11 ระบบไฟฟ้าบริเวณ (รวมระบบไฟฟ้าแรงสูง)</t>
  </si>
  <si>
    <t xml:space="preserve">  - ลานอเนกประสงค์ผิวคอนกรีตพิมพ์ลาย</t>
  </si>
  <si>
    <t xml:space="preserve">3.1 ลานอเนกประสงค์ ค.ส.ล. </t>
  </si>
  <si>
    <t>3.12 เสาธง สูง 18.00 ม.</t>
  </si>
  <si>
    <t>รวมข้อ 1, 2 และ 3</t>
  </si>
  <si>
    <t>อาคารพักอาศัยรวม 28 หน่วย (มฐ 3-59001-11)</t>
  </si>
  <si>
    <t>ประเภทอาคาร (อาคารสำนักงานฯ)</t>
  </si>
  <si>
    <t>ประเภทอาคาร (งานภูมิทัศน์)</t>
  </si>
  <si>
    <t>ประเภทอาคาร (อาคารพักอาศัยรวม 28 หน่วย)</t>
  </si>
  <si>
    <t>รวมข้อ 1 อาคารสำนักงานฯ เป็นเงินประมาณ</t>
  </si>
  <si>
    <t>รวมข้อ 2 อาคารพักอาศัยรวมฯ เป็นเงินประมาณ</t>
  </si>
  <si>
    <t>รวมข้อ 3 งานภูมิทัศน์ เป็นเงินประมาณ</t>
  </si>
  <si>
    <t>งานอาคารพักอาศัยรวม 28 หน่วย</t>
  </si>
  <si>
    <t>งานอาคารสำนักงานสิ่งแวดล้อมฯ และศูนย์เรียนรู้ฯ</t>
  </si>
  <si>
    <t>รายการประมาณราคาโดยสังเขป   โครงการก่อสร้างสำนักงานสิ่งแวดล้อมและควบคุมมลพิษที่ 5 และศูนย์เรียนรู้ด้านสิ่งแวดล้อม</t>
  </si>
  <si>
    <t>1.1 งานชั้นที่ 1 (ห้อง Lab และสำนักงาน)</t>
  </si>
  <si>
    <t>1.2 งานชั้นลอย (ที่วาง CDU)</t>
  </si>
  <si>
    <t>1.3 งานชั้นที่ 2 (สำนักงาน)</t>
  </si>
  <si>
    <t>1.4 งานชั้นที่ 3 (ห้องประชุม และห้องศูนย์การเรียนรู้ฯ)</t>
  </si>
  <si>
    <t>อาคารสำนักงานสิ่งแวดล้อมและควบคุมมลพิษ และศูนย์การเรียนรู้ ฯ</t>
  </si>
  <si>
    <t>- งานระบบปรับอากาศ ชั้นที่ 3 (ห้องประชุม+ศูนย์การเรียนรู้)</t>
  </si>
  <si>
    <t>- ลิฟต์โดยสาร L1, L2 (สามชั้น)</t>
  </si>
  <si>
    <t>3.5 รั้วด้านหน้า สูง 2.00 ม. (รั้วโปร่งลูกกรงอลูมิเนียม)</t>
  </si>
  <si>
    <t>3.8 ประตูรั้วบานเลื่อน กว้าง 10.00 ม. (ลูกกรงอลูมิเนียม)</t>
  </si>
  <si>
    <t xml:space="preserve"> - งานบันได = ความสูงอาคาร / 1.70 = 18 / 1.70 = 10 ชั้น (ชั้นละ 558 บาท)</t>
  </si>
  <si>
    <t xml:space="preserve"> - ค่าเช่านั่งร้าน 1 ชุด ต่อ 1 วัน = 1.50 บาท/วัน (รวมค่าขนส่ง)</t>
  </si>
  <si>
    <t>1.7 งานระบบปรับอากาศ และลิฟต์โดยสาร</t>
  </si>
  <si>
    <t>2.1 หมวดงานโครงสร้าง</t>
  </si>
  <si>
    <t>2.3 หมวดงานระบบสุขาภิบาล</t>
  </si>
  <si>
    <t>2.4 หมวดงานระบบไฟฟ้าและสื่อสาร</t>
  </si>
  <si>
    <t>2.5 หมวดงานระบบปรับอากาศและระบายอากาศ</t>
  </si>
  <si>
    <t>รายการประมาณราคาค่าโดยสังเขป  โครงการก่อสร้างสำนักงานสิ่งแวดล้อมและควบคุมมลพิษที่ 5 และศูนย์เรียนรู้ด้านสิ่งแวดล้อม</t>
  </si>
  <si>
    <t>โครงการก่อสร้างสำนักงานสิ่งแวดล้อมและควบคุมมลพิษที่ 5 และศูนย์เรียนรู้ด้านสิ่งแวดล้อม</t>
  </si>
  <si>
    <t>โครงการก่อสร้างอาคารสำนักงานสิ่งแวดล้อมและควบคุมมลพิษที่ 5 และศูนย์เรียนรู้ด้านสิ่งแวดล้อม อำเภอเมือง</t>
  </si>
  <si>
    <t>จังหวัดสุพรรณบุรีค่าก่อสร้างเป็นเงินทั้งสิ้น 8,145,827 บาท (แปดล้านหนึ่งแสนสี่หมื่นห้าพันแปดร้อยยี่สิบเจ็ดบาทถ้วน)</t>
  </si>
  <si>
    <r>
      <t xml:space="preserve">ระยะเวลาก่อสร้าง 150 วัน โครงการดังกล่าว มีการกำหนดการจ่ายเงินเป็นงวดๆ จำนวนทั้งสิ้น </t>
    </r>
    <r>
      <rPr>
        <sz val="16"/>
        <rFont val="TH SarabunIT๙"/>
        <family val="2"/>
      </rPr>
      <t>20</t>
    </r>
    <r>
      <rPr>
        <sz val="16"/>
        <color theme="1"/>
        <rFont val="TH SarabunIT๙"/>
        <family val="2"/>
      </rPr>
      <t xml:space="preserve"> งวด ดังนี้</t>
    </r>
  </si>
  <si>
    <t>หัวหน้ากลุ่มงานประมาณราคางานสถาปัตยกรรมหลักและโครงสร้างทั่วไป</t>
  </si>
  <si>
    <t>ชั้นลอย</t>
  </si>
  <si>
    <t>- พ10 พื้นทำผิวทรายล้าง</t>
  </si>
  <si>
    <t>+ ช่องแสงซ้าย-ขวา ขนาด (0.65x1.50) ข้างละ 1 ช่อง</t>
  </si>
  <si>
    <t>- D13 ประตูอลูมิเนียมบานเลื่อนคู่ มีช่องแสง 2 ด้าน ประตู ขนาด (1.5x2.40)</t>
  </si>
  <si>
    <t>- D15 ประตูอลูมิเนียมบานเลื่อน มีช่องแสง 3 ช่อง ประตู ขนาด (1.05x2.40)</t>
  </si>
  <si>
    <t>- D16 ประตูอลูมิเนียมบานเลื่อนคู่ มีช่องแสง 2 ด้าน ประตู ขนาด (1.50x2.40)</t>
  </si>
  <si>
    <t xml:space="preserve"> + ช่องแสงซ้าย-ขวา ขนาด (0.825x1.50) ข้างละ 1 ช่อง</t>
  </si>
  <si>
    <t>- D14 ประตูอลูมิเนียมบานเลื่อนคู่ มีช่องแสง 2 ด้าน ประตู ขนาด (1.50x2.40)</t>
  </si>
  <si>
    <t>- D12 ประตูอลูมิเนียมบานเลื่อนคู่ มีช่องแสง 2 ด้าน ประตู ขนาด (1.50x2.40)</t>
  </si>
  <si>
    <t>+ ช่องแสงขวา 3 ช่อง ขนาด (2.30x1.50) ม.</t>
  </si>
  <si>
    <t>+ ช่องแสงซ้าย 4 ช่อง ขนาด (3.00x1.50) + ขวา ขนาด (0.80x1.50) ม.</t>
  </si>
  <si>
    <t>ประตูบานเลื่อน ขนาด (1.00x2.40) + ช่องแสง (1.65x1.50) ม.</t>
  </si>
  <si>
    <t xml:space="preserve"> + ช่องแสงซ้าย-ขวา ขนาด (0.80x1.50) ข้างละ 1 ช่อง</t>
  </si>
  <si>
    <t>- D19 ประตูอลูมิเนียมบานเลื่อนคู่ มีช่องแสง 2 ด้าน ประตู ขนาด (1.05x2.40)</t>
  </si>
  <si>
    <t>+ ช่องแสงซ้าย ขนาด (0.80x1.50) + ขวา 3 ช่อง ขนาด (2.80x1.50) ม.</t>
  </si>
  <si>
    <t>- D20 ประตูอลูมิเนียมบานเลื่อน มีช่องแสง ขนาด (1.05x2.40)+(0.75x1.50) ม.</t>
  </si>
  <si>
    <t>- D21 ประตูอลูมิเนียมบานเลื่อน ขนาด (1.05x2.40) ม.</t>
  </si>
  <si>
    <t>- D22 ประตูอลูมิเนียมบานเลื่อน มีช่องแสง 2 ด้าน ประตู ขนาด (1.05x2.40) ม.</t>
  </si>
  <si>
    <t>+ ช่องแสง ซ้าย-ขวา ขนาด (0.50x1.50) ม. ข้างละ 1 ช่อง</t>
  </si>
  <si>
    <t>- D23 ประตูอลูมิเนียมบานเลื่อนคู่ มีช่องแสง 2 ด้าน ประตู ขนาด (1.50x2.40) ม.</t>
  </si>
  <si>
    <t>+ ช่องแสง ซ้าย ขนาด (0.60x1.50) ม., ขวา ขนาด (0.85x1.50) ม.</t>
  </si>
  <si>
    <t>+ ช่องแสง ซ้าย ขนาด (0.70x1.50) ม., ขวา ขนาด (0.75x1.50) ม.</t>
  </si>
  <si>
    <t>- D25 ประตูอลูมิเนียมบานเลื่อน มีช่องแสง ขนาด (1.05x2.40)+(0.70x1.50) ม.</t>
  </si>
  <si>
    <t>+ ช่องแสง ขวา ขนาด (0.50x1.50) ม., หักมุมขวา ขนาด (1.05x1.50) ม.</t>
  </si>
  <si>
    <t>+ ช่องแสงซ้าย ขนาด (1.15x1.50)+ขวา 3 ช่อง ขนาด (2.55x1.50) ม.</t>
  </si>
  <si>
    <t>+ ช่องแสงซ้าย ขนาด (0.70x1.50)+ขวา 3 ช่อง ขนาด (2.65x1.50) ม.</t>
  </si>
  <si>
    <t>- D18 ประตูอลูมิเนียมบานเลื่อนคู่ มีช่องแสง 2 ด้าน ประตู ขนาด (1.30x2.40)</t>
  </si>
  <si>
    <t>- ราวจับนำไปสู่สุขภัณฑ์ ยาว 1.00 ม. (ตาม พ.ร.บ. ผู้สูงอายุและคนชรา)</t>
  </si>
  <si>
    <t>- ราวจับนำไปสู่สุขภัณฑ์ ยาว 1.40 ม. (ตาม พ.ร.บ. ผู้สูงอายุและคนชรา)</t>
  </si>
  <si>
    <t>- ฉากกั้นห้องอาบน้ำกระจกนิรภัย หนา 10 มม กว้าง 1.50 ม. พร้อมอุปกรณ์</t>
  </si>
  <si>
    <t>- พื้นชานพักแต่งผิวขัดมันเรียบบนพื้นคอนกรีต ทาซิลิโคนและสารไซรอคเซน (พ6)</t>
  </si>
  <si>
    <t>- ขั้นบันได ลูกตั้ง-ลูกนอน ทำผิวทรายล้าง (พ9)</t>
  </si>
  <si>
    <t>- ขั้นบันได ลูกตั้ง-ลูกนอน กว้าง 0.30 ม. ผิวทำทรายล้าง (พ9)</t>
  </si>
  <si>
    <t>- ขั้นบันได ลูกตั้ง-ลูกนอน กว้าง 0.60 ม. ผิวทำทรายล้าง (พ9)</t>
  </si>
  <si>
    <t xml:space="preserve">  ขารับราวจับ สเตนเลสแบนผิว Hair Line ขนาด 15x20 มม.</t>
  </si>
  <si>
    <t xml:space="preserve">  ลูกกรงแนวนอน 3 เส้น สเตนเลสแบนผิว Hair Line ขนาด 12x40 มม.</t>
  </si>
  <si>
    <t xml:space="preserve">  ลูกกรงแนวตั้ง @ 0.80 ม. สเตนเลสแบนผิว Hair Line ขนาด 15x50 มม.</t>
  </si>
  <si>
    <t>- ยกขอบพื้น ค.ส.ล. ขนาด 0.10x0.10 ม. ผิวทำทรายล้าง</t>
  </si>
  <si>
    <t xml:space="preserve">  สูงจากพื้นทางลาดราวจับ รวม 0.90 ม.</t>
  </si>
  <si>
    <t>- ราวกันตก กระจกนิรภัย หนา 8 มม. สูง 1.00 ม. พร้อมอุปกรณ์</t>
  </si>
  <si>
    <t xml:space="preserve">   </t>
  </si>
  <si>
    <t xml:space="preserve">  ผนังก่ออิฐหนาครึ่งแผ่นผิวฉาบปูนเรียบทั้งสองด้าน</t>
  </si>
  <si>
    <t xml:space="preserve">  ฐานกระบะ ค.ส.ล. หนา 0.10 ม. ยกขอบ ค.ส.ล. ขนาด 0.10x0.10 ม.</t>
  </si>
  <si>
    <t xml:space="preserve">  ผนังก่ออิฐหนาครึ่งแผ่น สูง 0.40 ม. ผิวฉาบปูนเรียบทั้งสองด้าน</t>
  </si>
  <si>
    <t>- กระบะปลูกต้นไม้บริเวณด้านข้างอาคาร ชั้นที่ 1-3 กว้าง 0.50 ม.</t>
  </si>
  <si>
    <t>- กระบะปลูกต้นไม้บริเวณทางเดินด้านหลังอาคาร กว้าง 0.60 ม. สูง 0.70 ม.</t>
  </si>
  <si>
    <t xml:space="preserve">  ผังท่อระบายน้ำที่ด้านข้างผนัง @ 1.00 ม.</t>
  </si>
  <si>
    <t>- สลิงแนวตั้ง ขนาด Ø 6 มม. พร้อมเกลียวเร่งและอุปกรณ์ยึด @ 0.60 ม.</t>
  </si>
  <si>
    <t xml:space="preserve">  ที่กระบะปลูกต้นไม้บริเวณด้านข้างอาคาร ชั้นที่ 1-3</t>
  </si>
  <si>
    <t>2.9.1 งานถังเก็บน้ำ</t>
  </si>
  <si>
    <t>- ครีบกล่องแนวนอน ค.ส.ล. หนา 0.10 ม. ขนาดกว้าง 0.70 x สูง 1.00 ม.</t>
  </si>
  <si>
    <t>- ครีบแนวนอน ค.ส.ล. หนา 0.15 ม. สูง 1.00 ม. บริเวณขอบกันสาด</t>
  </si>
  <si>
    <t xml:space="preserve">- ท่อเหล็กขนาด Ø 2½" แนวตั้งและขั้นบันได, ขั้นบันได @ 0.40 ม. </t>
  </si>
  <si>
    <t>- ป้ายชื่อห้องต่างๆ สเตนเลสผิวด้านพับขึ้นรูปสูง 2.5 ซม.</t>
  </si>
  <si>
    <t xml:space="preserve">  กว้างไม่น้อยกว่า 0.15 ม.</t>
  </si>
  <si>
    <t>งานป้ายชื่ออาคาร แผ่นอลูมิเนียมเคลือบสีดำ หนา 2 มม. พับขึ้นรูป</t>
  </si>
  <si>
    <t xml:space="preserve">  ข้อความ "Environment and Pollution Control Office 5"</t>
  </si>
  <si>
    <t xml:space="preserve">  ข้อความ "สำนักงานสิ่งแวดล้อมและควบคุมมลพิษที่ 5"</t>
  </si>
  <si>
    <t xml:space="preserve">  ข้อความ "Environment  Laboratory"</t>
  </si>
  <si>
    <t>ซ่อนไฟ Led ติดตั้งพร้อมขายึด บริเวณด้านหน้าอาคาร</t>
  </si>
  <si>
    <t>- ตัวอักษรสูง 75 ซม. พับขึ้นรูป หนา 5 ซม. ติดตั้งที่ระดับพื้นชั้นดาดฟ้า</t>
  </si>
  <si>
    <t>- ตัวอักษรสูง 30 ซม. พับขึ้นรูป หนา 2.5 ซม. ติดตั้งที่ระดับพื้นชั้นดาดฟ้า</t>
  </si>
  <si>
    <t>- สีน้ำอะคริลิค 100% ชนิดทาภายนอก (ปูนใหม่) เกรดที่ 1</t>
  </si>
  <si>
    <t>- สีน้ำอะคริลิค 100% ชนิดทาภายใน (ปูนใหม่) เกรดที่ 1</t>
  </si>
  <si>
    <t>- ตัวอักษรสูง 60 ซม. พับขึ้นรูป หนา 5 ซม. ติดตั้งที่ครีบกันสาดชั้นลอย</t>
  </si>
  <si>
    <t>บันไดลิงที่ถังเก็บน้ำ ส่วนบนมีราวจับ ขนาดกว้าง 0.50 ม. สูงรวม 3.68 ม.</t>
  </si>
  <si>
    <t xml:space="preserve">  ท่อเหล็กขนาด Ø 2½" แนวตั้งและขั้นบันได, ขั้นบันได @ 0.40 ม. </t>
  </si>
  <si>
    <t>- บันไดลิงในถังเก็บน้ำกว้าง 0.50 ม. สูงรวม 2.80 ม.</t>
  </si>
  <si>
    <t>- ฝาครอบถังเก็บน้ำ สแตนเลสพร้อมกุญแจล๊อก ฝา ขนาด 1.05x1.05 ม.</t>
  </si>
  <si>
    <t>- ผ1 ผนังผิวฉาบปูนเรียบ (ปูนฉาบชนิดทนไฟ)</t>
  </si>
  <si>
    <t xml:space="preserve">  โครงเหล็กกล่อง พร้อมประตู ขนาด 0.95x1.80 ม. (พื้นที่วางถังแก๊ส)</t>
  </si>
  <si>
    <t>- ครีบกล่องแนวนอน ค.ส.ล. หนา 0.10 ม. ขนาดกว้าง 0.50 x สูง 1.00 ม.</t>
  </si>
  <si>
    <t>- ครีบแนวนอน ค.ส.ล. หนา 0.15 ม. สูง 0.40 ม. บริเวณขอบกันสาด</t>
  </si>
  <si>
    <t>- ครีบแบนแนวนอน ค.ส.ล. หนา 0.10 ม. สูง 0.50 ม. กันสาดเหนือประตู</t>
  </si>
  <si>
    <t>ปิดทับบนผนังหลัก (ผนังก่ออิฐฉาบปูน)</t>
  </si>
  <si>
    <t>งานภูมิทัศน์และสิ่งก่อสร้างประกอบ</t>
  </si>
  <si>
    <t>ถมดินอัดแน่น</t>
  </si>
  <si>
    <t>หลังคาที่จอดรถ ขนาด 6 คัน</t>
  </si>
  <si>
    <t>หลังคาที่จอดรถ ขนาด 8 คัน</t>
  </si>
  <si>
    <t>รั้วด้านหน้า สูง 2.00 ม. (รั้วโปร่งลูกกรงอลูมิเนียม)</t>
  </si>
  <si>
    <t>รั้วด้านข้าง และด้านหลัง สูง 2.00 ม. (รั้วทึบ)</t>
  </si>
  <si>
    <t>ป้ายหน้าสำนักงาน สูงรวม 2.40 ม.</t>
  </si>
  <si>
    <t>ถนนและลานจอดรถ ค.ส.ล. หนา 0.15 ม.</t>
  </si>
  <si>
    <t>งานอื่นๆ (ถ้ามี) เพื่อให้ครบถ้วนตามรูปแบบและรายการ</t>
  </si>
  <si>
    <t>Disconnecting  Switch (Out Door)</t>
  </si>
  <si>
    <t>2) IMC</t>
  </si>
  <si>
    <t>1) EMT</t>
  </si>
  <si>
    <t>Conduit</t>
  </si>
  <si>
    <t>Accessories</t>
  </si>
  <si>
    <t>Wire (450/750V IEC01)</t>
  </si>
  <si>
    <t>Flexible Duct</t>
  </si>
  <si>
    <t>Duct (Galvanized Steel Sheet)</t>
  </si>
  <si>
    <t>Exhaust Air Grille (EAG.)</t>
  </si>
  <si>
    <t xml:space="preserve">Ceiling Mounted Type </t>
  </si>
  <si>
    <t>Piping Insulation Works</t>
  </si>
  <si>
    <t>Piping Works</t>
  </si>
  <si>
    <t xml:space="preserve">5.1 เครื่องปรับอากาศแบบแยกส่วน (SPLIT TYPE) </t>
  </si>
  <si>
    <t>m</t>
  </si>
  <si>
    <t xml:space="preserve">ท่อและสายระบบแจ้งเหตุเพลิงไหม้ </t>
  </si>
  <si>
    <t>4.2 ระบบป้องกันอันตรายจากฟ้าผ่า</t>
  </si>
  <si>
    <t xml:space="preserve"> - เต้ารับไฟฟ้าคู่ (UNIVERSAL TYPE) มีขาดิน 16A, 250V ติดฝังเรียบผนัง  </t>
  </si>
  <si>
    <t>4.1.7 สวิตช์ และเต้ารับ</t>
  </si>
  <si>
    <t>4.1.6 ดวงโคมไฟฟ้าและอุปกรณ์</t>
  </si>
  <si>
    <t>4.1.5 สายไฟฟ้า</t>
  </si>
  <si>
    <t>M</t>
  </si>
  <si>
    <t>4.1.4 ท่อและรางเดินสายไฟฟ้า</t>
  </si>
  <si>
    <t>LP</t>
  </si>
  <si>
    <t>LP4</t>
  </si>
  <si>
    <t>LP3</t>
  </si>
  <si>
    <t>LP-A</t>
  </si>
  <si>
    <t xml:space="preserve">4.1.3 แผงย่อย และเซอร์กิตเบรกเกอร์ </t>
  </si>
  <si>
    <t>4.1.2 แผงสวิตช์เกียร์แรงต่ำ</t>
  </si>
  <si>
    <t>4.1.1 หม้อแปลงไฟฟ้า</t>
  </si>
  <si>
    <t xml:space="preserve">4.3 ระบบแจ้งเหตุเพลิงไหม้ </t>
  </si>
  <si>
    <t xml:space="preserve">- ถังดักไขมัน ความจุ 1 ลบ.ม. </t>
  </si>
  <si>
    <t>- บ่อบำบัดน้ำเสีย</t>
  </si>
  <si>
    <t>3.7 ระบบบำบัดน้ำเสีย</t>
  </si>
  <si>
    <t>ข้อต่ออ่อนยางแหวนรัดสแตนเลส</t>
  </si>
  <si>
    <t>ค่าทดสอบ ทำความสะอาด ทาสี ทำสัญลักษณ์ท่อ</t>
  </si>
  <si>
    <t>ค่าอุปกรณ์ยึดและรองรับท่อ</t>
  </si>
  <si>
    <t>ข้อต่อ ข้องอต่างๆ</t>
  </si>
  <si>
    <t>3.6 ระบบท่อระบายน้ำฝน</t>
  </si>
  <si>
    <t>มาตร</t>
  </si>
  <si>
    <t xml:space="preserve">มาตรวัดน้ำภายใน </t>
  </si>
  <si>
    <t>เครื่อง</t>
  </si>
  <si>
    <t>ค่าอุปกรณ์ยึดยึดและรองรับท่อ</t>
  </si>
  <si>
    <t xml:space="preserve"> งานเดินท่อประปา ท่อ PB 160 PSI</t>
  </si>
  <si>
    <t>3.5 งานเดินท่อประปา</t>
  </si>
  <si>
    <t>AVC.</t>
  </si>
  <si>
    <t xml:space="preserve"> งานเดินท่อระบายอากาศ (ท่อ PVC 8.5)</t>
  </si>
  <si>
    <t>3.4 ระบบท่อระบายอากาศ</t>
  </si>
  <si>
    <t>P-TRAP  ขนาด Dia. 2"</t>
  </si>
  <si>
    <t>FD. ขนาด Dia. 2"</t>
  </si>
  <si>
    <t xml:space="preserve"> งานเดินท่อระบายน้ำทิ้ง (ท่อ PVC 8.5)</t>
  </si>
  <si>
    <t>3.2 ระบบท่อระบายน้ำทิ้ง</t>
  </si>
  <si>
    <t>3.1 ระบบท่อระบายน้ำโสโครก</t>
  </si>
  <si>
    <t>3.8 ถังดับเพลิงเคมี DC ขนาด 15 ปอนด์</t>
  </si>
  <si>
    <t>อ.ฐปนรรฑ์</t>
  </si>
  <si>
    <t xml:space="preserve">  - น้ำยากันเชื้อรา (ซิลิโคลน)</t>
  </si>
  <si>
    <t xml:space="preserve">  - สีน้ำมันทาเหล็ก</t>
  </si>
  <si>
    <t xml:space="preserve">  - สีน้ำอะครีลิค 100% ทาภายใน</t>
  </si>
  <si>
    <t xml:space="preserve">  - สีน้ำอะครีลิค 100% ทาภายนอก</t>
  </si>
  <si>
    <t>- ราวจับสเตนเลส ตามแบบ</t>
  </si>
  <si>
    <t>- พื้นทำผิวกรวดล้าง เบอร์ 5 เซาะร่องตามแบบ</t>
  </si>
  <si>
    <t>- พื้นชานพักทำผิวกรวดล้าง เบอร์ 5</t>
  </si>
  <si>
    <t xml:space="preserve">- จมูกบันได PVC. </t>
  </si>
  <si>
    <t>- ขั้นบันไดลูกตั้ง - ลูกนอน ทำผิวกรวดล้าง เบอร์ 5</t>
  </si>
  <si>
    <t>บันไดทางเข้า</t>
  </si>
  <si>
    <t>- ราวบันไดเหล็ก ตามแบบ</t>
  </si>
  <si>
    <t>- พื้นชานพักทำผิวขัดมัน</t>
  </si>
  <si>
    <t>- จมูกบันไดอลูมิเนียม กว้าง 2" สอดเส้น PVC 3 เส้น</t>
  </si>
  <si>
    <t>- ขั้นบันไดลูกตั้ง - ลูกนอน ทำผิวขัดมัน</t>
  </si>
  <si>
    <t>บันได 2 (ชั้น 1 - ชั้น 4)</t>
  </si>
  <si>
    <t>- พื้นชานพักผิวขัดมัน พร้อมทำระบบกันซึม ชนิดไฟเบอร์ 5 ชั้น (F4)</t>
  </si>
  <si>
    <t>บันได 1 (ชั้น 1 - ชั้น 4)</t>
  </si>
  <si>
    <t>2.7 งานบันได</t>
  </si>
  <si>
    <t>- ราวทรงตัวคนพิการ สำหรับโถส้วม</t>
  </si>
  <si>
    <t>- ราวทรงตัวคนพิการ สำหรับอ่างล้างหน้า</t>
  </si>
  <si>
    <t>- TOP หลังโถส้วม กว้าง 0.20 ม.</t>
  </si>
  <si>
    <t>- TOP หลังอ่างล้างหน้า กว้าง 0.10 ม.</t>
  </si>
  <si>
    <t>2.6 งานสุขภัณฑ์</t>
  </si>
  <si>
    <t>- บัวเชิงผนังกรวดล้าง สูง 0.10 ม. (F5)</t>
  </si>
  <si>
    <t>- บัวเชิงผนังกระเบื้องเซรามิค สูง 0.10 ม. (F2 , F3)</t>
  </si>
  <si>
    <t>- บัวเชิงผนัง PVC. สูง 0.10 ม. (F1)</t>
  </si>
  <si>
    <t>- F6 พื้นทำผิวขัดมันเรียบ</t>
  </si>
  <si>
    <t>2.4 งานพื้นและตกแต่ง</t>
  </si>
  <si>
    <t xml:space="preserve">   - เซาะร่อง กว้าง 2 ซม. ลึก 1 ซม.</t>
  </si>
  <si>
    <t>- ผ5 ผนังทำสีพ่นลายปาด</t>
  </si>
  <si>
    <t>- ผนังก่ออิฐมอญ เต็มแผ่น</t>
  </si>
  <si>
    <t>- ผนังก่ออิฐมอญ ครึ่งแผ่น</t>
  </si>
  <si>
    <t>2.3 งานผนังและตกแต่ง</t>
  </si>
  <si>
    <t>- C3 ฝ้าท้องพื้น แต่งผิวเรียบ</t>
  </si>
  <si>
    <t>โครงคร่าวเหล็กชุบสังกะสี</t>
  </si>
  <si>
    <t>2.5 งานประตู - หน้าต่าง พร้อมมุ้งลวด</t>
  </si>
  <si>
    <t>- Topping หนา 5 ซม. เสริม Wire Mesh Ø 4 มม.@ 0.15 ม. #</t>
  </si>
  <si>
    <t>- เสาค้ำ</t>
  </si>
  <si>
    <t xml:space="preserve">- สกัดหัวเสาเข็ม </t>
  </si>
  <si>
    <t>งานระบบ</t>
  </si>
  <si>
    <t>ตรวจแล้ว</t>
  </si>
  <si>
    <t>สรุปงานก่อสร้าง</t>
  </si>
  <si>
    <t>เจ้าของอาคาร    สำนักงานสิ่งแวดล้อมและควบคุมมลพิษที่ 5 และศูนย์เรียนรู้ด้านสิ่งแวดล้อม</t>
  </si>
  <si>
    <t>รายการประมาณราคาค่าก่อสร้าง  อาคารชุดพักอาศัย 28 หน่วย โครงการก่อสร้างสำนักงานสิ่งแวดล้อมและควบคุมมลพิษที่ 5</t>
  </si>
  <si>
    <t>รายการประมาณราคาค่าก่อสร้าง   อาคารชุดพักอาศัย 28 หน่วย  โครงการก่อสร้างสำนักงานสิ่งแวดล้อมและควบคุมมลพิษที่ 5</t>
  </si>
  <si>
    <t>ประมาณราคาโดย    นายเอนก  น้อยกอ   ว่าที่ร้อยโท กิตติภัทร  ดึกด่าน   นายณฤเบศฐ์ ลำใยผล   นายวิโรจน์  ส่งสกุลชัย   นายมาโนชชัย  ศรสุรินทร์   นายศราวุธ  น้อยสุวรรณ</t>
  </si>
  <si>
    <t>รายการประมาณราคาค่าก่อสร้าง   งานภูมิทัศน์ บริเวณโครงการก่อสร้างสำนักงานสิ่งแวดล้อมและควบคุมมลพิษที่ 5</t>
  </si>
  <si>
    <t>3.3 ระบบท่อระบายน้ำทิ้ง K</t>
  </si>
  <si>
    <t xml:space="preserve"> งานเดินท่อระบายน้ำทิ้ง (ท่อ PVC 13.5)</t>
  </si>
  <si>
    <t>- เจาะสำรวจดิน Boring Test</t>
  </si>
  <si>
    <t>- ทดสอบ Dynamic load test</t>
  </si>
  <si>
    <t>- เสาเข็มสี่เหลี่ยมตัน ขนาด 0.30x0.30 ม. ยาว 20.00 ม.</t>
  </si>
  <si>
    <t>- คอนกรีตโครงสร้าง fc' 210 ksc. (ทรงกระบอก)</t>
  </si>
  <si>
    <t>- คอนกรีตโครงสร้าง fc' 210 ksc. (ทรงกระบอก) ผสมกันซึม</t>
  </si>
  <si>
    <t>- SOLID PLANK  หนา 5 ซม. (รับ นน./&lt;300 กก./ตร.ม.)</t>
  </si>
  <si>
    <t>1.1 งานโครงสร้างเหล็กรูปพรรณ</t>
  </si>
  <si>
    <r>
      <t xml:space="preserve">- </t>
    </r>
    <r>
      <rPr>
        <sz val="12"/>
        <rFont val="BankGothic Lt BT"/>
        <family val="2"/>
      </rPr>
      <t>C</t>
    </r>
    <r>
      <rPr>
        <sz val="14"/>
        <rFont val="TH SarabunPSK"/>
        <family val="2"/>
      </rPr>
      <t xml:space="preserve"> 150x50x20x3.2 มม.</t>
    </r>
  </si>
  <si>
    <t>- ทาสีทนไฟ</t>
  </si>
  <si>
    <t>- PL หนา 6 มม.</t>
  </si>
  <si>
    <t>- Bolts &amp; Nuts พร้อมแหวนรอง ขนาด Ø 12 มม. ยาว 0.40 ม.</t>
  </si>
  <si>
    <t>งานเดินท่อระบายน้ำโสโครก (ท่อ PVC 8.5)</t>
  </si>
  <si>
    <t>CO. ขนาด Ø 6"</t>
  </si>
  <si>
    <t>SCO. ขนาด Ø 4"</t>
  </si>
  <si>
    <t>FCO. ขนาด Ø 6"</t>
  </si>
  <si>
    <t>CO. ขนาด Ø 3"</t>
  </si>
  <si>
    <t>SCO. ขนาด Ø 3"</t>
  </si>
  <si>
    <t>FCO. ขนาด Ø 4"</t>
  </si>
  <si>
    <t>ก็อกน้ำ ขนาด Ø 1/2"</t>
  </si>
  <si>
    <t>STOP VALVE ขนาด Ø 1/2"</t>
  </si>
  <si>
    <t>ประตูน้ำ FOOT VALVE - ขนาด Ø 1"</t>
  </si>
  <si>
    <t>ประตูน้ำ GATE VALVE - ขนาด Ø 3/4"</t>
  </si>
  <si>
    <t>ประตูน้ำ GATE VALVE - ขนาด Ø 2"</t>
  </si>
  <si>
    <t>ประตูน้ำ CHECK VALVE - ขนาด Ø 2"</t>
  </si>
  <si>
    <t>ประตูน้ำ MODULATING FLOATVALVE - ขนาด Ø 2"</t>
  </si>
  <si>
    <t>ข้อต่ออ่อน FLEXIBLE CONNECTOR - ขนาด Ø 2"</t>
  </si>
  <si>
    <t>MH. ฝาเปิดสเตนเลส พร้อมกุณแจ ขนาด 0.60x0.60 M.</t>
  </si>
  <si>
    <t>ถังเก็บน้ำสเตนเลส ความจุ 2500 ลิตรพร้อมขาตั้ง</t>
  </si>
  <si>
    <t>เครื่องสูบน้ำประปา 150 LPM @ 25 M.</t>
  </si>
  <si>
    <t>CONTROLLER</t>
  </si>
  <si>
    <t>เครื่องสูบน้ำเพิ่มแรงดัน BOOSTER PUMP SET 100 LPM @ 20 M.</t>
  </si>
  <si>
    <t>พร้อมอุปกรณ์ตู้ควบคุมอัตโนมัติ</t>
  </si>
  <si>
    <t>งานเดินท่อระบายน้ำฝน (ท่อเหล็กเคลือบสังกะสี มอก.277)</t>
  </si>
  <si>
    <t>RD ขนาด Ø 2"</t>
  </si>
  <si>
    <t>RFD ขนาด Ø 2"</t>
  </si>
  <si>
    <t>- งานวางท่อระบายน้ำ ค.ส.ล. Ø 0.40 เมตร</t>
  </si>
  <si>
    <t>- งานบ่อพักท่อระบายน้ำ 0.40 เมตร ฝา ค.ส.ล.</t>
  </si>
  <si>
    <t>- รางระบายน้ำ ค.ส.ล. กว้าง 0.30 เมตร ฝา ค.ส.ล.</t>
  </si>
  <si>
    <t>- 160 kVA TRANSFORMER ชนิดน้ำมัน FULLY HERMETICALLY SEALED TYPE</t>
  </si>
  <si>
    <t xml:space="preserve">  W/LV.CABLE BOX 22kV 400/230V 3Ø-4W 50Hz PEA STANDARD </t>
  </si>
  <si>
    <t>- HDPE Ø 4" (110 mm.)</t>
  </si>
  <si>
    <t>- PVC Ø 1" (25 mm.)</t>
  </si>
  <si>
    <t>- EMT Ø 3/4" (20 mm.)</t>
  </si>
  <si>
    <t>- ตั้งบนนั่งร้าน ตามมาตรฐานการไฟฟ้าฯ</t>
  </si>
  <si>
    <t>- MCCB 250AT, 3P IC 18 kA</t>
  </si>
  <si>
    <t xml:space="preserve">- MCCB 63AT, 3P IC 18 kA </t>
  </si>
  <si>
    <t xml:space="preserve">- MCCB 40AT, 3P IC 18 kA </t>
  </si>
  <si>
    <t xml:space="preserve">- ตู้ MPB </t>
  </si>
  <si>
    <t>- COMBINATION TYPE SURGE PROTECTION DEVICE 50 KA</t>
  </si>
  <si>
    <t xml:space="preserve">  PROTECTION LEVEL &lt; 1.5 KV</t>
  </si>
  <si>
    <t xml:space="preserve">- CUBICLE W/BUSBAR &amp; METERING </t>
  </si>
  <si>
    <t xml:space="preserve">- แผงย่อย 18 วงจรพร้อมเมน 40AT 3P IC 25 kA </t>
  </si>
  <si>
    <t>- MINIATURE CB. 16AT 1P IC 6 kA (RCBO)</t>
  </si>
  <si>
    <t xml:space="preserve">- MINIATURE CB. 16AT 1P IC 6 kA </t>
  </si>
  <si>
    <t xml:space="preserve">- แผงย่อย 12 วงจรพร้อมเมน 40AT 3P IC 25 kA </t>
  </si>
  <si>
    <t xml:space="preserve">- MINIATURE CB. 50AT 1P IC 10 kA </t>
  </si>
  <si>
    <t xml:space="preserve">- แผงย่อย 12 วงจรพร้อมเมน 63AT 3P IC 25 kA </t>
  </si>
  <si>
    <t xml:space="preserve">- MINIATURE CB. 63AT 1P IC 25 kA </t>
  </si>
  <si>
    <t xml:space="preserve">- แผงย่อย 6 วงจรพร้อมเมน 50AT 2P IC 10 kA </t>
  </si>
  <si>
    <t>- MINIATURE CB. 20AT 1P IC 6 kA (RCBO)</t>
  </si>
  <si>
    <t xml:space="preserve">- MINIATURE CB. 20AT 1P IC 6 kA </t>
  </si>
  <si>
    <t>- DIGITAL ENERGY METER</t>
  </si>
  <si>
    <t>- แผงมิเตอร์ประจำชั้นที่ 1 (MB1)</t>
  </si>
  <si>
    <t>- แผงมิเตอร์ประจำชั้นที่ 2, 3, 4 (MB2, MB3, MB4)</t>
  </si>
  <si>
    <t>- IEC 01 25 SQ.MM.</t>
  </si>
  <si>
    <t>- IEC 01 6  SQ.MM.</t>
  </si>
  <si>
    <t>- IEC 01 4  SQ.MM.</t>
  </si>
  <si>
    <t xml:space="preserve">- ดวงโคมกล่องเหล็กเปลือย (BATTEN LUMINAIRE) หลอด LED TUBE ขนาดไม่เกิน 1-10W </t>
  </si>
  <si>
    <t xml:space="preserve">  ชนิดให้แสง WARM WHITE ความสว่างไม่ต่ำกว่า 800 ลูเมน ติดลอย</t>
  </si>
  <si>
    <t xml:space="preserve">- ดวงโคมกล่องเหล็กเปลือย (BATTEN LUMINAIRE) หลอด LED TUBE ขนาดไม่เกิน 1-20W </t>
  </si>
  <si>
    <t xml:space="preserve">  ชนิดให้แสง WARM WHITE ความสว่างไม่ต่ำกว่า 1,600 ลูเมน ติดลอย</t>
  </si>
  <si>
    <t xml:space="preserve">- ดวงโคมกล่องเหล็กเปลือย (BATTEN LUMINAIRE) มีแผ่นเหล็กข้างหลอดกันน้ำ หลอด </t>
  </si>
  <si>
    <t xml:space="preserve">  LED TUBE ขนาดไม่เกิน 1-20W ชนิดให้แสง WARM WHITE ความสว่างไม่ต่ำกว่า  </t>
  </si>
  <si>
    <t xml:space="preserve">  1600 ลูเมน ติดผนังสูงจากพื้น 2.00 เมตร</t>
  </si>
  <si>
    <t>- ดวงโคม DOWNLIGHT ขัดเงาสีเงิน ขนาด &gt; 100 มม. หลอด LED BULB ขั้ว E27 ขนาด</t>
  </si>
  <si>
    <t xml:space="preserve">  ไม่เกิน 7 วัตต์ WARM WHITE WARM WHITE ความสว่างไม่น้อยกว่า 600 ลูเมน</t>
  </si>
  <si>
    <t xml:space="preserve">- ดวงโคมไฟแสงสว่างฉุกเฉิน (EMERGENCY LIGHT) หลอด 2-9W LED พร้อม BATTERY </t>
  </si>
  <si>
    <t xml:space="preserve">  ชนิดแห้งที่สามารถสำรองไฟฟ้าได้ไม่น้อยกว่า 3 ชั่วโมง ติดผนังต่ำจากเพดาน 0.20 เมตร</t>
  </si>
  <si>
    <t xml:space="preserve">- ดวงโคมป้ายไป้ายหนีไฟ (FIRE EXIT SIGN) หลอด LED พร้อมCHARGER และ BATTERY </t>
  </si>
  <si>
    <t xml:space="preserve">  ที่สามารถสำรองไฟฟ้าได้ไม่น้อยกว่า 3 ชั่วโมง ความสว่าง, สี</t>
  </si>
  <si>
    <t xml:space="preserve">  และสัญลักษณ์ตามมาตรฐาน วสท.</t>
  </si>
  <si>
    <t>- สวิตช์เดี่ยว 16A, 250V ติดฝังเรียบผนังหรือข้างเสา</t>
  </si>
  <si>
    <t>- สวิตช์ 3 ทาง 16A, 250V พร้อมฝาครอบพลาสติกสีขาว ติดฝังเรียบผนังหรือข้างเสา</t>
  </si>
  <si>
    <t>- เต้ารับไฟฟ้าเดี่ยว (UNIVERSAL TYPE) ขนาด 16A,250V มีขาดิน</t>
  </si>
  <si>
    <t xml:space="preserve">  พร้อมฝาครอบพลาสติกสีขาว </t>
  </si>
  <si>
    <t>- ท่อ PVC Ø 1" สีเหลือง</t>
  </si>
  <si>
    <t>- BC 50 SQ.MM.</t>
  </si>
  <si>
    <t>- GROUND EARTH PIT</t>
  </si>
  <si>
    <t>- GROUND TEST BOX</t>
  </si>
  <si>
    <t>- แคล้มประกับรัดสายทองแดงชนิดทองแดงพร้อมฐานแบ็กไลท์</t>
  </si>
  <si>
    <t xml:space="preserve">  ยาว 2.40 เมตร</t>
  </si>
  <si>
    <t>- หลักสายดิน COPPER BOND ได้รับมาตรฐาน UL ขนาด Ø 5/8 นิ้ว</t>
  </si>
  <si>
    <t>- เสาล่อฟ้าทองแดงชนิดปลายแหลม ขนาด Ø 14.20 mm. สูง 0.60 เมตร</t>
  </si>
  <si>
    <t>- EXOTHERMIC WELDING</t>
  </si>
  <si>
    <t>- FIRE ALARM CONTROL PANEL 10 ZONE</t>
  </si>
  <si>
    <t>- GRAPHIC ANNUNCIATOR ชนิดอโนไดส์ ขนาด A3</t>
  </si>
  <si>
    <t>- PHOTO-ELECTRIC SMOKE DETECTOR</t>
  </si>
  <si>
    <t>- FIXED TEMOPERATURE HEAT DETECTOR</t>
  </si>
  <si>
    <t xml:space="preserve">- ALARM BELL Ø 6 นิ้ว </t>
  </si>
  <si>
    <t xml:space="preserve">- MANUAL STATION </t>
  </si>
  <si>
    <t>- WIREWAYS 50x100x1.2 mm.</t>
  </si>
  <si>
    <t>- FITTING, SUPPORT AND ACCESSORIES</t>
  </si>
  <si>
    <t xml:space="preserve">- CDU-101&amp;FCW-101  (18,000  BTU/Hr,Wall Mounted Type) </t>
  </si>
  <si>
    <t xml:space="preserve">- CDU-102&amp;FCW-102  (18,000  BTU/Hr,Wall Mounted Type) </t>
  </si>
  <si>
    <t xml:space="preserve">- CDU-103&amp;FCW-103  (18,000  BTU/Hr,Wall Mounted Type) </t>
  </si>
  <si>
    <t xml:space="preserve">- CDU-104&amp;FCW-104  (18,000  BTU/Hr,Wall Mounted Type) </t>
  </si>
  <si>
    <t xml:space="preserve">- CDU-201&amp;FCW-201  (18,000  BTU/Hr,Wall Mounted Type) </t>
  </si>
  <si>
    <t xml:space="preserve">- CDU-202&amp;FCW-202  (18,000  BTU/Hr,Wall Mounted Type) </t>
  </si>
  <si>
    <t xml:space="preserve">- CDU-203&amp;FCW-203  (18,000  BTU/Hr,Wall Mounted Type) </t>
  </si>
  <si>
    <t xml:space="preserve">- CDU-204&amp;FCW-204  (18,000  BTU/Hr,Wall Mounted Type) </t>
  </si>
  <si>
    <t xml:space="preserve">- CDU-205&amp;FCW-205  (18,000  BTU/Hr,Wall Mounted Type) </t>
  </si>
  <si>
    <t xml:space="preserve">- CDU-206&amp;FCW-206  (18,000  BTU/Hr,Wall Mounted Type) </t>
  </si>
  <si>
    <t xml:space="preserve">- CDU-207&amp;FCW-207  (18,000  BTU/Hr,Wall Mounted Type) </t>
  </si>
  <si>
    <t xml:space="preserve">- CDU-208&amp;FCW-208  (18,000  BTU/Hr,Wall Mounted Type) </t>
  </si>
  <si>
    <t xml:space="preserve">- CDU-301&amp;FCW-301  (18,000  BTU/Hr,Wall Mounted Type) </t>
  </si>
  <si>
    <t xml:space="preserve">- CDU-302&amp;FCW-302  (18,000  BTU/Hr,Wall Mounted Type) </t>
  </si>
  <si>
    <t xml:space="preserve">- CDU-303&amp;FCW-303  (18,000  BTU/Hr,Wall Mounted Type) </t>
  </si>
  <si>
    <t xml:space="preserve">- CDU-304&amp;FCW-304  (18,000  BTU/Hr,Wall Mounted Type) </t>
  </si>
  <si>
    <t xml:space="preserve">- CDU-305&amp;FCW-305  (18,000  BTU/Hr,Wall Mounted Type) </t>
  </si>
  <si>
    <t xml:space="preserve">- CDU-306&amp;FCW-306  (18,000  BTU/Hr,Wall Mounted Type) </t>
  </si>
  <si>
    <t xml:space="preserve">- CDU-307&amp;FCW-307  (18,000  BTU/Hr,Wall Mounted Type) </t>
  </si>
  <si>
    <t xml:space="preserve">- CDU-308&amp;FCW-308  (18,000  BTU/Hr,Wall Mounted Type) </t>
  </si>
  <si>
    <t xml:space="preserve">- CDU-401&amp;FCW-401  (18,000  BTU/Hr,Wall Mounted Type) </t>
  </si>
  <si>
    <t xml:space="preserve">- CDU-402&amp;FCW-402  (18,000  BTU/Hr,Wall Mounted Type) </t>
  </si>
  <si>
    <t xml:space="preserve">- CDU-403&amp;FCW-403  (18,000  BTU/Hr,Wall Mounted Type) </t>
  </si>
  <si>
    <t xml:space="preserve">- CDU-404&amp;FCW-404  (18,000  BTU/Hr,Wall Mounted Type) </t>
  </si>
  <si>
    <t xml:space="preserve">- CDU-405&amp;FCW-405  (18,000  BTU/Hr,Wall Mounted Type) </t>
  </si>
  <si>
    <t xml:space="preserve">- CDU-406&amp;FCW-406  (18,000  BTU/Hr,Wall Mounted Type) </t>
  </si>
  <si>
    <t xml:space="preserve">- CDU-407&amp;FCW-407  (18,000  BTU/Hr,Wall Mounted Type) </t>
  </si>
  <si>
    <t xml:space="preserve">- CDU-408&amp;FCW-408  (18,000  BTU/Hr,Wall Mounted Type) </t>
  </si>
  <si>
    <t>- ท่อขนาด Ø 1/4"</t>
  </si>
  <si>
    <t>Thick 1/2"</t>
  </si>
  <si>
    <t>- ขนาด Ø 1/4"</t>
  </si>
  <si>
    <t>Thick 3/4"</t>
  </si>
  <si>
    <t>- CEF-1 (45 CFM @0.05 in.wg.)</t>
  </si>
  <si>
    <t>- CEF-2 (100 CFM @0.05 in.wg.)</t>
  </si>
  <si>
    <t>- EF. Ø 16" (2,000CFM)</t>
  </si>
  <si>
    <t>- Size 6"x6" W/Insect Screen</t>
  </si>
  <si>
    <t>- Branch CB 20 AT-1P</t>
  </si>
  <si>
    <t xml:space="preserve">- IEC01 2.5 sq.mm. </t>
  </si>
  <si>
    <t>- EMT Ø 1/2"</t>
  </si>
  <si>
    <t>- IMC Ø 1/2"</t>
  </si>
  <si>
    <t>- Size 20 A, 2P</t>
  </si>
  <si>
    <t>- Fan Switch</t>
  </si>
  <si>
    <t>Branch Breaker (Plug On Thermal Magnetic Type IC 5 kA)</t>
  </si>
  <si>
    <t>4) Hanger, Support &amp; Accessories</t>
  </si>
  <si>
    <r>
      <t xml:space="preserve">- </t>
    </r>
    <r>
      <rPr>
        <sz val="12"/>
        <rFont val="BankGothic Lt BT"/>
        <family val="2"/>
      </rPr>
      <t>C</t>
    </r>
    <r>
      <rPr>
        <sz val="14"/>
        <rFont val="TH SarabunPSK"/>
        <family val="2"/>
      </rPr>
      <t xml:space="preserve"> 100x50x5x7.5 มม.</t>
    </r>
  </si>
  <si>
    <t>- ผ3 ฉาบปูนเรียบโครงสร้าง</t>
  </si>
  <si>
    <t>- ผ2 ผนังบุกระเบื้องเซรามิค ขนาด 0.30x0.30 ม. (12"x12")</t>
  </si>
  <si>
    <t>- เสาเอ็นและทับหลัง ค.ส.ล. ขนาด 0.10x0.10 ม.</t>
  </si>
  <si>
    <t>- เสาเอ็นและทับหลัง ค.ส.ล. ขนาด 0.10x0.20 ม.</t>
  </si>
  <si>
    <t>- ผ1 ผนังผิวฉาบปูนเรียบ</t>
  </si>
  <si>
    <t>- อุปกรณ์ยึดกระเบื้อง</t>
  </si>
  <si>
    <t>- ค่าแรงมุงหลังคา</t>
  </si>
  <si>
    <t>- ผ4 ผนังฉาบปูนผสมน้ำยากันซึม ผิวขัดมันเรียบ (ถังเก็บน้ำ)</t>
  </si>
  <si>
    <t xml:space="preserve">   - บล๊อคช่องลมระบายอากาศ ขนาดประมาณ 0.19x0.19x0.10 ม.</t>
  </si>
  <si>
    <t xml:space="preserve">- หลังคากระเบื้องลอนคู่ (แบบไม่ระบุวัสดุ) </t>
  </si>
  <si>
    <t>- C1 ฝ้าเพดานแผ่นยิปซั่ม หนา 9 มม. รอยต่อฉาบเรียบ</t>
  </si>
  <si>
    <t>- C2 ฝ้าเพดานแผ่นยิปซั่ม ชนิดกันความชื้น หนา 9 มม.</t>
  </si>
  <si>
    <t>โครงคร่าว T-BAR @ 0.60x0.60 ม.</t>
  </si>
  <si>
    <t>- F1 พื้นผิวปูกระเบื้องยางลายไม้ ขนาด 6"x36" (15x90 ซม.)</t>
  </si>
  <si>
    <t>- F2 พื้นปูกระเบื้องเซรามิค ขนาด 24"x24" (60x60 ซม.)</t>
  </si>
  <si>
    <t>- F3 พื้นปูกระเบื้องเซรามิค ขนาด 12"x12" (30x30 ซม.)</t>
  </si>
  <si>
    <t>- F4 พื้นผิวขัดมัน พร้อมทำระบบกันซึม ทาน้ำยา 5 ชั้น (เสริมไฟเบอร์)</t>
  </si>
  <si>
    <t>- F5 พื้นผิวทำผิวกรวดล้าง เบอร์ 5</t>
  </si>
  <si>
    <t>- F7 พื้นบล็อคคอนกรีต ขนาด 30x30 ซม.</t>
  </si>
  <si>
    <t>- ปูนทรายปรับระดับผิวขัดเรียบ (เตรียมผิวปูวัสดุ)</t>
  </si>
  <si>
    <t>- D2 ประตูบานเลื่อน UPVC วงกบอลูมิเนียม ขนาด 1.10x2.25 ม.</t>
  </si>
  <si>
    <t>- D3 ประตูบานเลื่อน UPVC วงกบอลูมิเนียม ขนาด 1.10x2.25 ม.</t>
  </si>
  <si>
    <t>- D4 ประตูบานเลื่อนอลูมิเนียม+กระจก ขนาด 1.10x2.25 ม.</t>
  </si>
  <si>
    <t>- D1 ประตูอลูมิเนียม+กระจก บานเปิดคู่มีช่องแสง ขนาด 4.90x2.70 ม.</t>
  </si>
  <si>
    <t xml:space="preserve">- D5 ประตูเหล็กกันไฟทึบ บานเปิดเดี่ยว ขนาด 1.00x2.05 ม. </t>
  </si>
  <si>
    <t>- D6 ประตูอลูมิเนียม บานเปิดคู่ ขนาด 1.50x2.05 ม.</t>
  </si>
  <si>
    <t>- D7 ประตูบานเปิด UPVC+ระบายอากาศ วงกบอลูมิเนียม ขนาด 0.90x2.05 ม.</t>
  </si>
  <si>
    <t>- D8 ประตูบานเปิด UPVC วงกบอลูมิเนียม ขนาด 0.90x2.05 ม.</t>
  </si>
  <si>
    <t>- D10 ประตูอลูมิเนียมบานเลื่อนมีช่องแสง ขนาด 1.60x2.25 ม.</t>
  </si>
  <si>
    <t>- D11 ประตูอลูมิเนียมบานเลื่อน+กระจก ขนาด 1.00x2.25 ม.</t>
  </si>
  <si>
    <t>- DS1 ประตูอลูมิเนียมบานเปิดคู่+เกล็ดอลูมิเนียม ขนาด 1.10x0.90 ม.</t>
  </si>
  <si>
    <t>- W1 หน้าต่างอลูมิเนียมบานเลื่อน มีช่องแสงบนแบ่ง 3 ช่อง ขนาด 4.90x2.25 ม.</t>
  </si>
  <si>
    <t>- W3 หน้าต่างอลูมิเนียม+กระจก บานกระทุ้ง 4 ช่อง/ชุด ขนาด 2.70x0.70 ม.</t>
  </si>
  <si>
    <t>- W4 หน้าต่างอลูมิเนียมบานเลื่อนสลับ+กระจก ขนาด 2.00x0.75 ม.</t>
  </si>
  <si>
    <t>- W5 หน้าต่างอลูมิเนียมบานเลื่อนสลับ+กระจก มีช่องแสง ขนาด 2.00x1.80 ม.</t>
  </si>
  <si>
    <t>- W5 ช่องแสงอลูมิเนียม+กระจก ขนาด 0.65x0.70 ม. (ห้องน้ำ 5-6)</t>
  </si>
  <si>
    <t>- WC โถส้วมนั่งราบ มีถังพักน้ำ (สุขภัณฑ์แบบ 2 ชิ้น)</t>
  </si>
  <si>
    <t>- JS สายฉีดชำระ</t>
  </si>
  <si>
    <t>- LAV อ่างล้างหน้าชนิดแขวนผนัง พร้อมอุปกรณ์</t>
  </si>
  <si>
    <t>- เคาน์เตอร์ ค.ส.ล. กว้าง 0.60 ม. บุหินแกรนิต สีเทา (ในประเทศ)</t>
  </si>
  <si>
    <t>- SH ฝักบัวอาบน้ำสายอ่อน พร้อมวาล์วและอุปกรณ์</t>
  </si>
  <si>
    <t>- M กระจกเงา หนา 6 มม. (ขนาด 0.60x1.10 ม.) ยึดด้วยสกรู</t>
  </si>
  <si>
    <t>- M กระจกเงาสำเร็จรูป (ขนาด 0.60x1.10 ม.) ยึดด้วยสกรู</t>
  </si>
  <si>
    <t>- TB ราวแขวนผ้า</t>
  </si>
  <si>
    <t>- HB ก๊อกน้ำติดผนัง</t>
  </si>
  <si>
    <t>- LAV อ่างล้างมือชนิดฝังบนเคาน์เตอร์ พร้อมอุปกรณ์</t>
  </si>
  <si>
    <t>- พื้นชานพักผิวปูกระเบื้องหินขัดสำเร็จรูป ขนาด 0.30x0.30 ม. (F8)</t>
  </si>
  <si>
    <t>- เคาน์เตอร์ ค.ส.ล. ผิวปูกระเบื้อง (ยาว 1.75 ม.) พร้อมซิงค์ล้างจาน 1 หลุม</t>
  </si>
  <si>
    <t>- ระแนงบังตาหลังบันได เสา ค.ส.ล. ขนาด 0.10x0.20 ม. พร้อมทาสี</t>
  </si>
  <si>
    <t>- ระแนงบังตาระเบียง เสา ค.ส.ล. ขนาด 0.10x0.10 ม. พร้อมทาสี</t>
  </si>
  <si>
    <t>- SO ที่ใส่สบู่ ยึดด้วยสกรู</t>
  </si>
  <si>
    <t>- PH ที่ใส่กระดาษชำระ ยึดด้วยสกรู</t>
  </si>
  <si>
    <t>งานถมดิน</t>
  </si>
  <si>
    <t>เจ้าของอาคาร    สำนักงานสิ่งแวดล้อมและควบคุมมลพิษที่ 5</t>
  </si>
  <si>
    <t>- บัวเชิงผนังหินขัดสำเร็จรูป (F8)</t>
  </si>
  <si>
    <t>- ขั้นบันไดลูกตั้ง - ลูกนอน กระเบื้องหินขัดสำเร็จรูป ขนาด 0.30x0.30 ม. (F8)</t>
  </si>
  <si>
    <t>งานระบบไฟฟ้าและสื่อสารบริเวณ</t>
  </si>
  <si>
    <t>- CONCRETE POLE 12.20M (TYPICAL) PEA. STANDARD</t>
  </si>
  <si>
    <t>- SAC 70 SQ.MM.</t>
  </si>
  <si>
    <t>- Overhead Ground Wire</t>
  </si>
  <si>
    <t>- 1,000 kVA TRANSFORMER FULLY HERMETICALLY SEALED TYPE</t>
  </si>
  <si>
    <t xml:space="preserve">  22kV 230/400V 3Ø-4W 50Hz PEA STANDARD</t>
  </si>
  <si>
    <t>- นั่งร้านและอุปกรณ์ประกอบตามมาตรฐานของการไฟฟ้าฯ</t>
  </si>
  <si>
    <t>DB (OUT DOOR)</t>
  </si>
  <si>
    <t>- MCCB 40AT, 3P IC 25 kA</t>
  </si>
  <si>
    <t>- DIGITAL POWER METER</t>
  </si>
  <si>
    <t>- หลักสายดินระบบไฟฟ้าชนิด COPPER BOND ขนาด Ø 14.20 mm. (5/8 นิ้ว)</t>
  </si>
  <si>
    <t>LG</t>
  </si>
  <si>
    <t>- แผงย่อย 30 วงจรพร้อมเมน MAIN LUG (BAR 100A)</t>
  </si>
  <si>
    <t>- MINIATURE CB. 16AT 1P IC 6 kA  ( RCBO )</t>
  </si>
  <si>
    <t>- MINIATURE CB. 16AT 1P IC 6 kA</t>
  </si>
  <si>
    <t>วงจรควบคุมไฟฟ้าแสงสว่างภายในโครงการ CP (ติดตั้งในตู้โลหะ)</t>
  </si>
  <si>
    <t>- CONTROL FUSE</t>
  </si>
  <si>
    <t>- SELECTOR SWITCH Auto/Man/Off</t>
  </si>
  <si>
    <t>- PHOTO ELECTRIC CELL</t>
  </si>
  <si>
    <t>- MAGNETIC CONTACTOR RELAY 40A.</t>
  </si>
  <si>
    <t>- LED PILOT LIGHT</t>
  </si>
  <si>
    <t>- ตู้วงจรควบคุมไฟฟ้าแสงสว่างบริเวณทำด้วยโลหะพ่นสี</t>
  </si>
  <si>
    <t xml:space="preserve">  SIZE W350xH400xD200mm.</t>
  </si>
  <si>
    <t>- MAN HOLE 0.80x0.80x1.00 เมตร</t>
  </si>
  <si>
    <t>- NYY 240 SQ.MM.</t>
  </si>
  <si>
    <t>- NYY 16 SQ.MM.</t>
  </si>
  <si>
    <t>- NYY 10 SQ.MM.</t>
  </si>
  <si>
    <t>- 3C-VCT/G 4/4 SQ.MM.</t>
  </si>
  <si>
    <t>- โคมไฟถนน LED STREET LIGHT โคมไฟผลิตจาก DIE CAST ALUMIMUN IP 65</t>
  </si>
  <si>
    <t xml:space="preserve">  ชนิดหลอด LED ขนาดไม่เกิน 100W ปริมาณแสงไม่น้อยกว่า 9,500 ลูเมน ค่า CRI</t>
  </si>
  <si>
    <t xml:space="preserve">  ไม่น้อยกว่า 80 อายุการใช้งานไม่น้อยกว่า 50,000 ชั่วโมง พร้อมเสาไฟเหล็กชนิด</t>
  </si>
  <si>
    <t xml:space="preserve">  กิ่งเดี่ยว สูง 6.00 เมตร เสาทำด้วยเหล็กจุ่มร้อนป้องกันการกัดกร่อน โดยการชุบ</t>
  </si>
  <si>
    <t xml:space="preserve">  สังกะสีแบบร้อน มีช่อง SERVICE DOOR ติดตั้งบนฐานคอนกรีต ตามมาตรฐาน</t>
  </si>
  <si>
    <t xml:space="preserve">  ผู้ผลิตพร้อมติดตั้งอุปกรณ์ป้องกันทางไฟฟ้าประจำโคม และติดตั้งหลักดิน</t>
  </si>
  <si>
    <t xml:space="preserve">  GROUND ROD (HOT-DIP GALVANIZED) ยาว 1.80 เมตร</t>
  </si>
  <si>
    <t>- ดวงโคมไฟหัวเสาตัวโคมชนิด DIE-CAST ALUMINIUM อบสีดำ ค่าการป้องกันน้ำ</t>
  </si>
  <si>
    <t xml:space="preserve">  และฝุ่นไม่น้อยกว่า 55 หลอด LED BULB ขั้ว E27 มีขั้วต่อสายดิน ขนาดไม่เกิน 10W</t>
  </si>
  <si>
    <t xml:space="preserve">  ความสว่างไม่น้อยกว่า 800 ลูเมน ให้แสงแบบ WARM WHITE CRI ไม่น้อยกว่า 80</t>
  </si>
  <si>
    <t xml:space="preserve">  อายุการใช้งานไม่น้อยกว่า 15,000 ชั่วโมง</t>
  </si>
  <si>
    <t xml:space="preserve">- ดวงโคม FLOODLIGHT ตัวโคมไฟฟ้าผลิตจาก DIE CAST ALUMINIUM </t>
  </si>
  <si>
    <t xml:space="preserve">  ค่าป้องกันน้ำและฝุ่นไม่น้อยกว่า 65 ชนิดหลอด LED ขนาดไม่เกิน 100W ปริมาณ</t>
  </si>
  <si>
    <t xml:space="preserve">  แสงไม่น้อยกว่า 7,500 ลูเมน ค่า CRI ไม่น้อยกว่า 70 อายุการใช้งานไม่น้อยกว่า</t>
  </si>
  <si>
    <t xml:space="preserve">  50,000 ชั่วโมง พร้อมอุปกรณ์ประกอบครบชุด ติดตั้งตามความเหมาะสม</t>
  </si>
  <si>
    <t xml:space="preserve">  หรือตามแบบกำหนด</t>
  </si>
  <si>
    <t>- ดวงโคมไฟสนาม สูง 1.00 เมตร ตัวโคมชนิด DIE-CAST ALUMINIUM อบสีดำ</t>
  </si>
  <si>
    <t xml:space="preserve">  ค่าป้องกันน้ำและฝุ่นไม่น้อยกว่า 55 หลอด LED BULB ขั้ว E27 มีขั้วต่อสายดิน</t>
  </si>
  <si>
    <t xml:space="preserve">  ค่า CRI ไม่น้อยกว่า 80 พร้อมติดตั้งหลักดิน GROUND ROD (HOT-DIP</t>
  </si>
  <si>
    <t xml:space="preserve">  GALVANIZED) ยาว 1.80 เมตร อายุการใช้งานไม่น้อยกว่า 15,000 ชั่วโมง</t>
  </si>
  <si>
    <t>- ค่าต่อไฟฟ้า</t>
  </si>
  <si>
    <t>- ค่าสมทบตามขนาดหม้อแปลง (1000 kVA x 400 บาท)</t>
  </si>
  <si>
    <t>- MAN HOLE 0.50x0.50x0.50 เมตร</t>
  </si>
  <si>
    <t>4.1.1 แผงสวิตซ์ไฟฟ้าประธาน</t>
  </si>
  <si>
    <t>4.1.7 ระบบแจ้งเหตุฉุกเฉินในห้องน้ำคนพิการ</t>
  </si>
  <si>
    <t>MDB (FORM 2)</t>
  </si>
  <si>
    <t>- ACB 1,400AT,3P IC 50 kA Drawout Type W/Mortor Drive,</t>
  </si>
  <si>
    <t xml:space="preserve">  Ground Fault Protection, Automatic Re-Closer</t>
  </si>
  <si>
    <t>- ACB 1,000AT,3P IC 36 Ka</t>
  </si>
  <si>
    <t>- COMBINATION TYPE (TYPE 1+2)SURGE PROTECTION DEVICE</t>
  </si>
  <si>
    <t>- HRC FUSE W/ 3 POLE FUSE BASE</t>
  </si>
  <si>
    <t>- CAPACITOR MAGNETIC CONTACTOR</t>
  </si>
  <si>
    <t>- POWER FACTOR CONTROLLER 12 STEP</t>
  </si>
  <si>
    <t>- 40kVAR CAP. BANK 525V</t>
  </si>
  <si>
    <t>- MCCB 40AT,3P IC 36 kA</t>
  </si>
  <si>
    <t>- MCCB 800AT,3P IC 36 kA</t>
  </si>
  <si>
    <t>- MCCB 100AT,3P IC 36 kA</t>
  </si>
  <si>
    <t>- MCCB 80AT,3P IC 36 kA</t>
  </si>
  <si>
    <t>- MCCB 60AT,3P IC 36 kA</t>
  </si>
  <si>
    <t>- MCCB 50AT,3P IC 36 kA</t>
  </si>
  <si>
    <t xml:space="preserve"> - แผงย่อย 36 วงจรพร้อมเมน 100AT 3P IC 25 kA</t>
  </si>
  <si>
    <t xml:space="preserve"> - MINIATURE CB. 20AT 3P IC 6 kA</t>
  </si>
  <si>
    <t>LP1-A</t>
  </si>
  <si>
    <t>LP1-B</t>
  </si>
  <si>
    <t xml:space="preserve"> - MINIATURE CB. 16AT 1P IC 6 kA (RCBO)</t>
  </si>
  <si>
    <t>LP2-A</t>
  </si>
  <si>
    <t xml:space="preserve"> - แผงย่อย 30 วงจรพร้อมเมน 60AT 3P IC 25 kA</t>
  </si>
  <si>
    <t>LP1-C</t>
  </si>
  <si>
    <t xml:space="preserve"> - MINIATURE CB. 20AT 1P IC 6 kA (RCBO)</t>
  </si>
  <si>
    <t>LP2-B</t>
  </si>
  <si>
    <t>LP3-A</t>
  </si>
  <si>
    <t>LP3-B</t>
  </si>
  <si>
    <t>LR1</t>
  </si>
  <si>
    <t>LR2</t>
  </si>
  <si>
    <t>- HDPE Ø 2" (63 mm.)</t>
  </si>
  <si>
    <t>- EMT Ø 2" (50 mm.)</t>
  </si>
  <si>
    <t>- uPVC Ø 1½" (32 mm.)</t>
  </si>
  <si>
    <t>- uPVC Ø 3/4 (20 mm.)</t>
  </si>
  <si>
    <t>- 1C -16 NYY SQ.MM.</t>
  </si>
  <si>
    <t>- 1C -10 NYY SQ.MM.</t>
  </si>
  <si>
    <t>- IEC 01 50 SQ.MM.</t>
  </si>
  <si>
    <t>- IEC 01 6 SQ.MM.</t>
  </si>
  <si>
    <t>- IEC 01 4 SQ.MM.</t>
  </si>
  <si>
    <t>- โคมไฟ DOWNLIGHT ขัดเงาสีเงิน ชนิดติดฝังฝ้าเพดาน Ø&gt;150 มม.</t>
  </si>
  <si>
    <t xml:space="preserve">  ไม่น้อยกว่า 800 ลูเมน ค่า CRI ไม่น้อยกว่า 80 ให้แสงแบบ COOL WHITE</t>
  </si>
  <si>
    <t xml:space="preserve">  มีขั้วต่อสายดิน หลอด LED BULB ขั้ว E27 ขนาดไม่เกิน 10W ปริมาณแสง</t>
  </si>
  <si>
    <t>- ดวงโคมแอลอีดีฟลูออเรสเซนต์กล่องเหล็กเปลือย หลอด LED TUBE T8</t>
  </si>
  <si>
    <t xml:space="preserve">  ขนาดไม่เกิน 20W ให้แสงแบบ COOL WHITE ปริมาณแสงไม่น้อยกว่า</t>
  </si>
  <si>
    <t xml:space="preserve">  2,100 ลูเมน อายุการใช้งานไม่น้อยกว่า 40,000 ชั่วโมง ติดเพดานหรือตามแบบ</t>
  </si>
  <si>
    <t xml:space="preserve">  พลาสติกและซิลยางกันน้ำ ค่าป้องกันน้ำและฝุ่น ไม่น้อยกว่า 65 หลอด</t>
  </si>
  <si>
    <t>- ดวงโคมแอลอีดีฟลูออเรสเซนต์ชนิดกันน้ำและฝุ่น (WATER PROOF) ฝาครอบ</t>
  </si>
  <si>
    <t xml:space="preserve">  LED TUBE T8 ขนาดไม่เกิน 20W ให้แสงแบบ COOL WHITE ปริมาณแสง</t>
  </si>
  <si>
    <t xml:space="preserve">  ไม่น้อยกว่า 2,100 ลูเมน อายุการใช้งานไม่น้อยกว่า 40,000 ชั่วโมง</t>
  </si>
  <si>
    <t xml:space="preserve">  ติดแนบผนัง</t>
  </si>
  <si>
    <t xml:space="preserve">  ทำด้วยเหล็กแผ่นหนาไม่น้อยกว่า 0.60 มม. พ่นด้วยสีฝุ่น มีขอบอลูมิเนียม</t>
  </si>
  <si>
    <t>- ดวงโคมตะแกรงอลูมิเนียม (RECESS PROFILE MIRROR LOUVER) ตัวโคม</t>
  </si>
  <si>
    <t xml:space="preserve">  อบสีรอบตัวโคม มีช่องตะแกรง 14 ช่อง ขนาดโคมโดยประมาณ 0.30x1.20 ม.</t>
  </si>
  <si>
    <t xml:space="preserve">  หรือตามมาตรฐานผู้ผลิต พร้อมแผ่นสะท้อนแสงอลูมิเนียม ค่าสัมประสิทธิ์</t>
  </si>
  <si>
    <t xml:space="preserve">  การสะท้อนแสงไม่น้อยกว่า 87% ชนิดหลอด LED TUBE T8 ขนาดไม่เกิน</t>
  </si>
  <si>
    <t xml:space="preserve">  2x20W ปริมาณแสงไม่น้อยกว่า 2x2,100 ลูเมน ให้แสงแบบ COOL WHITE</t>
  </si>
  <si>
    <t xml:space="preserve">  ค่า CRI ไม่น้อยกว่า 80 อายุการใช้งานไม่น้อยกว่า 40,000 ชั่วโมง ติดฝังฝ้าเพดาน</t>
  </si>
  <si>
    <t>- ดวงโคมไฟ V-SHARE ชนิดติดลอย หลอด LED TUBE T8 ขนาดไม่เกิน</t>
  </si>
  <si>
    <t xml:space="preserve">  ค่า CRI ไม่น้อยกว่า 80 อายุการใช้งานอายุการใช้งานไม่น้อยกว่า 40,000 ชั่วโมง</t>
  </si>
  <si>
    <t xml:space="preserve">  ไม่น้อยกว่า 80 ติดฝังฝ้าเพดาน อายุการใช้งานไม่น้อยกว่า 40,000 ชั่วโมง</t>
  </si>
  <si>
    <t>- ดวงโคมไฟ LED PANEL ขนาดโคมโดยประมาณ 0.30x1.20ม. หรือตาม</t>
  </si>
  <si>
    <t xml:space="preserve">  ให้แสงแบบ COOL WHITE ความสว่างไม่น้อยกว่า 4,000 ลูเมน ค่า CRI </t>
  </si>
  <si>
    <t xml:space="preserve">  มาตรฐานผู้ผลิต พ่นด้วยสีฝุ่น มีขอบอลูมิเนียม หลอด LED ขนาดไม่เกิน 50W</t>
  </si>
  <si>
    <t>- ดวงโคมไฟ LED PANEL ขนาดโคมโดยประมาณ 0.60x0.60ม. หรือตาม</t>
  </si>
  <si>
    <t xml:space="preserve">  ให้แสงแบบ COOL WHITE ความสว่างไม่น้อยกว่า 4,000 ลูเมน ค่า CRI</t>
  </si>
  <si>
    <t>- ดวงโคมไฟติดผนังชนิด DIE-CAST ALUMINIUM ค่าป้องกันน้ำและฝุ่น</t>
  </si>
  <si>
    <t xml:space="preserve">  ไม่น้อยกว่า 65 หลอด LED ขนาดไม่เกิน 13W ให้แสงแบบ WARM WHITE</t>
  </si>
  <si>
    <t xml:space="preserve">  ปริมาณแสงไม่น้อยกว่า 1,000 ลูเมน ค่า CRI ไม่น้อยกว่า 80 อายุการใช้งาน</t>
  </si>
  <si>
    <t xml:space="preserve">  ไม่น้อยกว่า 15,000 ชั่วโมง พร้อมอุปกรณ์ประกอบครบชุด ติดผนังระดับ</t>
  </si>
  <si>
    <t xml:space="preserve">  ความสูงตามความเหมาะสม</t>
  </si>
  <si>
    <t>- ดวงโคมไฟฟ้าแสงสว่างฉุกเฉินชุดเบ็ดเสร็จ (SELF-CONTAINED EMERGENCY</t>
  </si>
  <si>
    <t xml:space="preserve">  LUMINAIRE) ชนิดหลอด LED พร้อม BATTERY ชนิดแห้ง, ชุดควบคุม</t>
  </si>
  <si>
    <t xml:space="preserve">  อุปกรณ์การทดสอบ และอุปกรณ์แสดงสภาวะ ที่ประกอบอยู่ภายในโคมไฟ</t>
  </si>
  <si>
    <t xml:space="preserve">  สามารถสำรองไฟฟ้า ได้ไม่น้อยกว่า 3 ชั่วโมง ติดผนังต่ำจากเพดาน 0.20 เมตร</t>
  </si>
  <si>
    <t xml:space="preserve">  หรือตามความเหมาะสม</t>
  </si>
  <si>
    <t>- สวิตช์เดี่ยว ขนาด 16A, 250V พร้อมฝาครอบพลาสติก</t>
  </si>
  <si>
    <t>- สวิตช์ไฟฟ้าสามทาง ขนาด 16A, 250V พร้อมฝาครอบพลาสติก</t>
  </si>
  <si>
    <t>- เต้ารับไฟฟ้าเดี่ยว ขนาด 16A, 250V UNIVERSAL TYPE มีขาดิน</t>
  </si>
  <si>
    <t xml:space="preserve">  พร้อมฝาครอบพลาสติก</t>
  </si>
  <si>
    <t>- เต้ารับไฟฟ้าคู่ ขนาด 16A, 250V UNIVERSAL TYPE มีขาดิน</t>
  </si>
  <si>
    <t>- กล่องกันน้ำขนาด 4"x4"</t>
  </si>
  <si>
    <t>- BATHROOM CALL BUTTON WITH PULL CORD</t>
  </si>
  <si>
    <t>- BATHROOM CALL BUTTON</t>
  </si>
  <si>
    <t>- CALL RESET BUTTON</t>
  </si>
  <si>
    <t>- CORRIDOR LIGHT WITH BUZZER</t>
  </si>
  <si>
    <t>- POWER SUPPLY 12 VDC สำหรับระบบแจ้งเหตุฉุกเฉินในห้องน้ำ</t>
  </si>
  <si>
    <t>- EMT 1/2" (15 mm.)</t>
  </si>
  <si>
    <t>- 4C TIEV 0.65 SQ.MM.</t>
  </si>
  <si>
    <t>4.2 ระบบป้องกันฟ้าผ่า</t>
  </si>
  <si>
    <t xml:space="preserve">- เสาล่อฟ้าชนิดทองแดง (AIR TERMINAL) Ø 14.20 mm. (5/8 นิ้ว) </t>
  </si>
  <si>
    <t xml:space="preserve">  ยาว 0.60 เมตร พร้อมฐานตามาตรฐานผู้ผลิต</t>
  </si>
  <si>
    <t>- หลักสายดินระบบป้องกันอันตรายจากฟ้าผ่า COPPER BOND Ø 14.20 mm.</t>
  </si>
  <si>
    <t xml:space="preserve">  (5/8 นิ้ว) ยาว 3.00 เมตร</t>
  </si>
  <si>
    <t>- แคล้มประกับรัดสาย</t>
  </si>
  <si>
    <t>- PVC Ø 1¼" (32 mm.) สีเหลือง</t>
  </si>
  <si>
    <t>- PVC Ø 3/4" (20 mm.) สีเหลือง</t>
  </si>
  <si>
    <t>ระบบ</t>
  </si>
  <si>
    <t>ตู้</t>
  </si>
  <si>
    <t>- วงจรสายนอกแบบ DIGITAL ISDN (ขอใช้อย่างน้อย 6 วงจร) 1 ชุด</t>
  </si>
  <si>
    <t>- วงจรสายในแบบดิจิตอล IP PHONE (สนับสนุนอย่างน้อย 48 คู่สาย) 1 ชุด</t>
  </si>
  <si>
    <t>- ระบบตอบรับอัตโนมัติ 1 วงจร</t>
  </si>
  <si>
    <t>- เครื่องโทรศัพท์ระบบดิจิตอล  IP PHONE 48 เครื่อง</t>
  </si>
  <si>
    <t>- อุปกรณ์ป้องกันไฟกระชากด้าน POWER SUPPLY (230V 50Hz)</t>
  </si>
  <si>
    <t>- ตู้เก็บอุปกรณ์ขนาด 19 นิ้ว 27U 0.60 ม. (W) x0.80 ม. (D)</t>
  </si>
  <si>
    <t>- ตู้สาขาโทรศัพท์อัตโนมัติระบบ IP PABX ประกอบด้วยอุปกรณ์อย่างน้อย ดังนี้</t>
  </si>
  <si>
    <t>- เครื่องโทรศัพท์พนักงานรับสายโอเปอเรเตอร์ 1 ชุด</t>
  </si>
  <si>
    <t>MDR</t>
  </si>
  <si>
    <t>- พัดลมระบายอากาศ Heavy Duty Fan ขนาด 2xØ4 นิ้ว</t>
  </si>
  <si>
    <t>- แผงเต้ารับขนาด 6 ช่อง พร้อมสายยาว 3 เมตร</t>
  </si>
  <si>
    <t>- อุปกรณ์กระจายสัญญาณ (L2 Switch) ขนาด 24 ช่อง</t>
  </si>
  <si>
    <t>- แผงจัดสาย (Cable Management)</t>
  </si>
  <si>
    <t>- สายเสียบต่อ Cat 6 RJ45-RJ45 Patch Cord</t>
  </si>
  <si>
    <t>- เครื่องสำรองไฟฟ้า ชนิด True On-line Double Conversion ขนาด 3 kVA</t>
  </si>
  <si>
    <t>แผงกระจายรอง DR1-A และ DR1-B ประกอบด้วย</t>
  </si>
  <si>
    <t>- ตู้เก็บอุปกรณ์ขนาด 19 นิ้ว 12U 0.60 ม. (W) x0.60 ม. (D)</t>
  </si>
  <si>
    <t>- อุปกรณ์กระจายสัญญาณแบบ PoE (PoE L2 Switch) ขนาด 24 ช่อง</t>
  </si>
  <si>
    <t>- แผงเสียบต่อ 24 Port Cat 6 Patch Panel</t>
  </si>
  <si>
    <t>- เครื่องสำรองไฟฟ้า ชนิด True On-line Double Conversion ขนาด 1 kVA</t>
  </si>
  <si>
    <t xml:space="preserve">  ชนิด Rack Mount</t>
  </si>
  <si>
    <t>แผงกระจายรอง DR3-A ประกอบด้วย</t>
  </si>
  <si>
    <t>แผงกระจายรอง DR2-A และ DR2-B ประกอบด้วย</t>
  </si>
  <si>
    <t>- เต้ารับคอมพิวเตอร์ RJ45 CAT6 พร้อมฝาครอบพลาสติก</t>
  </si>
  <si>
    <t>- WIREWAYS 50x100x1 mm.</t>
  </si>
  <si>
    <t>- 4P UTP CAT 6</t>
  </si>
  <si>
    <t>4.6 ระบบกล้องวงจรปิด (CCTV SYSTEM)</t>
  </si>
  <si>
    <t>ตู้กระจายสายสัญญาณระบบกล้องโทรทัศน์วงจรปิด (CCTV RACK) ประกอบด้วย</t>
  </si>
  <si>
    <t>- แผงเต้ารับ ขนาด 6 ช่อง พร้อมสายยาว 3 เมตร</t>
  </si>
  <si>
    <t>- Network Video Recorder แบบ 32 ช่อง</t>
  </si>
  <si>
    <t>- อุปกรณ์กระจายสัญญาณแบบ PoE (PoE L2 Switch) ขนาด 16 ช่อง</t>
  </si>
  <si>
    <t>- เครื่องสำรองไฟฟ้าชนิด True On-line Double Conversion ขนาด 3 kVA</t>
  </si>
  <si>
    <t>แผงกระจายรอง CCTV-DR2 และ CCTV-DR3 ประกอบด้วย</t>
  </si>
  <si>
    <t>- จอแสดงผลชนิด LED 4K 60 Hz ขนาดไม่น้อยกว่า 40 นิ้ว พร้อมขายึดจอ</t>
  </si>
  <si>
    <t>- กล้องโทรทัศน์วงจรปิด แบบ DOME มุมมองคงที่ ชนิดเครือข่าย</t>
  </si>
  <si>
    <t xml:space="preserve">  ใช้มาตรฐานสากลในการเชื่อมโยงข้อมูล ใช้ในงานรักษาความปลอดภัยทั่วไป</t>
  </si>
  <si>
    <t xml:space="preserve">  ติดตั้งภายในอาคาร</t>
  </si>
  <si>
    <t>- กล้องโทรทัศน์วงจรปิด แบบ BULLET มุมมองคงที่ ชนิดเครือข่าย</t>
  </si>
  <si>
    <t xml:space="preserve">  ติดตั้งภายนอกอาคาร</t>
  </si>
  <si>
    <t>- IEC01 2.5 SQ.MM.</t>
  </si>
  <si>
    <t>- 4P UTP CAT 6 LSZH</t>
  </si>
  <si>
    <t>จอ</t>
  </si>
  <si>
    <t>3.3 ระบบท่อระบายอากาศ</t>
  </si>
  <si>
    <t>3.4 ระบบท่อประปา</t>
  </si>
  <si>
    <t>3.5 ระบบท่อระบายน้ำฝน</t>
  </si>
  <si>
    <t>3.6 ระบบท่อดับเพลิง</t>
  </si>
  <si>
    <t>- ถังดักไขมัน สำเร็จรูป ชนิดวางใต้ ZINK ขนาด 30 ลิตร</t>
  </si>
  <si>
    <t>FCO</t>
  </si>
  <si>
    <t>FD. - ขนาด Ø 2"</t>
  </si>
  <si>
    <t>P - TRAP - ขนาด Ø 2"</t>
  </si>
  <si>
    <t>3.2.1 ท่อ PVC 8.5</t>
  </si>
  <si>
    <t>3.2.2 ท่อ PP มอก4991 (CLASS B  6 BAR)</t>
  </si>
  <si>
    <t>- ขนาด Ø 2" (ชนิดออกด้านข้าง)</t>
  </si>
  <si>
    <t>3.4.1 ท่อ PP - R  SDR 13.5  PN - 10</t>
  </si>
  <si>
    <t>- ตู้ควบคุม (Control Panel)</t>
  </si>
  <si>
    <t>- เครื่องสูบน้ำเพิ่มแรงดัน BOOSTER  PUMP SET (2 PUMPS/SET)</t>
  </si>
  <si>
    <t xml:space="preserve">  ที่ความสูง 15 เมตร (ชนิด VERTICAL MULTISTAGE)</t>
  </si>
  <si>
    <t>- เครื่องสูบน้ำประปา WATER PUMP (WP1) (WP2) อัตราสูบ 150 ลิตร/นาที</t>
  </si>
  <si>
    <t xml:space="preserve">  อัตราสูบ 200 ลิตร/นาที่ ที่ความสูง 25 เมตร</t>
  </si>
  <si>
    <t>- ติดตั้งมาตรวัดน้ำ ภายใน  ขนาด Ø 1"</t>
  </si>
  <si>
    <t>- FLOAT  VALVE - ขนาด Ø 2"</t>
  </si>
  <si>
    <t>- ข้อต่ออ่อนยางสังเคราะห์ - ขนาด Ø 2"</t>
  </si>
  <si>
    <t>- FOOT VALVE/ STAINLESS STEEL STRAINER - ขนาด Ø 2"</t>
  </si>
  <si>
    <t xml:space="preserve">  พร้อมกุญแจ และสายยู</t>
  </si>
  <si>
    <t>- ชุดน้ำหยด</t>
  </si>
  <si>
    <t>3.4.2 งานวางท่อประปา (ท่อ PB 2110 CLASS PN10  SDR  13.5) ภายนอกอาคาร</t>
  </si>
  <si>
    <t>3.4.3 ท่อเหล็กอาบสังกะสี ประเภทที่ 2 มาตรฐาน มอก. 276</t>
  </si>
  <si>
    <t>3.4.4 งานวางท่อประปา ท่อ PB 2110 CLASS PN10  SDR 13.5 (ระบบน้ำหยด)</t>
  </si>
  <si>
    <t>- STOP VALVE - ขนาด Ø 1/2"</t>
  </si>
  <si>
    <t>- ก๊อกน้ำ ภายใน - ขนาด Ø 1/2"</t>
  </si>
  <si>
    <t>- CHECK VALVE - ขนาด Ø 2"</t>
  </si>
  <si>
    <t>- ก๊อกน้ำสนาม</t>
  </si>
  <si>
    <t>- ฝาปิด STAINLESS ถังเก็บน้ำ ค.ส.ล. ขนาด 0.60x0.60 ม.</t>
  </si>
  <si>
    <t>ประตูน้ำ GATE  VALVE</t>
  </si>
  <si>
    <t>- MODULATING FLOAT VALVE - ขนาด Ø 1½"</t>
  </si>
  <si>
    <t>- ข้อต่ออ่อนยางสังเคราะห์ ใช้กับท่อแรงดัน - ขนาด Ø 2"</t>
  </si>
  <si>
    <t>- ข้อต่ออ่อนยางแหวนรัดสแตนเลส</t>
  </si>
  <si>
    <t>- ข้อต่ออ่อนยาง พร้อมแหวนรัดสแตนเลส - ขนาด Ø 4"</t>
  </si>
  <si>
    <t>- FCO - ขนาด Ø 3"</t>
  </si>
  <si>
    <t>- FD. - ขนาด Ø 2"</t>
  </si>
  <si>
    <t>- P - TRAP - ขนาด Ø 2"</t>
  </si>
  <si>
    <t>ข้อต่ออ่อนยาง พร้อมแหวนรัดสแตนเลส</t>
  </si>
  <si>
    <t>RD - ขนาด Ø 4"</t>
  </si>
  <si>
    <t>FD - ขนาด Ø 2"</t>
  </si>
  <si>
    <t>3.6.1 ท่อเหล็กดำ ASTM A53  SCH 40</t>
  </si>
  <si>
    <t>- ทาสีท่อดับเพลิง</t>
  </si>
  <si>
    <t>3.6.2 ถังดับเพลิงเคมี</t>
  </si>
  <si>
    <t>- CO2  10 ปอนด์   มาตรฐาน  UL</t>
  </si>
  <si>
    <t>3.6.3 ตู้ดับเพลิงพร้อมอุปกรณ์</t>
  </si>
  <si>
    <t>-  FHC. TYPE B</t>
  </si>
  <si>
    <t>- ชุด AUTOMATIC AIR VENT - ขนาด Ø 3/4"</t>
  </si>
  <si>
    <t>- ประตูน้ำกันย้อนกลับ CHECK VALVE - ขนาด Ø 4"</t>
  </si>
  <si>
    <t>- SMC ขนาด Ø 2½"x2½"x4"</t>
  </si>
  <si>
    <t>- BALL VALVE ขนาด Ø 3/4"  มาตราฐาน UL/FM</t>
  </si>
  <si>
    <t>- เข็ม ค.ส.ล. สี่เหลี่ยมตัน 0.15x0.15x6.00 เมตร</t>
  </si>
  <si>
    <t>- ค้ำยันแบบ</t>
  </si>
  <si>
    <t>- เหล็ก DB Ø 12 มม.</t>
  </si>
  <si>
    <t>- ฝาเหล็กหล่อ 0.60x0.60 ม.  HEAVY DUTY</t>
  </si>
  <si>
    <t>ฝา</t>
  </si>
  <si>
    <t>- PLASTIC MEDIA</t>
  </si>
  <si>
    <t>- ท่อ PVC 8.5 ขนาด Ø 6"</t>
  </si>
  <si>
    <t>- ท่อ PVC 8.5 ขนาด Ø 4"</t>
  </si>
  <si>
    <t>- สามทางที ขนาด Ø 6"</t>
  </si>
  <si>
    <t>- อุปกรณ์ยึดท่อ น้ำยา และอื่นๆ</t>
  </si>
  <si>
    <t>- EJECTOR อัตราแลกเปลี่ยนอากาศไม่น้อยกว่า 5 ลบ.ม/ชม. ที่ความลึก 3 เมตร</t>
  </si>
  <si>
    <t>- ตู้คอนโทรล</t>
  </si>
  <si>
    <t>3.7.2 ถังบำบัดน้ำเสีย สำเร็จรูป ชนิดเกรอะ - กรองไร้อากาศ ขนาด 4 ลบ.ม.</t>
  </si>
  <si>
    <t>3.7.3 ถังบำบัดน้ำเสีย สำเร็จรูป ชนิดเกรอะ - กรองไร้อากาศ ขนาด 1.3 ลบ.ม.</t>
  </si>
  <si>
    <t>(ปริมาตรส่วนเกรอะไม่น้อยกว่า 3 ลบ.ม. ปริมาตรรวมไม่น้อยกว่า 4 ลบ.ม.)</t>
  </si>
  <si>
    <t>(ปริมาตรส่วนเกรอะไม่น้อยกว่า 1 ลบ.ม. ปริมาตรรวมไม่น้อยกว่า 1.3 ลบ.ม.)</t>
  </si>
  <si>
    <t>- ท่อระบายน้ำ ค.ส.ล. Ø 0.40 เมตร</t>
  </si>
  <si>
    <t>- ปูนทราย</t>
  </si>
  <si>
    <t>ฝา ค.ส.ล.</t>
  </si>
  <si>
    <t>- ขอบฝาเหล็กแบน 75x6 มม.</t>
  </si>
  <si>
    <t>5.1 เครื่องปรับอากาศแบบแยกส่วน</t>
  </si>
  <si>
    <t>- OAU-1/1  (95,000  BTU/Hr, Outdoor air unit)</t>
  </si>
  <si>
    <t>- CDU-1/01  (610,000  BTU/Hr, Condensing unit)</t>
  </si>
  <si>
    <t>- FCU-M/01 to FCU-M/08 (47,000  BTU/Hr, Ceiling Mount Type)</t>
  </si>
  <si>
    <t>- CDU-M/01  (390,000  BTU/Hr, Condensing unit)</t>
  </si>
  <si>
    <t>- FCU-2/01 (19,000 BTU/Hr, 1 Way Cassette Type)</t>
  </si>
  <si>
    <t>- FCU-2/02 (19,000 BTU/Hr, 2 Way Cassette Type)</t>
  </si>
  <si>
    <t>- FCU-2/03 &amp; FCU-2/04 ( 38,000 BTU/Hr, 4 Way Cassette Type)</t>
  </si>
  <si>
    <t>- FCU- 2/05 (19,000 BTU/Hr, 1 Way Cassette Type)</t>
  </si>
  <si>
    <t>- FCU-2/06 (19,000 BTU/Hr, 2 Way Cassette Type)</t>
  </si>
  <si>
    <t>- FCU-2/07 &amp; FCU-2/08 ( 38,000 BTU /Hr, 4 Way Cassette Type)</t>
  </si>
  <si>
    <t>- FCU-2/09 (19,000 BTU/Hr, 1 Way Cassette Type)</t>
  </si>
  <si>
    <t>- FCU-2/10 (19,000 BTU/Hr, 2 Way Cassette Type)</t>
  </si>
  <si>
    <t>- FCU-2/11 &amp; FCU-2/12 ( 38,000 BTU/Hr, 4 Way Cassette Type)</t>
  </si>
  <si>
    <t>- FCU-2/13 (19,000 BTU/Hr, 1 Way Cassette Type)</t>
  </si>
  <si>
    <t>- FCU-2/15 &amp; FCU-2/16 ( 38,000 BTU/Hr, 4 Way Cassette Type)</t>
  </si>
  <si>
    <t>- OAU-2/1  (95,000  BTU/Hr, Outdoor air unit)</t>
  </si>
  <si>
    <t>- CDU-2/01  ( 710,000 BTU/Hr, Condensing unit)</t>
  </si>
  <si>
    <t>- FCU-2/17 (19,000 BTU/Hr, 1 Way Cassette Type)</t>
  </si>
  <si>
    <t>- FCU-3/01 (95,000 BTU/Hr, Concealed Duct Type)</t>
  </si>
  <si>
    <t>- FCU-3/02 (7,500 BTU/Hr, 1 Way Cassette Type)</t>
  </si>
  <si>
    <t>- FCU-3/03 (95,000 BTU/Hr, Concealed Duct Type)</t>
  </si>
  <si>
    <t>- FCU-3/04 to FCU-3/10 ( 38,000 BTU/Hr, 4 Way Cassette type)</t>
  </si>
  <si>
    <t>- OAU-3/1 (76,000 BTU/Hr, Outdoor air unit)</t>
  </si>
  <si>
    <t>- CDU-3/01  (550,000  BTU/Hr, Condensing unit)</t>
  </si>
  <si>
    <t>- AHU-01 &amp; CDU-02 ( 110,000 BTU/Hr) With UVGI</t>
  </si>
  <si>
    <t>- AHU-02 &amp; CDU-03 ( 190,000 BTU/Hr) With UVG</t>
  </si>
  <si>
    <t>- AHU-03 &amp; CDU-04 ( 190,000 BTU/Hr) With UVGI</t>
  </si>
  <si>
    <t>- AHU-04 &amp; CDU-05 ( 110,000 BTU/Hr) With UVGI</t>
  </si>
  <si>
    <t>5.1.2 เครื่องปรับอากาศห้องความดันลบ (AHU(L) TYPE)</t>
  </si>
  <si>
    <t>- AHU(L)-01 to AHU(L)-016  with CDU &amp; control</t>
  </si>
  <si>
    <t>5.1.1 ระบบปรับอากาศชนิดแปรเปลี่ยนปริมาณสารทำความเย็น</t>
  </si>
  <si>
    <t>- ขนาด Ø 1⅜"</t>
  </si>
  <si>
    <t>- ขนาด Ø 1⅝"</t>
  </si>
  <si>
    <t>- ขนาด Ø 1¾"</t>
  </si>
  <si>
    <t xml:space="preserve">  0.50 in wg</t>
  </si>
  <si>
    <t>- EF-M/01  to EF-M/04 (500 CFM)</t>
  </si>
  <si>
    <t>5.4.1 Exhaust Air Grille (EAG.)</t>
  </si>
  <si>
    <t>- Size 10"x8"</t>
  </si>
  <si>
    <t>- Size 12"x10"</t>
  </si>
  <si>
    <t>- No. 24</t>
  </si>
  <si>
    <t>- Hanger, Support &amp; Accessories</t>
  </si>
  <si>
    <t>- Molded Case CB  200 AT-3P, IC 25 kA at 415 V</t>
  </si>
  <si>
    <t>- Molded Case CB  100 AT-3P, IC 25 kA at 415 V</t>
  </si>
  <si>
    <t>- Molded Case CB  32 AT-3P, IC 25 kA at 415 V</t>
  </si>
  <si>
    <t>- Molded Case CB  50 AT-3P, IC 25 kA at 415 V</t>
  </si>
  <si>
    <t>- Molded Case CB  16 AT-3P, IC 25 kA at 415 V</t>
  </si>
  <si>
    <t>- Digital Power Meter</t>
  </si>
  <si>
    <t>- Surge Voltage Arrester</t>
  </si>
  <si>
    <t>- CUBICLE FORM 2A W/BUSBAR &amp; METERING</t>
  </si>
  <si>
    <t>- 18 Circuit , Main 50 AT IC 18 Ka</t>
  </si>
  <si>
    <t xml:space="preserve">  Branch Breaker ( Plug On Thermal Magnetic Type IC 5 kA)</t>
  </si>
  <si>
    <t>- Branch CB 16 AT-1P</t>
  </si>
  <si>
    <t>- 24 Circuit , Main 50 AT IC 18 Ka</t>
  </si>
  <si>
    <t>AP-2</t>
  </si>
  <si>
    <t>- IEC01 120 sq.mm.</t>
  </si>
  <si>
    <t xml:space="preserve">- IMC Ø 1¼" </t>
  </si>
  <si>
    <t xml:space="preserve">- IMC Ø 3" </t>
  </si>
  <si>
    <t>- Size 200 A, 3P+N</t>
  </si>
  <si>
    <t>หมวดงานระบบลิฟต์</t>
  </si>
  <si>
    <t>- ลิฟต์โดยสาร ชนิดมีห้องเครื่องลิฟต์ ขนาดบรรทุกไม่น้อยกว่า 1,600 กิโลกรัม</t>
  </si>
  <si>
    <t xml:space="preserve">  จำนวนรับ-ส่ง 3 ชั้น 3 ประตู ความเร็วไม่ต่ำกว่า 60 เมตร/นาที</t>
  </si>
  <si>
    <t xml:space="preserve">  (รายละเอียดตามแบบ)</t>
  </si>
  <si>
    <t>- DYNAMIC LOAD TEST เสาเข็ม ขนาด 0.22x0.22 ม.</t>
  </si>
  <si>
    <t>- DYNAMIC LOAD TEST เสาเข็ม ขนาด 0.40x0.40 ม.</t>
  </si>
  <si>
    <t>-  เสาเข็ม ขนาด 0.22x0.22 ม. ยาว 15.00 เมตร</t>
  </si>
  <si>
    <t>-  เสาเข็ม ขนาด 0.40x0.40 ม. ยาว 15.00 เมตร</t>
  </si>
  <si>
    <t>- ค่าแรงสกัดหัวเสาเข็ม ขนาด 0.22x0.22 ม.</t>
  </si>
  <si>
    <t>- ค่าแรงสกัดหัวเสาเข็ม ขนาด 0.40x0.40 ม.</t>
  </si>
  <si>
    <t>- คอนกรีตโครงสร้าง fc'  320 ksc. (ทรงกระบอก)</t>
  </si>
  <si>
    <t>- คอนกรีตโครงสร้าง fc'  320 ksc. (ทรงกระบอก) ผสมกันซึม</t>
  </si>
  <si>
    <t>- เหล็ก SD 40 Ø 28 มม.</t>
  </si>
  <si>
    <t>1.1 งานโครงสร้าง ค.ส.ล.</t>
  </si>
  <si>
    <t>- พื้น HOLLOWCORE หนา 10 ซม.</t>
  </si>
  <si>
    <t>- เทคอนกรีตทับหน้า หนา 5 ซม. + Wire mesh Ø 4 มม. @ 0.15 ม.</t>
  </si>
  <si>
    <t>- พื้น Post Tension</t>
  </si>
  <si>
    <t>- ทาซีเมนต์กันซึม</t>
  </si>
  <si>
    <t>1.2 งานโครงสร้างเหล็กรูปพรรณ</t>
  </si>
  <si>
    <t>- [ 380x100x10.5x16 มม.</t>
  </si>
  <si>
    <t>- H 400x200x7x11 มม.</t>
  </si>
  <si>
    <t>- เพลท หนา 16 มม.</t>
  </si>
  <si>
    <t>- Bolt Ø 20 มม.</t>
  </si>
  <si>
    <t>- ทาสีกันไฟ</t>
  </si>
  <si>
    <t>S68015</t>
  </si>
  <si>
    <t>AR66020</t>
  </si>
  <si>
    <t>SN67032</t>
  </si>
  <si>
    <t>S60171</t>
  </si>
  <si>
    <t>มฐ 3-59001</t>
  </si>
  <si>
    <t>แบบเลขที่  S60171, มฐ 3-59001, SN61078, EE60212, M60119</t>
  </si>
  <si>
    <t>SN61078</t>
  </si>
  <si>
    <t>EE60212</t>
  </si>
  <si>
    <t>M60119</t>
  </si>
  <si>
    <t>3.7 ระบบสุขาภิบาลภายนอกอาคาร</t>
  </si>
  <si>
    <t>3.7.1 บ่อบำบัดน้ำเสีย (SN-ST-05-25)</t>
  </si>
  <si>
    <t xml:space="preserve">  High Pressure Industrial Type</t>
  </si>
  <si>
    <t>- เสาเข็มหกเหลี่ยมกลวง Ø 0.15 ม. ยาว 6.00 ม.</t>
  </si>
  <si>
    <t>งานโครงสร้างเหล็กรูปพรรณ</t>
  </si>
  <si>
    <t>- ท่อเหล็ก Ø 89.10x3.2 มม.</t>
  </si>
  <si>
    <t>- ท่อเหล็ก Ø 139.80x4.0 มม.</t>
  </si>
  <si>
    <t>- PL หนา 20 มม.</t>
  </si>
  <si>
    <t>- หลังคาเหล็กรีดลอนชุบสังกะสี หนา 0.35 มม.</t>
  </si>
  <si>
    <t>- Flashimg</t>
  </si>
  <si>
    <t>- สกรูยึดหลังคา</t>
  </si>
  <si>
    <t>- สกรูยึด Flashing</t>
  </si>
  <si>
    <t>4.1 งานโครงสร้าง (ฐานรากเสาเข็ม)  (S64025)</t>
  </si>
  <si>
    <t>4.2 งานงานสถาปัตยกรรม</t>
  </si>
  <si>
    <t>แป</t>
  </si>
  <si>
    <t>ปิดปลายแป</t>
  </si>
  <si>
    <t>เผื่อ 5%</t>
  </si>
  <si>
    <t>นน./ม.</t>
  </si>
  <si>
    <t>รวมยาว</t>
  </si>
  <si>
    <t>ยาว</t>
  </si>
  <si>
    <t>ยาว+เผื่อ</t>
  </si>
  <si>
    <t>ทาสี</t>
  </si>
  <si>
    <t>กว้าง</t>
  </si>
  <si>
    <t>รวม นน.</t>
  </si>
  <si>
    <t>- รางน้ำฝนสเตนเลส กว้าง 0.40 ม. สูง 0.50 ม. (รวมโครงเหล็กรับราง)</t>
  </si>
  <si>
    <t xml:space="preserve">  โครงคร่าวเหล็กชุบสังกะสี เคลือบสี ที-บาร์ @ 0.60x0.60 ม.</t>
  </si>
  <si>
    <t>- ผนังผิวฉาบปูนเรียบ (ผนังภายนอกอาคาร)</t>
  </si>
  <si>
    <t>- ฉาบปูนเรียบโครงสร้าง</t>
  </si>
  <si>
    <t>- เสาเอ็นและคานทับหลัง ขนาด 0.20x0.50 ม.</t>
  </si>
  <si>
    <t>สูง</t>
  </si>
  <si>
    <t>กว่าง</t>
  </si>
  <si>
    <t>- ฝ4 ฝ้าเพดานแผ่นอคูสติกขอบบังใบ หนา 16 มม. ขนาด 0.60x0.60 ม.</t>
  </si>
  <si>
    <t>- ผ4 ผนังระแนงอลูมิเนียมเคลือบสี ตัว Z ขนาด 100 มม. โครงคร่าวเหล็ก</t>
  </si>
  <si>
    <t>- พ3 พื้นเทปูนทรายปรับระดับผิวขัดเรียบ ทาสีอีพอกซี่</t>
  </si>
  <si>
    <t>- พ2 พื้นผิวปูกระเบื้องพอร์ชเลน หนา 20 มม. ขนาด 600x600 มม. ผิวด้าน</t>
  </si>
  <si>
    <t>- พ5 พื้นเทปูนทรายผิวขัดเรียบปูกระเบื้องไวนิลลายไม้ หนา 5 มม. ชนิดคลิ๊กล๊อค</t>
  </si>
  <si>
    <t>- พ7 พื้น ค.ส.ล. ผิวทำระบบกันซึมชนิดทา หนา 1.5 มม.</t>
  </si>
  <si>
    <t>- ป15 ประตู WPC-Frame บานเปิด ขนาด 0.90x2.05 ม.</t>
  </si>
  <si>
    <t>- UR1 โถปัสสาวะชาย พร้อมระบบเซนเซอร์ AC&gt;ACTIVE</t>
  </si>
  <si>
    <t>- ช่องแสงกระจกติดตาย 3 ช่อง ขนาด 3.20x3.20 ม. รวม 1 ชุด (รูปด้าน 2)</t>
  </si>
  <si>
    <t>เหล็กรูปพรรณ</t>
  </si>
  <si>
    <t>- PL หนา 30 มม.</t>
  </si>
  <si>
    <t>- Bolt Ø 25 มม. (ยาว 1.00 )</t>
  </si>
  <si>
    <t>- ทาสีกันสนิมและสีน้ำมัน</t>
  </si>
  <si>
    <t>ผนังคาน</t>
  </si>
  <si>
    <t>ผนังเสา</t>
  </si>
  <si>
    <t>คานทับหลัง</t>
  </si>
  <si>
    <t>- อลูมิเนียมกล่อง ขนาด 4"x4x3 mm. สีขาว</t>
  </si>
  <si>
    <t>- อลูมิเนียมกล่อง ขนาด 2"x2x2 mm. สีขาว</t>
  </si>
  <si>
    <t>- อลูมิเนียมกล่อง ขนาด 1"x2x2 mm. สีขาว</t>
  </si>
  <si>
    <t>งานลูกกรง</t>
  </si>
  <si>
    <t>- เซาะร่องฝังเส้น PVC. กว้าง 1 ซม. ลึก 1/2 ซม.</t>
  </si>
  <si>
    <t>ประตูรั้วบานเลื่อน กว้าง 10.00 ม. (โครงเหล็ก, ลูกกรงอลูมิเนียม)</t>
  </si>
  <si>
    <t>- สีน้ำมันทาเหล็ก (รองพื้น 1 ครั้ง, ทับหน้า 2 ครั้ง)</t>
  </si>
  <si>
    <t>- งานย้อมสีไม้</t>
  </si>
  <si>
    <t>แนวนอน</t>
  </si>
  <si>
    <t>แนวตั้ง</t>
  </si>
  <si>
    <t>ลูกกรง</t>
  </si>
  <si>
    <t>เสาประคอง</t>
  </si>
  <si>
    <t>น้ำหนัก</t>
  </si>
  <si>
    <t>ทางเดินรอบอาคาร ค.ส.ล. หนา 0.10 ม.</t>
  </si>
  <si>
    <t>- พื้นลานรอบเสธง S0A  หนา 0.10 ม.</t>
  </si>
  <si>
    <t>เสากันล้ม</t>
  </si>
  <si>
    <t>- เพลาล้อสเตนเลส เกรด 304 ขนาด Ø 4" 2 อัน/ชุด พร้อมขาเหล็กยึดเพลาคู่</t>
  </si>
  <si>
    <t>- อุปกรณ์ติดตั้งลูกกรง</t>
  </si>
  <si>
    <t>- ชุดอุปกรณ์ประคองกันประตูหลุด พร้อมล้อประคอง 4 อัน/ชุด ยึดติดเสารั้ว</t>
  </si>
  <si>
    <t>- ค่าแรงประกอบติดตั้งประตู</t>
  </si>
  <si>
    <t>- สันราง เหล็ก  RB Ø 9 มม.</t>
  </si>
  <si>
    <t>- คานทับหลัง ขนาด 0.10x0.30 ม.</t>
  </si>
  <si>
    <t>-  พื้น ค.ส.ล. หนา 10 ซม. (รับผนังหุ้มเสา)</t>
  </si>
  <si>
    <t>-  พื้น ค.ส.ล. หนา 5 ซม. (เทปิดหัวเสา)</t>
  </si>
  <si>
    <t>คิดเป็นช่วง 6.90 เมตร / ราคาต่อเมตร</t>
  </si>
  <si>
    <t>แนวตั้งซอย</t>
  </si>
  <si>
    <t>- ค่าแรงติดตั้งลูกกรงพร้อมอุปกรณ์</t>
  </si>
  <si>
    <t>- ผ5 ผนังลวดตาข่ายถัก Chain link Fence ช่องตาขนาด 2" ลวด Ø 4 มม.</t>
  </si>
  <si>
    <t xml:space="preserve">  โครงเหล็กกล่อง (พื้นที่แนวท่อ GAS และท่อระบายอากาศ)</t>
  </si>
  <si>
    <t>- ผ5 เสาเหล็กกล่องชุบสังกะสี ขนาด 4"x4" หนา 1.5 มม. (24.2 กก./ท่อน.)</t>
  </si>
  <si>
    <t>- ผนังบุหินแกรนิตสีน้ำตาล</t>
  </si>
  <si>
    <t xml:space="preserve">- ที่กันล้อ ค.ส.ล. สำเร็จรูป ขนาด 150x100x1800 มม. พร้อมอุปกรณ์ยึด </t>
  </si>
  <si>
    <t xml:space="preserve"> - พื้นที่นั่งร้านที่ใช้ สูงประมาณ 18 เมตร = 238 x 18 = 4,284.00 ตร.ม.</t>
  </si>
  <si>
    <t xml:space="preserve"> - จำนวนนั่งร้านอาคาร ชั้น 1 ถึง หลังคา = 4,284/3.06  = 1,400 ชุด</t>
  </si>
  <si>
    <t xml:space="preserve"> - ผ้าใบป้องกันฝุ่น = พื้นที่นั่งร้านรอบอาคารภายนอกสูงประมาณ 18 เมตร = 238.00 x 18 = 4,284 ตร.ม.</t>
  </si>
  <si>
    <t>ค่าเช่านั่งร้าน ระยะเวลา 18 เดือน (คิดระยะเวลาให้ 50 %)</t>
  </si>
  <si>
    <t xml:space="preserve"> - คานทับหลัง ขนาด 0.15x0.10 ม.</t>
  </si>
  <si>
    <t>- เหล็กกล่อง 100x100x3.2 mm. (8.70 kg/m.)</t>
  </si>
  <si>
    <t>- รางเหล็กฉาก L 2"x2"x6 มม. (4.46 kg/m.)</t>
  </si>
  <si>
    <t>- บัวปูนปั้นขอบป้าย</t>
  </si>
  <si>
    <t>ป้ายชื่อ ตัวหนังสือสเตนเลสแผ่นพับขึ้นรูป ติดลอย</t>
  </si>
  <si>
    <t xml:space="preserve">- ข้อความ "ศูนย์ความปลอดภัยการทำงาน เขต ๑๒" สูง 0.50 ม. ยกขอบหนา 1½" </t>
  </si>
  <si>
    <t>- และ "Work Safety Center Area 12" สูงประมาณ 0.25-0.30 ม. ยกขอบหนา 1"</t>
  </si>
  <si>
    <t>9.1 งานโครงสร้างป้าย</t>
  </si>
  <si>
    <t>9.2 งานสถาปัตยกรรมป้าย</t>
  </si>
  <si>
    <t>10.1 งานวิศวกรรมโครงสร้าง</t>
  </si>
  <si>
    <t>10.2 หมวดงานสถาปัตยกรรม</t>
  </si>
  <si>
    <t>- คันหินคอนกรีตสำเร็จรูป ขนาด 0.15x0.30x0.50 ม.</t>
  </si>
  <si>
    <t>เสาธง สูง 16.00 เมตร</t>
  </si>
  <si>
    <t>- เสาธงเหล็กชุบสังกะสี สำเร็จรูป สูง 16.00 ม. พร้อมส่วนประกอบเสาธง</t>
  </si>
  <si>
    <t xml:space="preserve">  ชักธงขึ้น - ลง แบบมือชัก เชือกชักเสาธง Ø 1 ซม.</t>
  </si>
  <si>
    <t xml:space="preserve">  พร้อมผืนธงชาติไทย ขนาด 2.80x2.70 ม.</t>
  </si>
  <si>
    <t xml:space="preserve"> - ได้พื้นที่ = 1.70 x 1.80 = 3.06 ตร.ม.</t>
  </si>
  <si>
    <t>5.1 งานโครงสร้าง (ฐานรากเสาเข็ม)  (S64025)</t>
  </si>
  <si>
    <t>5.2 งานงานสถาปัตยกรรม</t>
  </si>
  <si>
    <t>7.1 งานวิศวกรรมโครงสร้าง</t>
  </si>
  <si>
    <t>7.2 หมวดงานสถาปัตยกรรม</t>
  </si>
  <si>
    <t>8.1 โครงเหล็กรูปพรรณ</t>
  </si>
  <si>
    <t>8.2 ลูกกรงอลูมิเนียม</t>
  </si>
  <si>
    <t>8.3 อุปกรณ์ประตู</t>
  </si>
  <si>
    <t>12.1 งานวางท่อระบายน้ำท่อ ค.ส.ล. ชั้น 3 มอก. 128 ขนาด Ø 0.40 ม.</t>
  </si>
  <si>
    <t>12.2 งานวางท่อระบายน้ำท่อ ค.ส.ล. ชั้น 2 มอก. 128 ขนาด Ø 0.40 ม.</t>
  </si>
  <si>
    <t>12.3 บ่อพักท่อระบายน้ำ ค.ส.ล. 0.40 ม.  ฝา ค.ส.ล.</t>
  </si>
  <si>
    <t>13.2.1 ท่อร้อยสายและบ่อพักสายระบบสื่อสาร</t>
  </si>
  <si>
    <t>- ผนังปิดโครงหลังคาห้องประชุม (แผ่นไฟเบอร์ซีเมนต์ หนา 8 มม. พร้อมโครงรับ</t>
  </si>
  <si>
    <t>- ผ1 ผนังภายนอกทำสีพ่นลาย (Texture)</t>
  </si>
  <si>
    <t>M68036</t>
  </si>
  <si>
    <t>- FCU-1/01 (54,000  BTU/Hr, 4 Way Cassette Type)</t>
  </si>
  <si>
    <t>- FCU-1/02  (95,000  BTU/Hr, Concealed Duct Type)</t>
  </si>
  <si>
    <t>- FCU-1/03  (95,000  BTU/Hr, Concealed Duct Type)</t>
  </si>
  <si>
    <t>- FCU-1/04  (24,000 BTU/Hr, 4 Way Cassette Type)</t>
  </si>
  <si>
    <t>- FCU-1/05  (24,000 BTU/Hr, 4 Way Cassette Type)</t>
  </si>
  <si>
    <t>- FCU-1/06  (38,000 BTU/Hr, 4 Way Cassette Type)</t>
  </si>
  <si>
    <t>- FCU-1/07  (12,000 BTU/Hr, 1 Way Cassette Type)</t>
  </si>
  <si>
    <t>- FCU-1/08  (12,000 BTU/Hr, 1 Way Cassette Type)</t>
  </si>
  <si>
    <t>- FCU-1/09 To FCU-1/12  (30,000  BTU/Hr, 4 Way Cassette Type)</t>
  </si>
  <si>
    <t>- FCU-2/14 (19,000 BTU/Hr, 2 Way Ceiling Cassette Type)</t>
  </si>
  <si>
    <t>- FCU-2/24  ( 76,000 BTU/Hr, Concealed Duct Type)</t>
  </si>
  <si>
    <t>- FCU-2/19  ( 24,000 BTU/Hr, 4 Way Cassette Type)</t>
  </si>
  <si>
    <t>- FCU- 2/20 (76,000 BTU/Hr, Concealed Duct Type)</t>
  </si>
  <si>
    <t>- FCU- 2/21 (47,000 BTU/Hr, Concealed Duct Type)</t>
  </si>
  <si>
    <t>- FCU- 2/22 (95,000 BTU/Hr, Concealed Duct Type)</t>
  </si>
  <si>
    <t>- FCU- 2/23 (76,000 BTU/Hr, Concealed Duct Type)</t>
  </si>
  <si>
    <t>- CDU-2/01  ( 610,000 BTU/Hr, Condensing unit)</t>
  </si>
  <si>
    <t>- FCU- 2/18 (95,000 BTU/Hr, Cassette Type)</t>
  </si>
  <si>
    <t>1) Liquid Tube (Copper tube, type L) ท่อน้ำยา (ท่อทองแดง แบบ L)</t>
  </si>
  <si>
    <t>2) Suction Tube (Copper tube, type L) ท่อน้ำยา (ท่อทองแดง แบบ L)</t>
  </si>
  <si>
    <t>3) Drain Pipe (PVC class 8.5) ท่อระบายน้ำ (พีวีซี ชั้น 8.5) ท่อน้ำทิ่ง</t>
  </si>
  <si>
    <t>5.2.2 Piping Insulation Works งานฉนวนท่อ</t>
  </si>
  <si>
    <t>1) Copper Tube  Insulation ฉนวนท่อทองแดง</t>
  </si>
  <si>
    <t>2) Drain Pipe Insulation  ฉนวนท่อระบายน้ำ</t>
  </si>
  <si>
    <t xml:space="preserve"> - ขนาด Ø 1¾"</t>
  </si>
  <si>
    <t>- EF-1/01&amp; EF-1/02, EF-2/01&amp;EF-2/02, EF-3/01&amp;EF-3/02 (500 CFM)</t>
  </si>
  <si>
    <t>5.3.1 Propeller Fan Type  ประเภทพัดลมใบพัด</t>
  </si>
  <si>
    <t>พัดลมระบายอากาศ พร้อมติดตั้ง</t>
  </si>
  <si>
    <t>5.3.2 Centrifugal Fan Type</t>
  </si>
  <si>
    <t>5.3.3 Ceiling Mounted Type</t>
  </si>
  <si>
    <t>- EF- (50 CFM @0.2 in.wg.)</t>
  </si>
  <si>
    <t>- EF- (100 CFM @0.2 in.wg.)</t>
  </si>
  <si>
    <t>- EF- (150 CFM @0.2 in.wg.)</t>
  </si>
  <si>
    <t>- EF- (200 CFM @0.2 in.wg.)</t>
  </si>
  <si>
    <t>- EF- (250 CFM @0.2 in.wg.)</t>
  </si>
  <si>
    <t>- EF- (300 CFM @0.2 in.wg.)</t>
  </si>
  <si>
    <t>- EF- (350 CFM @0.2 in.wg.)</t>
  </si>
  <si>
    <t>5.3.4 High Pressure Industrial Type</t>
  </si>
  <si>
    <t>- EF-1/10, EF-lift (1,500 CFM)</t>
  </si>
  <si>
    <t>- EF-1/11, EF-lift (2,000 CFM)</t>
  </si>
  <si>
    <t>- Size 8"x8" INS.SCREEN</t>
  </si>
  <si>
    <t>- Size 10"x6" INS.SCREEN</t>
  </si>
  <si>
    <t>- Size 12"x10" INS.SCREEN</t>
  </si>
  <si>
    <t>- Size 24"x12" INS.SCREEN</t>
  </si>
  <si>
    <t>- Size 30"x12" INS.SCREEN</t>
  </si>
  <si>
    <t>- Size 18"x14" INS.SCREEN</t>
  </si>
  <si>
    <t>- Size 48"x14" INS.SCREEN</t>
  </si>
  <si>
    <t>5.4.2 Fresh Air Grille (FAG.)</t>
  </si>
  <si>
    <t>5.4.3 Return Air Grille W/Filter (RAG)</t>
  </si>
  <si>
    <t>5.4.4 Supply Air Grille  (SAG)</t>
  </si>
  <si>
    <t>5.4.5 Square Ceiling Diffuser (SCD)</t>
  </si>
  <si>
    <t>5.4.6 Duct (Galvanized Steel Sheet) ท่อลม (แผ่นเหล็กอาบสังกะสี)</t>
  </si>
  <si>
    <t>5.4.7 Insulation Duct ฉนวนท่อ</t>
  </si>
  <si>
    <t>- Closed Cell Elastomeric Thermal Insulation for HVAC Thick. 19 mm.</t>
  </si>
  <si>
    <t>AMDB</t>
  </si>
  <si>
    <t>- Molded Case CB  150 AT-3P, IC 25 kA at 415 V</t>
  </si>
  <si>
    <t>- Molded Case CB  1000 AT-3P, IC 35 kA at 415 V</t>
  </si>
  <si>
    <t>AP-1, AP-3</t>
  </si>
  <si>
    <t>5.5.3 Conduit  ท่อร้อยสายไฟ</t>
  </si>
  <si>
    <t>3) Hanger , Support &amp; Accessories</t>
  </si>
  <si>
    <t>5.5.4 Disconnecting  Switch (Out Door) สวิตช์ตัดการเชื่อมต่อ (ประตูออก)</t>
  </si>
  <si>
    <t>- ดวงโคมป้ายทางออกฉุกเฉินชนิดส่องสว่างจากภายใน (SELF-CONTAINED</t>
  </si>
  <si>
    <t xml:space="preserve">  ชนิดแห้ง, ชุดควบคุมอุปกรณ์การทดสอบ และอุปกรณ์แสดงสภาวะ</t>
  </si>
  <si>
    <t xml:space="preserve">  EMERGENCY EXIT SIGN LUMINAIRE) ชนิดหลอด LED พร้อม BATTERY</t>
  </si>
  <si>
    <t xml:space="preserve">  ที่ประกอบอยู่ภายในโคมไฟ สามารถสำรองไฟฟ้าได้ไม่น้อยกว่า 3 ชั่วโมง</t>
  </si>
  <si>
    <t xml:space="preserve">  ความสว่างและรูปแบบของป้าย ให้เป็นไปตามมาตรฐานระบบไฟฟ้าแสงสว่าง</t>
  </si>
  <si>
    <t xml:space="preserve">  ฉุกเฉิน และป้ายทางออกฉุกเฉิน ของ วสท. ฉบับล่าสุด</t>
  </si>
  <si>
    <t>- FIRE ALARM STROBE WITH HORN ติดผนังต่ำจากเพดาน 0.20 เมตร</t>
  </si>
  <si>
    <t>- MANUAL STATION ติดผนังสูงจากพื้น 1.50 เมตร</t>
  </si>
  <si>
    <t>- PHOTO ELECTRIC SMOKE DETECTOR ติดเพดาน</t>
  </si>
  <si>
    <t>- FIRE ALARM TERMINAL BOX ติดผนังสูงจากพื้น 1.80 เมตร</t>
  </si>
  <si>
    <t>- FIXED TEMPERATURE HEAT DETECTOR ติดเพดาน</t>
  </si>
  <si>
    <t xml:space="preserve">  ติดผนังสูงจากพื้น 1.80 เมตร</t>
  </si>
  <si>
    <t>- ALUMINIUM ANODIZED GRAPHIC ANNUNCIATOR ขนาดไม่น้อยกว่า A3</t>
  </si>
  <si>
    <t>- FIRE ALARM CONTROL PANEL 10 ZONE ติดผนังสูงจากพื้น 1.80 เมตร</t>
  </si>
  <si>
    <t>- HDPE Ø 110 mm.</t>
  </si>
  <si>
    <t>- HDPE Ø 63 mm.</t>
  </si>
  <si>
    <t>- HDPE Ø 50 mm.</t>
  </si>
  <si>
    <t>- IMC Ø 4'' (100 mm.)</t>
  </si>
  <si>
    <t>- PCV Ø 3/4'' (20 mm.)</t>
  </si>
  <si>
    <t>- IMC Ø 2" (50 mm.)</t>
  </si>
  <si>
    <t>สถานที่ก่อสร้าง    อำเภอเมืองสุพรรณบุรี  จังหวัดสุพรรณบุรี</t>
  </si>
  <si>
    <t xml:space="preserve"> - เสาเข็มสี่เหลี่ยมตัน □ 0.15x0.15 ยาว 6.00 ม.</t>
  </si>
  <si>
    <t>(นายธราเทพ  กุลพานิช)</t>
  </si>
  <si>
    <t>ผู้อำนวยการสำนักงานสิ่งแวดล้อมและควบคุมมลพิษที่ 5</t>
  </si>
  <si>
    <t>(นายนพดล  เหมือนเพ็ชร)</t>
  </si>
  <si>
    <t>นักวิชาการสิ่งแวดล้อมชำนาญการพิเศษ</t>
  </si>
  <si>
    <t>สำนักงานสิ่งแวดล้อมและควบคุมมลพิษที่ 5</t>
  </si>
  <si>
    <t>(นายคงศักดิ์  ยอดไกรศรี)</t>
  </si>
  <si>
    <t>สถาปนิกชำนาญการ</t>
  </si>
  <si>
    <t>สำนักงานโยธาธิการและผังเมืองจังหวัดสุพรรณบุรี</t>
  </si>
  <si>
    <t>สรุปผลการประมาณราคากลางค่าก่อสร้าง</t>
  </si>
  <si>
    <t>คณะกรรมการกำหนดราคากลาง  ตามคำสั่งกรมควบคุมมลพิษที่ 98/2568 ลงวันที่  11 มีนาคม 2568</t>
  </si>
  <si>
    <t>ประมาณราคาโดย คณะกรรมการกำหนดราคากลาง  ตามคำสั่งกรมควบคุมมลพิษที่ 98/2568 ลงวันที่  11 มีนาคม 2568</t>
  </si>
  <si>
    <t xml:space="preserve">          ตำบลรั้วใหญ่ อำเภอเมืองสุพรรณบุรี  จังหวัดสุพรรณบุรี</t>
  </si>
  <si>
    <t>สถานที่ก่อสร้าง     ตำบลรั้วใหญ่ อำเภอเมืองสุพรรณบุรี จังหวัดสุพรรณบุรี</t>
  </si>
  <si>
    <t>เจ้าของอาคาร     สำนักงานสิ่งแวดล้อมและควบคุมมลพิษที่ 5</t>
  </si>
  <si>
    <t>สถานที่ก่อสร้าง  ตำบลรั้วใหญ่  อำเภอเมืองสุพรรณบุรี  จังหวัดสุพรรณบุรี</t>
  </si>
  <si>
    <t xml:space="preserve">รายการประมาณราคาค่าก่อสร้าง    โครงการก่อสร้างสำนักงานสิ่งแวดล้อมและควบคุมมลพิษที่ 5 </t>
  </si>
  <si>
    <t xml:space="preserve">อาคารสำนักงานสิ่งแวดล้อมฯ </t>
  </si>
  <si>
    <t xml:space="preserve">รายการประมาณราคาค่าก่อสร้าง   โครงการก่อสร้างสำนักงานสิ่งแวดล้อมและควบคุมมลพิษที่ 5 </t>
  </si>
  <si>
    <t>ประมาณการและรวบรวมโดย  คณะกรรมการกำหนดราคากลาง  ตามคำสั่งกรมควบคุมมลพิษที่ 98/2568 ลงวันที่  11 มีนาคม 2568</t>
  </si>
  <si>
    <t xml:space="preserve">ชื่อโครงการ/งานก่อสร้าง โครงการก่อสร้างสำนักงานสิ่งแวดล้อมและควบคุมมลพิษที่ 5 </t>
  </si>
  <si>
    <t>แบบเลขที่ S68015,AR66020,SN67032,EE68073,M68036</t>
  </si>
  <si>
    <t xml:space="preserve">ประมาณราคาและรวบรวมโดย </t>
  </si>
  <si>
    <t>คณะกรรมการกำหนดราคากลาง ตามคำสั่งกรมควบคุมมลพิษที่ 98/2568 ลงวันที่  11 มีนาคม 2568</t>
  </si>
  <si>
    <t xml:space="preserve">1. เหตุผลความจำเป็นที่ต้องมีค่าใช้จ่ายพิเศษ ในรายการนี้ เนื่องจากโครงการก่อสร้างสำนักงานสิ่งแวดล้อมและควบคุมมลพิษที่ 5 </t>
  </si>
  <si>
    <t>2.2 ระบบสื่อสาร</t>
  </si>
  <si>
    <t>2.1 ระบบไฟฟ้าผังบริเวณ</t>
  </si>
  <si>
    <t>2.1.1 ระบบไฟฟ้าแรงสูง</t>
  </si>
  <si>
    <t xml:space="preserve">2.1.2 หม้อแปลงไฟฟ้าพร้อมอุปกรณ์ประกอบ </t>
  </si>
  <si>
    <t xml:space="preserve">2.1.3 แผงย่อยและเซอร์กิตเบรกเกอร์ </t>
  </si>
  <si>
    <t>2.1.4 บ่อพักสายและท่อร้อยสายไฟฟ้า</t>
  </si>
  <si>
    <t>2.1.5 สายไฟฟ้า</t>
  </si>
  <si>
    <t>2.1.6 ดวงโคมไฟฟ้า</t>
  </si>
  <si>
    <t xml:space="preserve">2.1.3 ค่าดำเนินการขอติดตั้งมิเตอร์แรงสูงการไฟฟ้าฯ (ยกเว้นค่าประกัน )   </t>
  </si>
  <si>
    <t>EE68073</t>
  </si>
  <si>
    <r>
      <t xml:space="preserve">หมวดงานอื่นๆ </t>
    </r>
    <r>
      <rPr>
        <sz val="14"/>
        <rFont val="TH SarabunPSK"/>
        <family val="2"/>
      </rPr>
      <t>(ถ้ามี) เพื่อให้ครบถ้วนตามรูปแลลและรายการ</t>
    </r>
  </si>
  <si>
    <r>
      <t xml:space="preserve">- เหล็กกล่อง </t>
    </r>
    <r>
      <rPr>
        <sz val="11"/>
        <rFont val="TH SarabunPSK"/>
        <family val="2"/>
      </rPr>
      <t xml:space="preserve"> </t>
    </r>
    <r>
      <rPr>
        <sz val="14"/>
        <rFont val="TH SarabunPSK"/>
        <family val="2"/>
      </rPr>
      <t>100x50x3.2 มม.</t>
    </r>
  </si>
  <si>
    <r>
      <t>- พ3 บัวเชิงผนังฉาบอีพอกซี่มอร์ต้า</t>
    </r>
    <r>
      <rPr>
        <sz val="12"/>
        <rFont val="TH SarabunPSK"/>
        <family val="2"/>
      </rPr>
      <t xml:space="preserve"> </t>
    </r>
    <r>
      <rPr>
        <sz val="13"/>
        <rFont val="TH SarabunPSK"/>
        <family val="2"/>
      </rPr>
      <t>(</t>
    </r>
    <r>
      <rPr>
        <sz val="12"/>
        <rFont val="TH SarabunPSK"/>
        <family val="2"/>
      </rPr>
      <t>R-SHAPE</t>
    </r>
    <r>
      <rPr>
        <sz val="13"/>
        <rFont val="TH SarabunPSK"/>
        <family val="2"/>
      </rPr>
      <t>)</t>
    </r>
    <r>
      <rPr>
        <sz val="12"/>
        <rFont val="TH SarabunPSK"/>
        <family val="2"/>
      </rPr>
      <t xml:space="preserve"> </t>
    </r>
    <r>
      <rPr>
        <sz val="13"/>
        <rFont val="TH SarabunPSK"/>
        <family val="2"/>
      </rPr>
      <t>รัศมี 5 ซม. ทาสีอีพอกซี่สูง 15 ซม.</t>
    </r>
  </si>
  <si>
    <r>
      <t xml:space="preserve">- ป1 กล่องเสา-คาน อลูมิเนียมคอมโพสิตพับขึ้นรูป ขนาด </t>
    </r>
    <r>
      <rPr>
        <sz val="16"/>
        <rFont val="TH SarabunPSK"/>
        <family val="2"/>
      </rPr>
      <t>□</t>
    </r>
    <r>
      <rPr>
        <sz val="14"/>
        <rFont val="TH SarabunPSK"/>
        <family val="2"/>
      </rPr>
      <t xml:space="preserve"> 0.20x0.20 ม. </t>
    </r>
  </si>
  <si>
    <r>
      <t xml:space="preserve">- ระแนงตกแต่ง เหล็กกล่องแนวตั้ง ขนาด </t>
    </r>
    <r>
      <rPr>
        <sz val="16"/>
        <rFont val="TH SarabunPSK"/>
        <family val="2"/>
      </rPr>
      <t>□</t>
    </r>
    <r>
      <rPr>
        <sz val="14"/>
        <rFont val="TH SarabunPSK"/>
        <family val="2"/>
      </rPr>
      <t xml:space="preserve"> 0.10x0.10 ม. หนา 1.5 มม.</t>
    </r>
  </si>
  <si>
    <r>
      <t xml:space="preserve">- ราวทรงตัวสเตนเลส รูป </t>
    </r>
    <r>
      <rPr>
        <sz val="11"/>
        <rFont val="TH SarabunPSK"/>
        <family val="2"/>
      </rPr>
      <t>L</t>
    </r>
  </si>
  <si>
    <r>
      <t>- IEC01 2.5 sq.mm.</t>
    </r>
    <r>
      <rPr>
        <vertAlign val="superscript"/>
        <sz val="14"/>
        <rFont val="TH SarabunPSK"/>
        <family val="2"/>
      </rPr>
      <t xml:space="preserve"> </t>
    </r>
  </si>
  <si>
    <r>
      <t>- IEC01  6 sq.mm.</t>
    </r>
    <r>
      <rPr>
        <vertAlign val="superscript"/>
        <sz val="14"/>
        <rFont val="TH SarabunPSK"/>
        <family val="2"/>
      </rPr>
      <t xml:space="preserve"> </t>
    </r>
  </si>
  <si>
    <r>
      <t>- IEC01 16 sq.mm.</t>
    </r>
    <r>
      <rPr>
        <vertAlign val="superscript"/>
        <sz val="14"/>
        <rFont val="TH SarabunPSK"/>
        <family val="2"/>
      </rPr>
      <t xml:space="preserve"> </t>
    </r>
  </si>
  <si>
    <r>
      <t xml:space="preserve">แบบเลขที่   S68015, AR66020, </t>
    </r>
    <r>
      <rPr>
        <b/>
        <sz val="14"/>
        <rFont val="TH SarabunPSK"/>
        <family val="2"/>
      </rPr>
      <t>SN67032</t>
    </r>
    <r>
      <rPr>
        <b/>
        <sz val="14"/>
        <color theme="1"/>
        <rFont val="TH SarabunPSK"/>
        <family val="2"/>
      </rPr>
      <t xml:space="preserve">, </t>
    </r>
    <r>
      <rPr>
        <b/>
        <sz val="14"/>
        <rFont val="TH SarabunPSK"/>
        <family val="2"/>
      </rPr>
      <t>EE68073</t>
    </r>
    <r>
      <rPr>
        <b/>
        <sz val="14"/>
        <color theme="1"/>
        <rFont val="TH SarabunPSK"/>
        <family val="2"/>
      </rPr>
      <t>, M68036</t>
    </r>
  </si>
  <si>
    <r>
      <rPr>
        <u/>
        <sz val="14"/>
        <color theme="1"/>
        <rFont val="TH SarabunPSK"/>
        <family val="2"/>
      </rPr>
      <t>ตาม</t>
    </r>
    <r>
      <rPr>
        <sz val="14"/>
        <color theme="1"/>
        <rFont val="TH SarabunPSK"/>
        <family val="2"/>
      </rPr>
      <t xml:space="preserve">     ตามคำสั่งกรมควบคุมมลพิษที่ 98/2568 ลงวันที่  11 มีนาคม 2568</t>
    </r>
  </si>
  <si>
    <r>
      <rPr>
        <u/>
        <sz val="14"/>
        <color theme="1"/>
        <rFont val="TH SarabunPSK"/>
        <family val="2"/>
      </rPr>
      <t>เรื่อง</t>
    </r>
    <r>
      <rPr>
        <sz val="14"/>
        <color theme="1"/>
        <rFont val="TH SarabunPSK"/>
        <family val="2"/>
      </rPr>
      <t xml:space="preserve">     สำหรับประกวดราคาจ้างอาคารสำนักงานสิ่งแวดล้อมและควบคุมมลพิษที่ 5</t>
    </r>
  </si>
  <si>
    <r>
      <t xml:space="preserve">- </t>
    </r>
    <r>
      <rPr>
        <sz val="12"/>
        <rFont val="TH SarabunPSK"/>
        <family val="2"/>
      </rPr>
      <t>C</t>
    </r>
    <r>
      <rPr>
        <sz val="14"/>
        <rFont val="TH SarabunPSK"/>
        <family val="2"/>
      </rPr>
      <t xml:space="preserve"> 100x50x20x3.2 มม.</t>
    </r>
  </si>
  <si>
    <r>
      <t xml:space="preserve">- เสาเข็ม </t>
    </r>
    <r>
      <rPr>
        <b/>
        <sz val="14"/>
        <rFont val="TH SarabunPSK"/>
        <family val="2"/>
      </rPr>
      <t>□</t>
    </r>
    <r>
      <rPr>
        <sz val="14"/>
        <rFont val="TH SarabunPSK"/>
        <family val="2"/>
      </rPr>
      <t xml:space="preserve"> 0.15x0.15 ม. ยาว 6.00 ม.</t>
    </r>
  </si>
  <si>
    <r>
      <t xml:space="preserve">  ขนาดไม่เกิน 10W ปริมาณแสงไม่น้อยกว่า 800 ลูเมน ให้แสงแบบ</t>
    </r>
    <r>
      <rPr>
        <sz val="12"/>
        <rFont val="TH SarabunPSK"/>
        <family val="2"/>
      </rPr>
      <t xml:space="preserve"> WARM WHITE</t>
    </r>
  </si>
  <si>
    <t>(ตัวอักษร)  (แปดสิบเก้าล้านเก้าแสนเก้าหมื่นเก้าพันเก้าร้อยบาทถ้วน)</t>
  </si>
  <si>
    <t>แบบเลขที่   S68015, AR66020, SN67032, EE68073, M68036</t>
  </si>
  <si>
    <t>คิดเป็นเงินประมาณ       (เจ็ดสิบแปดล้านสี่แสนหกหมื่นบาทถ้วน)</t>
  </si>
  <si>
    <t>รวมข้อ 1 หมวดงานโครงสร้าง</t>
  </si>
  <si>
    <t>รวมข้อ 2 หมวดงานสถาปัตยกรรม</t>
  </si>
  <si>
    <t>รวมข้อ 2.1 งานหลังคา</t>
  </si>
  <si>
    <t>รวมข้อ 2.2 งานฝ้าเพดาน</t>
  </si>
  <si>
    <t>รวมข้อ 2.3 งานผนังและผิวผนัง</t>
  </si>
  <si>
    <t>รวมข้อ 2.4 งานตกแต่งผิวพื้น</t>
  </si>
  <si>
    <t>รวมข้อ 2.5 งานประตู-หน้าต่าง</t>
  </si>
  <si>
    <t>รวมข้อ 2.6 งานสุขภัณฑ์และอุปกรณ์</t>
  </si>
  <si>
    <t>รวมข้อ 2.9 งานเบ็ตเตล็ด</t>
  </si>
  <si>
    <t>รวมข้อ 3 หมวดงานระบบสุขาภิบาล</t>
  </si>
  <si>
    <t>รวมข้อ 3.1 ระบบท่อระบายน้ำโสโครก</t>
  </si>
  <si>
    <t>รวมข้อ 3.2 ระบบท่อระบายน้ำทิ้ง</t>
  </si>
  <si>
    <t>รวมข้อ 3.3 ระบบท่อระบายอากาศ</t>
  </si>
  <si>
    <t>รวมข้อ 3.4 ระบบท่อประปา</t>
  </si>
  <si>
    <t>รวมข้อ 3.5 ระบบท่อระบายน้ำฝน</t>
  </si>
  <si>
    <t>รวมข้อ 3.6 ระบบท่อดับเพลิง</t>
  </si>
  <si>
    <t>รวมข้อ 3.7 ระบบสุขาภิบาลภายนอกอาคาร</t>
  </si>
  <si>
    <t>รวมข้อ 3.7.1 บ่อบำบัดน้ำเสีย (SN-ST-05-25)</t>
  </si>
  <si>
    <t>รวมข้อ 4 หมวดงานระบบไฟฟ้าและสื่อสาร</t>
  </si>
  <si>
    <t>รวมข้อ 4.1 ระบบไฟฟ้าอาคาร</t>
  </si>
  <si>
    <t>รวมข้อ 4.1.1 แผงสวิตซ์ไฟฟ้าประธาน</t>
  </si>
  <si>
    <t>รวมข้อ 4.1.2 แผงย่อยและ เซอร์กิตเบรกเกอร์</t>
  </si>
  <si>
    <t>รวมข้อ 4.1.3 ท่อร้อยสายไฟฟ้า</t>
  </si>
  <si>
    <t>รวมข้อ 4.1.4 สายไฟฟ้า</t>
  </si>
  <si>
    <t>รวมข้อ 4.1.5 ดวงโคมไฟฟ้าและอุปกรณ์</t>
  </si>
  <si>
    <t>รวมข้อ 4.1.6 สวิตช์ และเต้ารับ</t>
  </si>
  <si>
    <t>รวมข้อ 4.1.7 ระบบแจ้งเหตุฉุกเฉินในห้องน้ำคนพิการ</t>
  </si>
  <si>
    <t>รวมข้อ 4.2 ระบบป้องกันฟ้าผ่า</t>
  </si>
  <si>
    <t>รวมข้อ 4.3 ระบบโทรศัพท์ (TELEPHONE SYSTEM)</t>
  </si>
  <si>
    <t>รวมข้อ 4.4 ระบบคอมพิวเตอร์ (COMPUTER SYSTEM)</t>
  </si>
  <si>
    <t>รวมข้อ 4.5 ระบบแจ้งเหตุเพลิงไหม้ (FIRE ALARM SYSTEM)</t>
  </si>
  <si>
    <t>รวมข้อ 4.6 ระบบกล้องวงจรปิด (CCTV SYSTEM)</t>
  </si>
  <si>
    <t>รวมข้อ 5 หมวดงานระบบปรับอากาศและระบายอากาศ</t>
  </si>
  <si>
    <t>รวมข้อ 5.1 เครื่องปรับอากาศแบบแยกส่วน</t>
  </si>
  <si>
    <t>รวมข้อ 5.2 งานท่อสารทำความเย็นของเครื่องปรับอากาศ</t>
  </si>
  <si>
    <t>รวมข้อ 5.3 พัดลมระบายอากาศ พร้อมติดตั้ง</t>
  </si>
  <si>
    <t>รวมข้อ 5.4 งานท่อลมและอุปกรณ์</t>
  </si>
  <si>
    <t>รวมข้อ 5.5 งานอุปกรณ์ไฟฟ้าของระบบปรับอากาศ</t>
  </si>
  <si>
    <t>รวมข้อ 6 หมวดงานระบบลิฟต์</t>
  </si>
  <si>
    <t>หมวดงานอื่นๆ (ถ้ามี) เพื่อให้ครบถ้วนตามรูปแลลและรายการ</t>
  </si>
  <si>
    <t>คิดเป็นเงินประมาณ           (เก้าล้านเก้าแสนสามหมื่นสามพันบาทถ้วน)</t>
  </si>
  <si>
    <t>แบบเลขที่   S68015, AR66020, SN67032, EE68073, M68036, S68025</t>
  </si>
  <si>
    <t>รวมข้อ 4.1 งานโครงสร้าง (ฐานรากเสาเข็ม)  (S64025)</t>
  </si>
  <si>
    <t>รวมข้อ 4.2 งานงานสถาปัตยกรรม</t>
  </si>
  <si>
    <t>รวมข้อ 4 หลังคาที่จอดรถ ขนาด 6 คัน</t>
  </si>
  <si>
    <t>รวมข้อ 5.1 งานโครงสร้าง (ฐานรากเสาเข็ม)  (S64025)</t>
  </si>
  <si>
    <t>รวมข้อ 5.2 งานงานสถาปัตยกรรม</t>
  </si>
  <si>
    <t>รวมข้อ 5 หลังคาที่จอดรถ ขนาด 8 คัน</t>
  </si>
  <si>
    <t>รวมข้อ 6 รั้วด้านหน้า สูง 2.00 ม. (รั้วโปร่งลูกกรงอลูมิเนียม)</t>
  </si>
  <si>
    <t>รวมข้อ 6.1 งานวิศวกรรมโครงสร้าง</t>
  </si>
  <si>
    <t>6.2 หมวดงานสถาปัตยกรรม คิดที่ความยาว 6.90 ม.</t>
  </si>
  <si>
    <t>รวมข้อ 6.2 หมวดงานสถาปัตยกรรม คิดที่ความยาว 6.90 ม.</t>
  </si>
  <si>
    <t>รวมข้อ 7 รั้วด้านข้าง และด้านหลัง สูง 2.00 ม. (รั้วทึบ)</t>
  </si>
  <si>
    <t>รวมข้อ 7.1 งานวิศวกรรมโครงสร้าง</t>
  </si>
  <si>
    <t>รวมข้อ 7.2 หมวดงานสถาปัตยกรรม</t>
  </si>
  <si>
    <t>รวมข้อ 8 ประตูรั้วบานเลื่อน กว้าง 10.00 ม. (โครงเหล็ก, ลูกกรงอลูมิเนียม)</t>
  </si>
  <si>
    <t>ป้ายหน้าสำนักงาน สูงรวม 2.40 ม. ยาว 14.00 ม.</t>
  </si>
  <si>
    <t>รวมข้อ 9 ป้ายหน้าสำนักงาน สูงรวม 2.40 ม. ยาว 14.00 ม.</t>
  </si>
  <si>
    <t>รวมข้อ 9.1 งานโครงสร้างป้าย</t>
  </si>
  <si>
    <t>รวมข้อ 9.2 งานสถาปัตยกรรมป้าย</t>
  </si>
  <si>
    <t>รวมข้อ 10 เสาธง สูง 16.00 เมตร</t>
  </si>
  <si>
    <t>รวมข้อ 10.1 งานวิศวกรรมโครงสร้าง</t>
  </si>
  <si>
    <t>รวมข้อ 10.2 หมวดงานสถาปัตยกรรม</t>
  </si>
  <si>
    <t>รวมข้อ 11 งานตกแต่งภูมิทัศน์</t>
  </si>
  <si>
    <t>รวมข้อ 12 งานระบบสุขาภิบาลบริเวณ</t>
  </si>
  <si>
    <t>รวมข้อ 12.1 งานวางท่อระบายน้ำท่อ ค.ส.ล. ชั้น 3 มอก. 128 ขนาด Ø 0.40 ม.</t>
  </si>
  <si>
    <t>รวมข้อ 12.2 งานวางท่อระบายน้ำท่อ ค.ส.ล. ชั้น 2 มอก. 128 ขนาด Ø 0.40 ม.</t>
  </si>
  <si>
    <t>รวมข้อ 12.3 บ่อพักท่อระบายน้ำ ค.ส.ล. 0.40 ม.  ฝา ค.ส.ล.</t>
  </si>
  <si>
    <t>รวมข้อ 2 งานระบบไฟฟ้าและสื่อสารบริเวณ</t>
  </si>
  <si>
    <t>รวมข้อ  2.1 ระบบไฟฟ้าผังบริเวณ</t>
  </si>
  <si>
    <t>รวมข้อ 2.1.1 ระบบไฟฟ้าแรงสูง</t>
  </si>
  <si>
    <t xml:space="preserve">รวมข้อ 2.1.2 หม้อแปลงไฟฟ้าพร้อมอุปกรณ์ประกอบ </t>
  </si>
  <si>
    <t xml:space="preserve">รวมข้อ 2.1.3 แผงย่อยและเซอร์กิตเบรกเกอร์ </t>
  </si>
  <si>
    <t>รวมข้อ 2.1.4 บ่อพักสายและท่อร้อยสายไฟฟ้า</t>
  </si>
  <si>
    <t>รวมข้อ 2.1.5 สายไฟฟ้า</t>
  </si>
  <si>
    <t>รวมข้อ 2.1.6 ดวงโคมไฟฟ้า</t>
  </si>
  <si>
    <t xml:space="preserve">รวมข้อ 2.1.3 ค่าดำเนินการขอติดตั้งมิเตอร์แรงสูงการไฟฟ้าฯ (ยกเว้นค่าประกัน )   </t>
  </si>
  <si>
    <t>รวมข้อ 2.2 ระบบสื่อสาร</t>
  </si>
  <si>
    <t>รวมข้อ 3 งานอื่นๆ (ถ้ามี) เพื่อให้ครยถ้วนตามรูปแบบและรายการ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</si>
</sst>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 #,##0_-;_-* &quot;-&quot;_-;_-@_-"/>
    <numFmt numFmtId="43" formatCode="_-* #,##0.00_-;\-* #,##0.00_-;_-* &quot;-&quot;??_-;_-@_-"/>
    <numFmt numFmtId="187" formatCode="&quot;ประมาณราคาเมื่อวันที่  &quot;[$-187041E]d\ &quot; เดือน  &quot;mmmm\ &quot;  พ.ศ. &quot;yyyy;@"/>
    <numFmt numFmtId="188" formatCode="_-* #,##0_-;\-* #,##0_-;_-* &quot;-&quot;??_-;_-@_-"/>
    <numFmt numFmtId="189" formatCode="_-* #,##0.0000_-;\-* #,##0.0000_-;_-* &quot;-&quot;??_-;_-@_-"/>
    <numFmt numFmtId="190" formatCode="#,###"/>
    <numFmt numFmtId="191" formatCode="_-* #,##0.0_-;\-* #,##0.0_-;_-* &quot;-&quot;_-;_-@_-"/>
    <numFmt numFmtId="192" formatCode="_-* #,##0.0_-;\-* #,##0.0_-;_-* &quot;-&quot;??_-;_-@_-"/>
    <numFmt numFmtId="193" formatCode="_(* #,##0_);_(* \(#,##0\);_(* &quot;-&quot;_);_(@_)"/>
    <numFmt numFmtId="194" formatCode="0.0"/>
    <numFmt numFmtId="195" formatCode="_(* #,##0.00_);_(* \(#,##0.00\);_(* &quot;-&quot;??_);_(@_)"/>
    <numFmt numFmtId="196" formatCode="_(* #,##0_);_(* \(#,##0\);_(* &quot;-&quot;??_);_(@_)"/>
    <numFmt numFmtId="197" formatCode="#,##0.00&quot; บาท &quot;"/>
    <numFmt numFmtId="198" formatCode="0.0000&quot;        &quot;"/>
    <numFmt numFmtId="199" formatCode="#,##0.0000&quot;    &quot;"/>
    <numFmt numFmtId="200" formatCode="0&quot; % &quot;"/>
    <numFmt numFmtId="201" formatCode="#,##0.0000_ ;\-#,##0.0000\ "/>
    <numFmt numFmtId="202" formatCode="#,##0&quot;      &quot;"/>
    <numFmt numFmtId="203" formatCode="&quot;- แล้วเสร็จภายใน &quot;\ \ #\ \ &quot;วัน&quot;"/>
    <numFmt numFmtId="204" formatCode="0.00&quot; % &quot;"/>
    <numFmt numFmtId="205" formatCode="&quot;จำนวน  &quot;###&quot; งวด &quot;"/>
    <numFmt numFmtId="206" formatCode="&quot;Factor F : &quot;0.0000&quot; &quot;"/>
    <numFmt numFmtId="207" formatCode="&quot;Vat :&quot;\ #,##0.0000_-;\-* #,##0.0000_-;_-* &quot;-&quot;_-;_-@_-"/>
    <numFmt numFmtId="208" formatCode="&quot;งวดที่ &quot;#0&quot; &quot;"/>
    <numFmt numFmtId="209" formatCode="&quot;เป็นเงินร้อยละ  &quot;####0.00\ &quot;  ของค่าจ้างเหมาตามที่ตกลงทำสัญญาว่าจ้าง&quot;"/>
    <numFmt numFmtId="210" formatCode="&quot;จำนวน &quot;###&quot; งวด &quot;"/>
    <numFmt numFmtId="211" formatCode="0&quot;%&quot;"/>
    <numFmt numFmtId="212" formatCode="&quot;เอกกสารที่แนบจำนวน &quot;0&quot; ชุด&quot;"/>
    <numFmt numFmtId="213" formatCode="&quot;จำนวน  &quot;##,###&quot;  แผ่น&quot;"/>
    <numFmt numFmtId="214" formatCode="&quot;เงินล่วงหน้าจ่าย….……                   &quot;0.00\ &quot;%&quot;"/>
    <numFmt numFmtId="215" formatCode="&quot;เงินประกันผลงานหัก..…                 &quot;0.00\ &quot;%&quot;"/>
    <numFmt numFmtId="216" formatCode="&quot;ดอกเบี้ยเงินกู้……….…..                   &quot;0.00\ &quot;%&quot;"/>
    <numFmt numFmtId="217" formatCode="&quot;ค่าภาษีมูลค่าเพิ่ม………                   &quot;0.00\ &quot;%&quot;"/>
    <numFmt numFmtId="218" formatCode="&quot;   □ ขนาดหรือเนื้อที่อาคาร                       &quot;#,###&quot; &quot;"/>
    <numFmt numFmtId="219" formatCode="&quot;       □ เฉลี่ยราคาประมาณ                        &quot;#,###&quot; &quot;"/>
    <numFmt numFmtId="220" formatCode="_-* #,##0.000_-;\-* #,##0.000_-;_-* &quot;-&quot;??_-;_-@_-"/>
    <numFmt numFmtId="221" formatCode="&quot;  □ เฉลี่ยราคาประมาณ                          &quot;#,###&quot; &quot;"/>
    <numFmt numFmtId="222" formatCode="&quot;  □ ขนาดหรือเนื้อที่อาคาร                        &quot;#,###&quot; &quot;"/>
    <numFmt numFmtId="223" formatCode="_-* #,##0.00_-;\-* #,##0.00_-;_-* &quot;-&quot;_-;_-@_-"/>
    <numFmt numFmtId="224" formatCode="###0;\-###0;&quot;&quot;"/>
    <numFmt numFmtId="225" formatCode="#,##0.00_ ;[Red]\-#,##0.00\ "/>
    <numFmt numFmtId="226" formatCode="&quot;สูง &quot;##0.00&quot; ม.&quot;"/>
    <numFmt numFmtId="227" formatCode="[$-1010000]d/m/yy;@"/>
    <numFmt numFmtId="228" formatCode="#,##0.00&quot; &quot;"/>
    <numFmt numFmtId="229" formatCode="#,##0.000&quot; &quot;"/>
    <numFmt numFmtId="230" formatCode="#,##0.00_ ;\-#,##0.00\ "/>
    <numFmt numFmtId="231" formatCode="&quot;   □ ขนาดหรือเนื้อที่อาคาร                    &quot;#,###&quot; &quot;"/>
    <numFmt numFmtId="232" formatCode="&quot;       □ เฉลี่ยราคาประมาณ                     &quot;#,###&quot; &quot;"/>
  </numFmts>
  <fonts count="74">
    <font>
      <sz val="11"/>
      <color theme="1"/>
      <name val="Tahoma"/>
      <family val="2"/>
      <charset val="222"/>
      <scheme val="minor"/>
    </font>
    <font>
      <sz val="11"/>
      <color theme="1"/>
      <name val="Tahoma"/>
      <family val="2"/>
      <charset val="222"/>
      <scheme val="minor"/>
    </font>
    <font>
      <sz val="14"/>
      <color theme="1"/>
      <name val="TH SarabunPSK"/>
      <family val="2"/>
    </font>
    <font>
      <b/>
      <sz val="14"/>
      <color theme="1"/>
      <name val="TH SarabunPSK"/>
      <family val="2"/>
    </font>
    <font>
      <sz val="14"/>
      <name val="TH SarabunPSK"/>
      <family val="2"/>
    </font>
    <font>
      <b/>
      <sz val="14"/>
      <name val="TH SarabunPSK"/>
      <family val="2"/>
    </font>
    <font>
      <b/>
      <u/>
      <sz val="14"/>
      <name val="TH SarabunPSK"/>
      <family val="2"/>
    </font>
    <font>
      <sz val="14"/>
      <name val="Cordia New"/>
      <family val="2"/>
    </font>
    <font>
      <sz val="13"/>
      <name val="TH SarabunPSK"/>
      <family val="2"/>
    </font>
    <font>
      <sz val="12"/>
      <name val="TH SarabunPSK"/>
      <family val="2"/>
    </font>
    <font>
      <sz val="13.5"/>
      <name val="TH SarabunPSK"/>
      <family val="2"/>
    </font>
    <font>
      <sz val="14"/>
      <name val="AngsanaUPC"/>
      <family val="1"/>
      <charset val="222"/>
    </font>
    <font>
      <sz val="10"/>
      <name val="Arial"/>
      <family val="2"/>
    </font>
    <font>
      <sz val="14"/>
      <color rgb="FF0070C0"/>
      <name val="TH SarabunPSK"/>
      <family val="2"/>
    </font>
    <font>
      <sz val="14"/>
      <color theme="9" tint="-0.249977111117893"/>
      <name val="TH SarabunPSK"/>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4"/>
      <color theme="1"/>
      <name val="TH Sarabun New"/>
      <family val="2"/>
    </font>
    <font>
      <sz val="12"/>
      <color theme="1"/>
      <name val="TH Sarabun New"/>
      <family val="2"/>
    </font>
    <font>
      <sz val="14"/>
      <color rgb="FF7030A0"/>
      <name val="TH SarabunPSK"/>
      <family val="2"/>
    </font>
    <font>
      <sz val="14"/>
      <color rgb="FFFF0000"/>
      <name val="TH SarabunPSK"/>
      <family val="2"/>
    </font>
    <font>
      <sz val="14"/>
      <color rgb="FF00B050"/>
      <name val="TH SarabunPSK"/>
      <family val="2"/>
    </font>
    <font>
      <sz val="14"/>
      <color theme="1"/>
      <name val="Calibri"/>
      <family val="2"/>
    </font>
    <font>
      <b/>
      <sz val="14"/>
      <color rgb="FFFF0000"/>
      <name val="TH SarabunPSK"/>
      <family val="2"/>
    </font>
    <font>
      <b/>
      <sz val="16"/>
      <color theme="1"/>
      <name val="TH SarabunPSK"/>
      <family val="2"/>
    </font>
    <font>
      <sz val="16"/>
      <color theme="1"/>
      <name val="TH SarabunPSK"/>
      <family val="2"/>
    </font>
    <font>
      <sz val="16"/>
      <color theme="1"/>
      <name val="TH SarabunIT๙"/>
      <family val="2"/>
    </font>
    <font>
      <sz val="16"/>
      <name val="TH SarabunIT๙"/>
      <family val="2"/>
    </font>
    <font>
      <sz val="14"/>
      <name val="TH SarabunIT๙"/>
      <family val="2"/>
    </font>
    <font>
      <sz val="12"/>
      <color theme="1"/>
      <name val="TH SarabunIT๙"/>
      <family val="2"/>
    </font>
    <font>
      <sz val="15"/>
      <name val="TH SarabunPSK"/>
      <family val="2"/>
    </font>
    <font>
      <b/>
      <sz val="16"/>
      <color theme="1"/>
      <name val="TH SarabunIT๙"/>
      <family val="2"/>
    </font>
    <font>
      <sz val="15.5"/>
      <color theme="1"/>
      <name val="TH SarabunIT๙"/>
      <family val="2"/>
    </font>
    <font>
      <vertAlign val="subscript"/>
      <sz val="16"/>
      <color theme="1"/>
      <name val="TH SarabunIT๙"/>
      <family val="2"/>
    </font>
    <font>
      <sz val="8"/>
      <name val="Tahoma"/>
      <family val="2"/>
      <charset val="222"/>
      <scheme val="minor"/>
    </font>
    <font>
      <b/>
      <sz val="14"/>
      <color theme="1"/>
      <name val="Symbol"/>
      <family val="1"/>
      <charset val="2"/>
    </font>
    <font>
      <b/>
      <sz val="12"/>
      <color theme="1"/>
      <name val="TH SarabunPSK"/>
      <family val="2"/>
    </font>
    <font>
      <sz val="6"/>
      <color theme="1"/>
      <name val="TH SarabunPSK"/>
      <family val="2"/>
    </font>
    <font>
      <u/>
      <sz val="14"/>
      <color theme="1"/>
      <name val="TH SarabunPSK"/>
      <family val="2"/>
    </font>
    <font>
      <vertAlign val="subscript"/>
      <sz val="14"/>
      <color theme="1"/>
      <name val="TH SarabunPSK"/>
      <family val="2"/>
    </font>
    <font>
      <b/>
      <sz val="14"/>
      <color theme="1"/>
      <name val="TH SarabunPSK"/>
      <family val="1"/>
      <charset val="2"/>
    </font>
    <font>
      <sz val="14"/>
      <name val="AngsanaUPC"/>
      <family val="1"/>
    </font>
    <font>
      <sz val="14"/>
      <name val="TH Sarabun New"/>
      <family val="2"/>
    </font>
    <font>
      <b/>
      <sz val="14"/>
      <name val="TH Sarabun New"/>
      <family val="2"/>
    </font>
    <font>
      <sz val="14"/>
      <name val="CordiaUPC"/>
      <family val="2"/>
      <charset val="222"/>
    </font>
    <font>
      <sz val="14"/>
      <color indexed="8"/>
      <name val="TH SarabunPSK"/>
      <family val="2"/>
    </font>
    <font>
      <b/>
      <sz val="13"/>
      <color theme="1"/>
      <name val="TH SarabunPSK"/>
      <family val="2"/>
    </font>
    <font>
      <sz val="13"/>
      <color theme="1"/>
      <name val="TH SarabunPSK"/>
      <family val="2"/>
    </font>
    <font>
      <sz val="12.5"/>
      <name val="TH SarabunPSK"/>
      <family val="2"/>
    </font>
    <font>
      <b/>
      <sz val="12.5"/>
      <name val="TH SarabunPSK"/>
      <family val="2"/>
    </font>
    <font>
      <sz val="14"/>
      <name val="Angsana New"/>
      <family val="1"/>
    </font>
    <font>
      <sz val="11"/>
      <color theme="1"/>
      <name val="Tahoma"/>
      <family val="2"/>
      <scheme val="minor"/>
    </font>
    <font>
      <sz val="12"/>
      <name val="EucrosiaUPC"/>
      <family val="1"/>
      <charset val="222"/>
    </font>
    <font>
      <sz val="12"/>
      <color theme="1"/>
      <name val="TH SarabunPSK"/>
      <family val="2"/>
    </font>
    <font>
      <sz val="11"/>
      <color indexed="8"/>
      <name val="Tahoma"/>
      <family val="2"/>
      <charset val="222"/>
    </font>
    <font>
      <sz val="12"/>
      <name val="BankGothic Lt BT"/>
      <family val="2"/>
    </font>
    <font>
      <sz val="8"/>
      <color theme="1"/>
      <name val="TH SarabunPSK"/>
      <family val="2"/>
    </font>
    <font>
      <b/>
      <sz val="12"/>
      <name val="TH SarabunPSK"/>
      <family val="2"/>
    </font>
    <font>
      <sz val="12"/>
      <name val="Microsoft YaHei"/>
      <family val="2"/>
    </font>
    <font>
      <sz val="13.5"/>
      <color theme="1"/>
      <name val="TH SarabunPSK"/>
      <family val="2"/>
    </font>
    <font>
      <sz val="10"/>
      <name val="TH SarabunPSK"/>
      <family val="2"/>
    </font>
    <font>
      <sz val="6"/>
      <color theme="1"/>
      <name val="TH Sarabun New"/>
      <family val="2"/>
    </font>
    <font>
      <vertAlign val="subscript"/>
      <sz val="14"/>
      <color theme="1"/>
      <name val="TH Sarabun New"/>
      <family val="2"/>
    </font>
    <font>
      <b/>
      <sz val="13"/>
      <name val="TH SarabunPSK"/>
      <family val="2"/>
    </font>
    <font>
      <sz val="11"/>
      <name val="TH SarabunPSK"/>
      <family val="2"/>
    </font>
    <font>
      <sz val="16"/>
      <name val="TH SarabunPSK"/>
      <family val="2"/>
    </font>
    <font>
      <i/>
      <sz val="14"/>
      <name val="TH SarabunPSK"/>
      <family val="2"/>
    </font>
    <font>
      <vertAlign val="superscript"/>
      <sz val="14"/>
      <name val="TH SarabunPSK"/>
      <family val="2"/>
    </font>
    <font>
      <vertAlign val="subscript"/>
      <sz val="14"/>
      <name val="TH SarabunPSK"/>
      <family val="2"/>
    </font>
    <font>
      <sz val="14"/>
      <color theme="0"/>
      <name val="TH SarabunPSK"/>
      <family val="2"/>
    </font>
    <font>
      <b/>
      <sz val="14"/>
      <color theme="0"/>
      <name val="TH SarabunPSK"/>
      <family val="2"/>
    </font>
    <font>
      <sz val="14"/>
      <color rgb="FF0000FF"/>
      <name val="TH SarabunPSK"/>
      <family val="2"/>
    </font>
  </fonts>
  <fills count="7">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indexed="9"/>
        <bgColor indexed="64"/>
      </patternFill>
    </fill>
  </fills>
  <borders count="5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hair">
        <color auto="1"/>
      </top>
      <bottom style="thin">
        <color auto="1"/>
      </bottom>
      <diagonal/>
    </border>
    <border>
      <left/>
      <right style="thin">
        <color auto="1"/>
      </right>
      <top style="hair">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style="thin">
        <color auto="1"/>
      </right>
      <top/>
      <bottom/>
      <diagonal/>
    </border>
    <border>
      <left style="thin">
        <color auto="1"/>
      </left>
      <right/>
      <top style="thin">
        <color auto="1"/>
      </top>
      <bottom style="hair">
        <color auto="1"/>
      </bottom>
      <diagonal/>
    </border>
    <border>
      <left style="thin">
        <color auto="1"/>
      </left>
      <right style="thin">
        <color auto="1"/>
      </right>
      <top style="thin">
        <color auto="1"/>
      </top>
      <bottom style="double">
        <color auto="1"/>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auto="1"/>
      </left>
      <right style="thin">
        <color auto="1"/>
      </right>
      <top/>
      <bottom style="double">
        <color auto="1"/>
      </bottom>
      <diagonal/>
    </border>
    <border>
      <left style="thin">
        <color auto="1"/>
      </left>
      <right style="thin">
        <color auto="1"/>
      </right>
      <top style="double">
        <color auto="1"/>
      </top>
      <bottom style="hair">
        <color auto="1"/>
      </bottom>
      <diagonal/>
    </border>
    <border>
      <left/>
      <right/>
      <top/>
      <bottom style="hair">
        <color indexed="64"/>
      </bottom>
      <diagonal/>
    </border>
    <border>
      <left/>
      <right/>
      <top style="hair">
        <color auto="1"/>
      </top>
      <bottom style="thin">
        <color auto="1"/>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auto="1"/>
      </left>
      <right style="thin">
        <color auto="1"/>
      </right>
      <top style="hair">
        <color auto="1"/>
      </top>
      <bottom style="double">
        <color auto="1"/>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hair">
        <color indexed="64"/>
      </bottom>
      <diagonal/>
    </border>
    <border>
      <left style="thin">
        <color indexed="64"/>
      </left>
      <right/>
      <top style="double">
        <color auto="1"/>
      </top>
      <bottom style="hair">
        <color indexed="64"/>
      </bottom>
      <diagonal/>
    </border>
    <border>
      <left/>
      <right style="thin">
        <color indexed="64"/>
      </right>
      <top style="double">
        <color auto="1"/>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double">
        <color indexed="64"/>
      </top>
      <bottom/>
      <diagonal/>
    </border>
    <border>
      <left/>
      <right style="thin">
        <color indexed="64"/>
      </right>
      <top style="double">
        <color indexed="64"/>
      </top>
      <bottom/>
      <diagonal/>
    </border>
    <border>
      <left style="hair">
        <color indexed="64"/>
      </left>
      <right style="thin">
        <color auto="1"/>
      </right>
      <top style="hair">
        <color indexed="64"/>
      </top>
      <bottom style="hair">
        <color auto="1"/>
      </bottom>
      <diagonal/>
    </border>
    <border>
      <left style="thin">
        <color auto="1"/>
      </left>
      <right style="hair">
        <color indexed="64"/>
      </right>
      <top style="hair">
        <color indexed="64"/>
      </top>
      <bottom style="hair">
        <color auto="1"/>
      </bottom>
      <diagonal/>
    </border>
    <border>
      <left style="hair">
        <color indexed="64"/>
      </left>
      <right style="thin">
        <color auto="1"/>
      </right>
      <top style="hair">
        <color auto="1"/>
      </top>
      <bottom style="thin">
        <color auto="1"/>
      </bottom>
      <diagonal/>
    </border>
    <border>
      <left style="thin">
        <color auto="1"/>
      </left>
      <right style="hair">
        <color indexed="64"/>
      </right>
      <top style="hair">
        <color auto="1"/>
      </top>
      <bottom style="thin">
        <color auto="1"/>
      </bottom>
      <diagonal/>
    </border>
    <border>
      <left style="hair">
        <color indexed="64"/>
      </left>
      <right style="thin">
        <color auto="1"/>
      </right>
      <top style="thin">
        <color auto="1"/>
      </top>
      <bottom style="hair">
        <color indexed="64"/>
      </bottom>
      <diagonal/>
    </border>
    <border>
      <left style="thin">
        <color auto="1"/>
      </left>
      <right style="hair">
        <color indexed="64"/>
      </right>
      <top style="thin">
        <color auto="1"/>
      </top>
      <bottom style="hair">
        <color indexed="64"/>
      </bottom>
      <diagonal/>
    </border>
  </borders>
  <cellStyleXfs count="45">
    <xf numFmtId="0" fontId="0" fillId="0" borderId="0"/>
    <xf numFmtId="43" fontId="1" fillId="0" borderId="0" applyFont="0" applyFill="0" applyBorder="0" applyAlignment="0" applyProtection="0"/>
    <xf numFmtId="0" fontId="7" fillId="0" borderId="0"/>
    <xf numFmtId="190" fontId="7" fillId="0" borderId="0" applyFont="0" applyFill="0" applyBorder="0" applyAlignment="0" applyProtection="0"/>
    <xf numFmtId="0" fontId="7" fillId="0" borderId="0"/>
    <xf numFmtId="0" fontId="11" fillId="0" borderId="0"/>
    <xf numFmtId="43" fontId="7" fillId="0" borderId="0" applyFont="0" applyFill="0" applyBorder="0" applyAlignment="0" applyProtection="0"/>
    <xf numFmtId="0" fontId="12" fillId="0" borderId="0"/>
    <xf numFmtId="0" fontId="7" fillId="0" borderId="0"/>
    <xf numFmtId="0" fontId="7" fillId="0" borderId="0"/>
    <xf numFmtId="190" fontId="7" fillId="0" borderId="0" applyFont="0" applyFill="0" applyBorder="0" applyAlignment="0" applyProtection="0"/>
    <xf numFmtId="0" fontId="7" fillId="0" borderId="0"/>
    <xf numFmtId="0" fontId="7" fillId="0" borderId="0"/>
    <xf numFmtId="43" fontId="43" fillId="0" borderId="0" applyFont="0" applyFill="0" applyBorder="0" applyAlignment="0" applyProtection="0"/>
    <xf numFmtId="0" fontId="46"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52" fillId="0" borderId="0"/>
    <xf numFmtId="0" fontId="1" fillId="0" borderId="0"/>
    <xf numFmtId="0" fontId="1"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53" fillId="0" borderId="0"/>
    <xf numFmtId="43" fontId="53" fillId="0" borderId="0" applyFont="0" applyFill="0" applyBorder="0" applyAlignment="0" applyProtection="0"/>
    <xf numFmtId="0" fontId="1" fillId="0" borderId="0"/>
    <xf numFmtId="40" fontId="54" fillId="0" borderId="0" applyFont="0" applyFill="0" applyBorder="0" applyAlignment="0" applyProtection="0"/>
    <xf numFmtId="195" fontId="11" fillId="0" borderId="0" applyFont="0" applyFill="0" applyBorder="0" applyAlignment="0" applyProtection="0"/>
    <xf numFmtId="43" fontId="56" fillId="0" borderId="0" applyFont="0" applyFill="0" applyBorder="0" applyAlignment="0" applyProtection="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11" fillId="0" borderId="0"/>
    <xf numFmtId="0" fontId="7" fillId="0" borderId="0"/>
    <xf numFmtId="0" fontId="7" fillId="0" borderId="0"/>
    <xf numFmtId="43" fontId="7" fillId="0" borderId="0" applyFont="0" applyFill="0" applyBorder="0" applyAlignment="0" applyProtection="0"/>
    <xf numFmtId="0" fontId="60" fillId="0" borderId="0"/>
    <xf numFmtId="43" fontId="60" fillId="0" borderId="0" applyFont="0" applyFill="0" applyBorder="0" applyAlignment="0" applyProtection="0"/>
  </cellStyleXfs>
  <cellXfs count="1108">
    <xf numFmtId="0" fontId="0" fillId="0" borderId="0" xfId="0"/>
    <xf numFmtId="0" fontId="2" fillId="0" borderId="0" xfId="0" applyFont="1" applyAlignment="1">
      <alignment horizontal="left" vertical="center" indent="1"/>
    </xf>
    <xf numFmtId="0" fontId="2" fillId="0" borderId="0" xfId="0" applyFont="1"/>
    <xf numFmtId="43" fontId="2" fillId="0" borderId="3" xfId="1" applyFont="1" applyBorder="1" applyAlignment="1">
      <alignment vertical="center"/>
    </xf>
    <xf numFmtId="0" fontId="2" fillId="0" borderId="3" xfId="0" applyFont="1" applyBorder="1" applyAlignment="1">
      <alignment horizontal="center" vertical="center"/>
    </xf>
    <xf numFmtId="0" fontId="2" fillId="0" borderId="0" xfId="0" applyFont="1" applyAlignment="1">
      <alignment vertical="center"/>
    </xf>
    <xf numFmtId="188" fontId="2" fillId="0" borderId="4" xfId="1" applyNumberFormat="1" applyFont="1" applyBorder="1" applyAlignment="1">
      <alignment vertical="center"/>
    </xf>
    <xf numFmtId="0" fontId="2" fillId="0" borderId="4" xfId="0" applyFont="1" applyBorder="1" applyAlignment="1">
      <alignment horizontal="left" vertical="center" indent="1"/>
    </xf>
    <xf numFmtId="43" fontId="2" fillId="0" borderId="4" xfId="1" applyFont="1" applyBorder="1" applyAlignment="1">
      <alignment vertical="center"/>
    </xf>
    <xf numFmtId="0" fontId="2" fillId="0" borderId="4" xfId="0" applyFont="1" applyBorder="1" applyAlignment="1">
      <alignment horizontal="center" vertical="center"/>
    </xf>
    <xf numFmtId="188" fontId="2" fillId="0" borderId="5" xfId="1" applyNumberFormat="1" applyFont="1" applyBorder="1" applyAlignment="1">
      <alignment vertical="center"/>
    </xf>
    <xf numFmtId="0" fontId="2" fillId="0" borderId="5" xfId="0" applyFont="1" applyBorder="1" applyAlignment="1">
      <alignment horizontal="left" vertical="center" indent="1"/>
    </xf>
    <xf numFmtId="43" fontId="2" fillId="0" borderId="5" xfId="1" applyFont="1" applyBorder="1" applyAlignment="1">
      <alignment vertical="center"/>
    </xf>
    <xf numFmtId="0" fontId="2" fillId="0" borderId="5" xfId="0" applyFont="1" applyBorder="1" applyAlignment="1">
      <alignment horizontal="center" vertical="center"/>
    </xf>
    <xf numFmtId="188" fontId="2" fillId="0" borderId="0" xfId="1" applyNumberFormat="1" applyFont="1"/>
    <xf numFmtId="43" fontId="2" fillId="0" borderId="0" xfId="1" applyFont="1"/>
    <xf numFmtId="188" fontId="2" fillId="0" borderId="6" xfId="1" applyNumberFormat="1" applyFont="1" applyBorder="1" applyAlignment="1">
      <alignment vertical="center"/>
    </xf>
    <xf numFmtId="43" fontId="2" fillId="0" borderId="6" xfId="1" applyFont="1" applyBorder="1" applyAlignment="1">
      <alignment vertical="center"/>
    </xf>
    <xf numFmtId="188" fontId="2" fillId="0" borderId="2" xfId="1" applyNumberFormat="1" applyFont="1" applyBorder="1" applyAlignment="1">
      <alignment vertical="center"/>
    </xf>
    <xf numFmtId="188" fontId="3" fillId="0" borderId="4" xfId="1" applyNumberFormat="1" applyFont="1" applyBorder="1" applyAlignment="1">
      <alignment vertical="center"/>
    </xf>
    <xf numFmtId="0" fontId="3" fillId="0" borderId="4" xfId="0" applyFont="1" applyBorder="1" applyAlignment="1">
      <alignment horizontal="left" vertical="center" indent="1"/>
    </xf>
    <xf numFmtId="188" fontId="3" fillId="0" borderId="3" xfId="1" applyNumberFormat="1" applyFont="1" applyBorder="1" applyAlignment="1">
      <alignment vertical="center"/>
    </xf>
    <xf numFmtId="188" fontId="3" fillId="0" borderId="2" xfId="1" applyNumberFormat="1" applyFont="1" applyBorder="1" applyAlignment="1">
      <alignment horizontal="center" vertical="center"/>
    </xf>
    <xf numFmtId="0" fontId="3" fillId="0" borderId="2" xfId="0" applyFont="1" applyBorder="1" applyAlignment="1">
      <alignment horizontal="center" vertical="center"/>
    </xf>
    <xf numFmtId="0" fontId="5" fillId="0" borderId="0" xfId="0" applyFont="1" applyAlignment="1">
      <alignment horizontal="left" vertical="center" indent="1"/>
    </xf>
    <xf numFmtId="0" fontId="4" fillId="0" borderId="0" xfId="0" applyFont="1"/>
    <xf numFmtId="0" fontId="4" fillId="0" borderId="0" xfId="0" applyFont="1" applyAlignment="1">
      <alignment horizontal="left" vertical="center"/>
    </xf>
    <xf numFmtId="0" fontId="4" fillId="0" borderId="0" xfId="0" applyFont="1" applyAlignment="1">
      <alignment vertical="center"/>
    </xf>
    <xf numFmtId="43" fontId="4" fillId="0" borderId="0" xfId="1" applyFont="1" applyAlignment="1">
      <alignment vertical="center"/>
    </xf>
    <xf numFmtId="43" fontId="4" fillId="0" borderId="0" xfId="1" applyFont="1" applyFill="1" applyAlignment="1">
      <alignment vertical="center"/>
    </xf>
    <xf numFmtId="0" fontId="4" fillId="0" borderId="0" xfId="0" applyFont="1" applyAlignment="1">
      <alignment horizontal="right" vertical="center"/>
    </xf>
    <xf numFmtId="0" fontId="5" fillId="0" borderId="0" xfId="0" applyFont="1" applyAlignment="1">
      <alignment horizontal="center" vertical="center"/>
    </xf>
    <xf numFmtId="43" fontId="4" fillId="0" borderId="3" xfId="1" applyFont="1" applyBorder="1" applyAlignment="1">
      <alignment vertical="center"/>
    </xf>
    <xf numFmtId="43" fontId="4" fillId="0" borderId="4" xfId="1" applyFont="1" applyFill="1" applyBorder="1" applyAlignment="1">
      <alignment vertical="center"/>
    </xf>
    <xf numFmtId="43" fontId="4" fillId="0" borderId="4" xfId="1" applyFont="1" applyBorder="1" applyAlignment="1">
      <alignment vertical="center"/>
    </xf>
    <xf numFmtId="0" fontId="5" fillId="0" borderId="5" xfId="0" applyFont="1" applyBorder="1" applyAlignment="1">
      <alignment horizontal="center" vertical="center"/>
    </xf>
    <xf numFmtId="43" fontId="4" fillId="0" borderId="5" xfId="1" applyFont="1" applyBorder="1" applyAlignment="1">
      <alignment vertical="center"/>
    </xf>
    <xf numFmtId="41" fontId="5" fillId="0" borderId="0" xfId="3" applyNumberFormat="1" applyFont="1" applyFill="1" applyBorder="1" applyAlignment="1"/>
    <xf numFmtId="0" fontId="5" fillId="0" borderId="0" xfId="0" applyFont="1"/>
    <xf numFmtId="49" fontId="4" fillId="0" borderId="4" xfId="2" applyNumberFormat="1" applyFont="1" applyBorder="1" applyAlignment="1">
      <alignment horizontal="left" vertical="center" indent="1"/>
    </xf>
    <xf numFmtId="41" fontId="4" fillId="0" borderId="4" xfId="2" applyNumberFormat="1" applyFont="1" applyBorder="1" applyAlignment="1">
      <alignment horizontal="center" vertical="center"/>
    </xf>
    <xf numFmtId="41" fontId="4" fillId="0" borderId="0" xfId="3" applyNumberFormat="1" applyFont="1" applyFill="1" applyBorder="1" applyAlignment="1"/>
    <xf numFmtId="41" fontId="4" fillId="0" borderId="5" xfId="2" applyNumberFormat="1" applyFont="1" applyBorder="1" applyAlignment="1">
      <alignment horizontal="center" vertical="center"/>
    </xf>
    <xf numFmtId="41" fontId="4" fillId="0" borderId="3" xfId="2" applyNumberFormat="1" applyFont="1" applyBorder="1" applyAlignment="1">
      <alignment horizontal="center" vertical="center"/>
    </xf>
    <xf numFmtId="0" fontId="4" fillId="0" borderId="0" xfId="4" applyFont="1" applyProtection="1">
      <protection locked="0"/>
    </xf>
    <xf numFmtId="41" fontId="4" fillId="0" borderId="0" xfId="3" applyNumberFormat="1" applyFont="1" applyFill="1" applyBorder="1" applyAlignment="1">
      <alignment vertical="center"/>
    </xf>
    <xf numFmtId="0" fontId="4" fillId="0" borderId="4" xfId="2" applyFont="1" applyBorder="1" applyAlignment="1">
      <alignment horizontal="center" vertical="center"/>
    </xf>
    <xf numFmtId="49" fontId="4" fillId="0" borderId="4" xfId="0" applyNumberFormat="1" applyFont="1" applyBorder="1" applyAlignment="1">
      <alignment horizontal="left" vertical="center" indent="1"/>
    </xf>
    <xf numFmtId="0" fontId="4" fillId="0" borderId="0" xfId="0" applyFont="1" applyAlignment="1">
      <alignment horizontal="center" vertical="center"/>
    </xf>
    <xf numFmtId="188" fontId="4" fillId="0" borderId="4" xfId="1" applyNumberFormat="1" applyFont="1" applyFill="1" applyBorder="1" applyAlignment="1">
      <alignment horizontal="center" vertical="center"/>
    </xf>
    <xf numFmtId="2" fontId="4" fillId="0" borderId="0" xfId="0" applyNumberFormat="1" applyFont="1" applyAlignment="1">
      <alignment horizontal="center" vertical="center"/>
    </xf>
    <xf numFmtId="0" fontId="4" fillId="0" borderId="0" xfId="0" applyFont="1" applyProtection="1">
      <protection locked="0"/>
    </xf>
    <xf numFmtId="0" fontId="4" fillId="0" borderId="0" xfId="0" applyFont="1" applyAlignment="1">
      <alignment horizontal="center"/>
    </xf>
    <xf numFmtId="4" fontId="4" fillId="0" borderId="0" xfId="0" applyNumberFormat="1" applyFont="1" applyAlignment="1">
      <alignment horizontal="center" vertical="center"/>
    </xf>
    <xf numFmtId="188" fontId="4" fillId="0" borderId="0" xfId="0" applyNumberFormat="1" applyFont="1" applyAlignment="1">
      <alignment vertical="center"/>
    </xf>
    <xf numFmtId="188" fontId="4" fillId="0" borderId="0" xfId="1" applyNumberFormat="1" applyFont="1" applyFill="1" applyBorder="1" applyAlignment="1">
      <alignment vertical="center"/>
    </xf>
    <xf numFmtId="188" fontId="4" fillId="0" borderId="0" xfId="0" applyNumberFormat="1" applyFont="1"/>
    <xf numFmtId="0" fontId="4" fillId="0" borderId="16" xfId="0" applyFont="1" applyBorder="1" applyAlignment="1">
      <alignment vertical="center"/>
    </xf>
    <xf numFmtId="0" fontId="9" fillId="0" borderId="0" xfId="0" applyFont="1" applyAlignment="1">
      <alignment horizontal="center"/>
    </xf>
    <xf numFmtId="49" fontId="6" fillId="0" borderId="0" xfId="0" applyNumberFormat="1" applyFont="1" applyProtection="1">
      <protection locked="0"/>
    </xf>
    <xf numFmtId="0" fontId="13" fillId="0" borderId="0" xfId="0" applyFont="1" applyProtection="1">
      <protection locked="0"/>
    </xf>
    <xf numFmtId="0" fontId="13" fillId="0" borderId="0" xfId="0" applyFont="1"/>
    <xf numFmtId="188" fontId="13" fillId="0" borderId="0" xfId="0" applyNumberFormat="1" applyFont="1" applyProtection="1">
      <protection locked="0"/>
    </xf>
    <xf numFmtId="193" fontId="4" fillId="0" borderId="0" xfId="0" applyNumberFormat="1" applyFont="1"/>
    <xf numFmtId="188" fontId="4" fillId="0" borderId="0" xfId="0" applyNumberFormat="1" applyFont="1" applyProtection="1">
      <protection locked="0"/>
    </xf>
    <xf numFmtId="193" fontId="5" fillId="0" borderId="0" xfId="0" applyNumberFormat="1" applyFont="1"/>
    <xf numFmtId="43" fontId="5" fillId="0" borderId="0" xfId="10" applyNumberFormat="1" applyFont="1" applyFill="1" applyBorder="1" applyAlignment="1">
      <alignment horizontal="center"/>
    </xf>
    <xf numFmtId="188" fontId="5" fillId="0" borderId="0" xfId="10" applyNumberFormat="1" applyFont="1" applyFill="1" applyBorder="1" applyAlignment="1">
      <alignment horizontal="center"/>
    </xf>
    <xf numFmtId="196" fontId="4" fillId="0" borderId="0" xfId="10" applyNumberFormat="1" applyFont="1" applyFill="1" applyBorder="1" applyAlignment="1">
      <alignment horizontal="center"/>
    </xf>
    <xf numFmtId="196" fontId="5" fillId="0" borderId="0" xfId="10" applyNumberFormat="1" applyFont="1" applyFill="1" applyBorder="1" applyAlignment="1">
      <alignment horizontal="center"/>
    </xf>
    <xf numFmtId="196" fontId="4" fillId="0" borderId="0" xfId="10" applyNumberFormat="1" applyFont="1" applyFill="1" applyBorder="1" applyAlignment="1">
      <alignment horizontal="left"/>
    </xf>
    <xf numFmtId="196" fontId="4" fillId="0" borderId="0" xfId="6" applyNumberFormat="1" applyFont="1" applyFill="1" applyBorder="1" applyAlignment="1">
      <alignment horizontal="center"/>
    </xf>
    <xf numFmtId="3" fontId="4" fillId="0" borderId="0" xfId="0" applyNumberFormat="1" applyFont="1" applyAlignment="1">
      <alignment vertical="center"/>
    </xf>
    <xf numFmtId="3" fontId="14" fillId="0" borderId="0" xfId="0" applyNumberFormat="1" applyFont="1" applyAlignment="1">
      <alignment vertical="center"/>
    </xf>
    <xf numFmtId="0" fontId="14" fillId="0" borderId="0" xfId="0" applyFont="1"/>
    <xf numFmtId="196" fontId="4" fillId="0" borderId="0" xfId="1" applyNumberFormat="1" applyFont="1" applyFill="1" applyBorder="1"/>
    <xf numFmtId="0" fontId="19" fillId="0" borderId="0" xfId="0" applyFont="1"/>
    <xf numFmtId="0" fontId="19" fillId="0" borderId="0" xfId="0" applyFont="1" applyAlignment="1">
      <alignment vertical="center"/>
    </xf>
    <xf numFmtId="0" fontId="2" fillId="0" borderId="0" xfId="0" applyFont="1" applyAlignment="1" applyProtection="1">
      <alignment horizontal="center" vertical="center"/>
      <protection hidden="1"/>
    </xf>
    <xf numFmtId="0" fontId="2" fillId="0" borderId="0" xfId="0" applyFont="1" applyAlignment="1">
      <alignment horizontal="left" indent="1"/>
    </xf>
    <xf numFmtId="189" fontId="2" fillId="0" borderId="0" xfId="1" applyNumberFormat="1" applyFont="1"/>
    <xf numFmtId="0" fontId="3" fillId="0" borderId="0" xfId="0" applyFont="1" applyProtection="1">
      <protection hidden="1"/>
    </xf>
    <xf numFmtId="0" fontId="2" fillId="0" borderId="0" xfId="0" applyFont="1" applyProtection="1">
      <protection hidden="1"/>
    </xf>
    <xf numFmtId="0" fontId="2" fillId="0" borderId="10" xfId="0" applyFont="1" applyBorder="1" applyAlignment="1" applyProtection="1">
      <alignment horizontal="left" indent="1"/>
      <protection hidden="1"/>
    </xf>
    <xf numFmtId="0" fontId="2" fillId="0" borderId="11" xfId="0" applyFont="1" applyBorder="1" applyProtection="1">
      <protection hidden="1"/>
    </xf>
    <xf numFmtId="0" fontId="3" fillId="0" borderId="2" xfId="0" applyFont="1" applyBorder="1" applyAlignment="1" applyProtection="1">
      <alignment horizontal="center" vertical="center"/>
      <protection hidden="1"/>
    </xf>
    <xf numFmtId="0" fontId="3" fillId="0" borderId="2" xfId="0" applyFont="1" applyBorder="1" applyAlignment="1" applyProtection="1">
      <alignment horizontal="center" wrapText="1"/>
      <protection hidden="1"/>
    </xf>
    <xf numFmtId="0" fontId="3" fillId="0" borderId="2" xfId="0" applyFont="1" applyBorder="1" applyAlignment="1" applyProtection="1">
      <alignment horizontal="center" vertical="center" wrapText="1"/>
      <protection hidden="1"/>
    </xf>
    <xf numFmtId="192" fontId="2" fillId="0" borderId="3" xfId="1" applyNumberFormat="1" applyFont="1" applyBorder="1" applyAlignment="1" applyProtection="1">
      <alignment horizontal="right"/>
      <protection hidden="1"/>
    </xf>
    <xf numFmtId="199" fontId="2" fillId="0" borderId="3" xfId="1" applyNumberFormat="1" applyFont="1" applyBorder="1" applyProtection="1">
      <protection hidden="1"/>
    </xf>
    <xf numFmtId="188" fontId="2" fillId="0" borderId="3" xfId="1" applyNumberFormat="1" applyFont="1" applyBorder="1" applyProtection="1">
      <protection hidden="1"/>
    </xf>
    <xf numFmtId="200" fontId="2" fillId="0" borderId="3" xfId="0" applyNumberFormat="1" applyFont="1" applyBorder="1" applyProtection="1">
      <protection hidden="1"/>
    </xf>
    <xf numFmtId="201" fontId="2" fillId="0" borderId="3" xfId="1" applyNumberFormat="1" applyFont="1" applyBorder="1" applyAlignment="1" applyProtection="1">
      <alignment horizontal="center"/>
      <protection hidden="1"/>
    </xf>
    <xf numFmtId="201" fontId="25" fillId="0" borderId="3" xfId="1" applyNumberFormat="1" applyFont="1" applyBorder="1" applyAlignment="1" applyProtection="1">
      <alignment horizontal="center"/>
      <protection hidden="1"/>
    </xf>
    <xf numFmtId="202" fontId="2" fillId="0" borderId="4" xfId="1" applyNumberFormat="1" applyFont="1" applyBorder="1" applyProtection="1">
      <protection hidden="1"/>
    </xf>
    <xf numFmtId="199" fontId="2" fillId="0" borderId="4" xfId="1" applyNumberFormat="1" applyFont="1" applyBorder="1" applyProtection="1">
      <protection hidden="1"/>
    </xf>
    <xf numFmtId="188" fontId="2" fillId="0" borderId="4" xfId="1" applyNumberFormat="1" applyFont="1" applyBorder="1" applyProtection="1">
      <protection hidden="1"/>
    </xf>
    <xf numFmtId="188" fontId="2" fillId="0" borderId="4" xfId="0" applyNumberFormat="1" applyFont="1" applyBorder="1" applyProtection="1">
      <protection hidden="1"/>
    </xf>
    <xf numFmtId="200" fontId="2" fillId="0" borderId="4" xfId="0" applyNumberFormat="1" applyFont="1" applyBorder="1" applyProtection="1">
      <protection hidden="1"/>
    </xf>
    <xf numFmtId="201" fontId="2" fillId="0" borderId="4" xfId="1" applyNumberFormat="1" applyFont="1" applyBorder="1" applyAlignment="1" applyProtection="1">
      <alignment horizontal="center"/>
      <protection hidden="1"/>
    </xf>
    <xf numFmtId="201" fontId="25" fillId="0" borderId="4" xfId="1" applyNumberFormat="1" applyFont="1" applyBorder="1" applyAlignment="1" applyProtection="1">
      <alignment horizontal="center"/>
      <protection hidden="1"/>
    </xf>
    <xf numFmtId="188" fontId="2" fillId="0" borderId="5" xfId="1" applyNumberFormat="1" applyFont="1" applyBorder="1" applyAlignment="1" applyProtection="1">
      <alignment horizontal="right"/>
      <protection hidden="1"/>
    </xf>
    <xf numFmtId="199" fontId="2" fillId="0" borderId="5" xfId="1" applyNumberFormat="1" applyFont="1" applyBorder="1" applyProtection="1">
      <protection hidden="1"/>
    </xf>
    <xf numFmtId="188" fontId="2" fillId="0" borderId="5" xfId="1" applyNumberFormat="1" applyFont="1" applyBorder="1" applyProtection="1">
      <protection hidden="1"/>
    </xf>
    <xf numFmtId="188" fontId="2" fillId="0" borderId="5" xfId="0" applyNumberFormat="1" applyFont="1" applyBorder="1" applyProtection="1">
      <protection hidden="1"/>
    </xf>
    <xf numFmtId="200" fontId="2" fillId="0" borderId="5" xfId="0" applyNumberFormat="1" applyFont="1" applyBorder="1" applyProtection="1">
      <protection hidden="1"/>
    </xf>
    <xf numFmtId="201" fontId="2" fillId="0" borderId="5" xfId="1" applyNumberFormat="1" applyFont="1" applyBorder="1" applyAlignment="1" applyProtection="1">
      <alignment horizontal="center"/>
      <protection hidden="1"/>
    </xf>
    <xf numFmtId="201" fontId="25" fillId="0" borderId="5" xfId="1" applyNumberFormat="1" applyFont="1" applyBorder="1" applyAlignment="1" applyProtection="1">
      <alignment horizontal="center"/>
      <protection hidden="1"/>
    </xf>
    <xf numFmtId="188" fontId="2" fillId="0" borderId="3" xfId="1" applyNumberFormat="1" applyFont="1" applyBorder="1" applyAlignment="1">
      <alignment vertical="center"/>
    </xf>
    <xf numFmtId="0" fontId="2" fillId="0" borderId="3" xfId="0" applyFont="1" applyBorder="1" applyAlignment="1">
      <alignment horizontal="left" vertical="center" indent="1"/>
    </xf>
    <xf numFmtId="0" fontId="27" fillId="0" borderId="0" xfId="0" applyFont="1"/>
    <xf numFmtId="0" fontId="27" fillId="0" borderId="0" xfId="0" applyFont="1" applyAlignment="1">
      <alignment vertical="center"/>
    </xf>
    <xf numFmtId="0" fontId="27" fillId="0" borderId="2" xfId="0" applyFont="1" applyBorder="1" applyAlignment="1">
      <alignment horizontal="left" indent="1"/>
    </xf>
    <xf numFmtId="0" fontId="27" fillId="0" borderId="0" xfId="0" applyFont="1" applyAlignment="1">
      <alignment horizontal="center"/>
    </xf>
    <xf numFmtId="0" fontId="28" fillId="0" borderId="0" xfId="0" applyFont="1" applyAlignment="1">
      <alignment horizontal="left" vertical="top" indent="4"/>
    </xf>
    <xf numFmtId="0" fontId="28" fillId="0" borderId="0" xfId="0" applyFont="1" applyAlignment="1">
      <alignment vertical="center"/>
    </xf>
    <xf numFmtId="0" fontId="29" fillId="0" borderId="0" xfId="0" applyFont="1" applyAlignment="1">
      <alignment vertical="top"/>
    </xf>
    <xf numFmtId="0" fontId="28" fillId="0" borderId="0" xfId="0" applyFont="1" applyAlignment="1">
      <alignment vertical="top"/>
    </xf>
    <xf numFmtId="0" fontId="28" fillId="0" borderId="0" xfId="0" applyFont="1" applyAlignment="1">
      <alignment horizontal="left" vertical="top"/>
    </xf>
    <xf numFmtId="0" fontId="27" fillId="0" borderId="8" xfId="0" applyFont="1" applyBorder="1"/>
    <xf numFmtId="0" fontId="27" fillId="3" borderId="8" xfId="0" applyFont="1" applyFill="1" applyBorder="1" applyAlignment="1">
      <alignment horizontal="center"/>
    </xf>
    <xf numFmtId="0" fontId="27" fillId="3" borderId="8" xfId="0" applyFont="1" applyFill="1" applyBorder="1" applyAlignment="1">
      <alignment horizontal="center" vertical="center"/>
    </xf>
    <xf numFmtId="0" fontId="27" fillId="0" borderId="9" xfId="0" applyFont="1" applyBorder="1"/>
    <xf numFmtId="0" fontId="27" fillId="3" borderId="9" xfId="0" applyFont="1" applyFill="1" applyBorder="1" applyAlignment="1">
      <alignment horizontal="center"/>
    </xf>
    <xf numFmtId="0" fontId="27" fillId="3" borderId="9" xfId="0" applyFont="1" applyFill="1" applyBorder="1" applyAlignment="1">
      <alignment horizontal="center" vertical="center"/>
    </xf>
    <xf numFmtId="0" fontId="27" fillId="0" borderId="3" xfId="0" applyFont="1" applyBorder="1" applyAlignment="1">
      <alignment horizontal="left" indent="1"/>
    </xf>
    <xf numFmtId="204" fontId="27" fillId="0" borderId="7" xfId="0" applyNumberFormat="1" applyFont="1" applyBorder="1"/>
    <xf numFmtId="188" fontId="27" fillId="0" borderId="3" xfId="1" applyNumberFormat="1" applyFont="1" applyBorder="1" applyAlignment="1">
      <alignment vertical="center"/>
    </xf>
    <xf numFmtId="205" fontId="28" fillId="0" borderId="0" xfId="0" applyNumberFormat="1" applyFont="1" applyAlignment="1">
      <alignment vertical="center"/>
    </xf>
    <xf numFmtId="0" fontId="27" fillId="0" borderId="4" xfId="0" applyFont="1" applyBorder="1" applyAlignment="1">
      <alignment horizontal="left" indent="1"/>
    </xf>
    <xf numFmtId="204" fontId="27" fillId="0" borderId="4" xfId="0" applyNumberFormat="1" applyFont="1" applyBorder="1"/>
    <xf numFmtId="188" fontId="27" fillId="0" borderId="4" xfId="1" applyNumberFormat="1" applyFont="1" applyBorder="1" applyAlignment="1">
      <alignment vertical="center"/>
    </xf>
    <xf numFmtId="0" fontId="27" fillId="0" borderId="5" xfId="0" applyFont="1" applyBorder="1"/>
    <xf numFmtId="204" fontId="27" fillId="0" borderId="5" xfId="0" applyNumberFormat="1" applyFont="1" applyBorder="1"/>
    <xf numFmtId="188" fontId="27" fillId="0" borderId="6" xfId="1" applyNumberFormat="1" applyFont="1" applyBorder="1" applyAlignment="1">
      <alignment vertical="center"/>
    </xf>
    <xf numFmtId="0" fontId="27" fillId="0" borderId="2" xfId="0" applyFont="1" applyBorder="1" applyAlignment="1">
      <alignment horizontal="center" vertical="center"/>
    </xf>
    <xf numFmtId="204" fontId="27" fillId="4" borderId="2" xfId="1" applyNumberFormat="1" applyFont="1" applyFill="1" applyBorder="1" applyAlignment="1">
      <alignment vertical="center"/>
    </xf>
    <xf numFmtId="188" fontId="27" fillId="4" borderId="2" xfId="1" applyNumberFormat="1" applyFont="1" applyFill="1" applyBorder="1" applyAlignment="1">
      <alignment vertical="center"/>
    </xf>
    <xf numFmtId="0" fontId="31" fillId="0" borderId="0" xfId="0" applyFont="1" applyAlignment="1">
      <alignment horizontal="right" vertical="center"/>
    </xf>
    <xf numFmtId="0" fontId="27" fillId="3" borderId="2" xfId="0" applyFont="1" applyFill="1" applyBorder="1" applyAlignment="1">
      <alignment horizontal="center" vertical="center"/>
    </xf>
    <xf numFmtId="206" fontId="32" fillId="0" borderId="0" xfId="12" applyNumberFormat="1" applyFont="1" applyAlignment="1">
      <alignment horizontal="right" vertical="center"/>
    </xf>
    <xf numFmtId="0" fontId="33" fillId="0" borderId="0" xfId="0" applyFont="1" applyAlignment="1">
      <alignment vertical="top"/>
    </xf>
    <xf numFmtId="0" fontId="26" fillId="0" borderId="0" xfId="0" applyFont="1" applyAlignment="1">
      <alignment vertical="center"/>
    </xf>
    <xf numFmtId="188" fontId="27" fillId="2" borderId="2" xfId="1" applyNumberFormat="1" applyFont="1" applyFill="1" applyBorder="1" applyAlignment="1">
      <alignment vertical="center"/>
    </xf>
    <xf numFmtId="188" fontId="27" fillId="0" borderId="7" xfId="1" applyNumberFormat="1" applyFont="1" applyBorder="1" applyAlignment="1">
      <alignment vertical="center"/>
    </xf>
    <xf numFmtId="207" fontId="32" fillId="0" borderId="0" xfId="12" applyNumberFormat="1" applyFont="1" applyAlignment="1">
      <alignment vertical="center"/>
    </xf>
    <xf numFmtId="208" fontId="33" fillId="0" borderId="0" xfId="0" applyNumberFormat="1" applyFont="1" applyAlignment="1">
      <alignment vertical="top"/>
    </xf>
    <xf numFmtId="209" fontId="33" fillId="0" borderId="0" xfId="0" applyNumberFormat="1" applyFont="1" applyAlignment="1">
      <alignment horizontal="left" vertical="top"/>
    </xf>
    <xf numFmtId="0" fontId="33" fillId="0" borderId="0" xfId="0" applyFont="1" applyAlignment="1">
      <alignment vertical="center"/>
    </xf>
    <xf numFmtId="49" fontId="28" fillId="0" borderId="0" xfId="0" applyNumberFormat="1" applyFont="1" applyAlignment="1">
      <alignment vertical="center"/>
    </xf>
    <xf numFmtId="49" fontId="34" fillId="0" borderId="0" xfId="0" applyNumberFormat="1" applyFont="1" applyAlignment="1">
      <alignment vertical="center"/>
    </xf>
    <xf numFmtId="188" fontId="27" fillId="0" borderId="5" xfId="1" applyNumberFormat="1" applyFont="1" applyBorder="1" applyAlignment="1">
      <alignment vertical="center"/>
    </xf>
    <xf numFmtId="49" fontId="27" fillId="0" borderId="0" xfId="0" applyNumberFormat="1" applyFont="1" applyAlignment="1">
      <alignment vertical="center"/>
    </xf>
    <xf numFmtId="0" fontId="28" fillId="0" borderId="0" xfId="0" applyFont="1" applyAlignment="1">
      <alignment horizontal="left" vertical="center"/>
    </xf>
    <xf numFmtId="4" fontId="27" fillId="0" borderId="0" xfId="0" applyNumberFormat="1" applyFont="1" applyAlignment="1">
      <alignment vertical="center"/>
    </xf>
    <xf numFmtId="0" fontId="5" fillId="0" borderId="2" xfId="0" applyFont="1" applyBorder="1" applyAlignment="1">
      <alignment horizontal="center" vertical="center"/>
    </xf>
    <xf numFmtId="210" fontId="33" fillId="0" borderId="2" xfId="0" applyNumberFormat="1" applyFont="1" applyBorder="1" applyAlignment="1">
      <alignment vertical="top"/>
    </xf>
    <xf numFmtId="211" fontId="2" fillId="0" borderId="12" xfId="1" applyNumberFormat="1" applyFont="1" applyBorder="1" applyAlignment="1" applyProtection="1">
      <alignment horizontal="left" vertical="center" indent="4"/>
      <protection hidden="1"/>
    </xf>
    <xf numFmtId="0" fontId="3" fillId="0" borderId="11" xfId="0" applyFont="1" applyBorder="1"/>
    <xf numFmtId="0" fontId="39" fillId="0" borderId="0" xfId="0" applyFont="1"/>
    <xf numFmtId="0" fontId="3" fillId="0" borderId="2" xfId="0" applyFont="1" applyBorder="1" applyAlignment="1">
      <alignment horizontal="center" vertical="center" wrapText="1"/>
    </xf>
    <xf numFmtId="0" fontId="2" fillId="0" borderId="3" xfId="0" applyFont="1" applyBorder="1"/>
    <xf numFmtId="0" fontId="2" fillId="0" borderId="22" xfId="0" applyFont="1" applyBorder="1"/>
    <xf numFmtId="0" fontId="2" fillId="0" borderId="4" xfId="0" applyFont="1" applyBorder="1"/>
    <xf numFmtId="0" fontId="2" fillId="0" borderId="21" xfId="0" applyFont="1" applyBorder="1"/>
    <xf numFmtId="188" fontId="2" fillId="0" borderId="4" xfId="1" applyNumberFormat="1" applyFont="1" applyBorder="1"/>
    <xf numFmtId="0" fontId="2" fillId="0" borderId="23" xfId="0" applyFont="1" applyBorder="1" applyAlignment="1">
      <alignment horizontal="left" vertical="center" indent="1"/>
    </xf>
    <xf numFmtId="0" fontId="2" fillId="0" borderId="21" xfId="0" applyFont="1" applyBorder="1" applyAlignment="1">
      <alignment vertical="center"/>
    </xf>
    <xf numFmtId="0" fontId="2" fillId="0" borderId="23" xfId="0" applyFont="1" applyBorder="1"/>
    <xf numFmtId="188" fontId="2" fillId="0" borderId="6" xfId="1" applyNumberFormat="1" applyFont="1" applyBorder="1"/>
    <xf numFmtId="0" fontId="2" fillId="0" borderId="7" xfId="0" applyFont="1" applyBorder="1"/>
    <xf numFmtId="0" fontId="2" fillId="0" borderId="5" xfId="0" applyFont="1" applyBorder="1"/>
    <xf numFmtId="0" fontId="41" fillId="0" borderId="0" xfId="0" applyFont="1"/>
    <xf numFmtId="0" fontId="42" fillId="0" borderId="23" xfId="0" applyFont="1" applyBorder="1" applyAlignment="1">
      <alignment horizontal="center" vertical="center"/>
    </xf>
    <xf numFmtId="0" fontId="2" fillId="5" borderId="0" xfId="0" applyFont="1" applyFill="1"/>
    <xf numFmtId="4" fontId="2" fillId="5" borderId="0" xfId="0" applyNumberFormat="1" applyFont="1" applyFill="1"/>
    <xf numFmtId="0" fontId="3" fillId="5" borderId="0" xfId="0" applyFont="1" applyFill="1"/>
    <xf numFmtId="0" fontId="4" fillId="5" borderId="0" xfId="14" applyFont="1" applyFill="1" applyProtection="1">
      <protection locked="0"/>
    </xf>
    <xf numFmtId="41" fontId="4" fillId="5" borderId="0" xfId="2" applyNumberFormat="1" applyFont="1" applyFill="1"/>
    <xf numFmtId="41" fontId="4" fillId="5" borderId="0" xfId="3" applyNumberFormat="1" applyFont="1" applyFill="1" applyBorder="1" applyAlignment="1"/>
    <xf numFmtId="41" fontId="4" fillId="5" borderId="0" xfId="3" applyNumberFormat="1" applyFont="1" applyFill="1" applyBorder="1"/>
    <xf numFmtId="0" fontId="4" fillId="5" borderId="0" xfId="2" applyFont="1" applyFill="1"/>
    <xf numFmtId="188" fontId="4" fillId="5" borderId="0" xfId="3" applyNumberFormat="1" applyFont="1" applyFill="1" applyBorder="1" applyAlignment="1"/>
    <xf numFmtId="0" fontId="47" fillId="5" borderId="0" xfId="15" applyFont="1" applyFill="1" applyProtection="1">
      <protection locked="0"/>
    </xf>
    <xf numFmtId="0" fontId="4" fillId="5" borderId="35" xfId="0" applyFont="1" applyFill="1" applyBorder="1"/>
    <xf numFmtId="0" fontId="4" fillId="5" borderId="36" xfId="0" applyFont="1" applyFill="1" applyBorder="1"/>
    <xf numFmtId="0" fontId="4" fillId="5" borderId="0" xfId="0" applyFont="1" applyFill="1"/>
    <xf numFmtId="0" fontId="5" fillId="5" borderId="0" xfId="16" applyFont="1" applyFill="1" applyProtection="1">
      <protection locked="0"/>
    </xf>
    <xf numFmtId="49" fontId="5" fillId="5" borderId="20" xfId="16" applyNumberFormat="1" applyFont="1" applyFill="1" applyBorder="1" applyAlignment="1">
      <alignment horizontal="center" vertical="center"/>
    </xf>
    <xf numFmtId="196" fontId="5" fillId="5" borderId="20" xfId="17" applyNumberFormat="1" applyFont="1" applyFill="1" applyBorder="1" applyAlignment="1">
      <alignment vertical="center"/>
    </xf>
    <xf numFmtId="49" fontId="5" fillId="5" borderId="20" xfId="17" applyNumberFormat="1" applyFont="1" applyFill="1" applyBorder="1" applyAlignment="1">
      <alignment horizontal="center" vertical="center"/>
    </xf>
    <xf numFmtId="0" fontId="5" fillId="5" borderId="5" xfId="16" applyFont="1" applyFill="1" applyBorder="1" applyAlignment="1">
      <alignment horizontal="center" vertical="center"/>
    </xf>
    <xf numFmtId="0" fontId="4" fillId="5" borderId="0" xfId="18" applyFont="1" applyFill="1" applyAlignment="1" applyProtection="1">
      <alignment horizontal="center"/>
      <protection locked="0"/>
    </xf>
    <xf numFmtId="0" fontId="4" fillId="5" borderId="0" xfId="18" applyFont="1" applyFill="1" applyAlignment="1" applyProtection="1">
      <alignment horizontal="center" vertical="center"/>
      <protection hidden="1"/>
    </xf>
    <xf numFmtId="43" fontId="5" fillId="5" borderId="0" xfId="17" applyFont="1" applyFill="1" applyBorder="1" applyAlignment="1">
      <alignment horizontal="center" vertical="center"/>
    </xf>
    <xf numFmtId="0" fontId="4" fillId="5" borderId="0" xfId="16" applyFont="1" applyFill="1" applyProtection="1">
      <protection locked="0"/>
    </xf>
    <xf numFmtId="0" fontId="4" fillId="5" borderId="4" xfId="16" applyFont="1" applyFill="1" applyBorder="1" applyProtection="1">
      <protection locked="0"/>
    </xf>
    <xf numFmtId="41" fontId="4" fillId="5" borderId="4" xfId="16" applyNumberFormat="1" applyFont="1" applyFill="1" applyBorder="1" applyProtection="1">
      <protection locked="0"/>
    </xf>
    <xf numFmtId="196" fontId="4" fillId="5" borderId="37" xfId="17" applyNumberFormat="1" applyFont="1" applyFill="1" applyBorder="1" applyAlignment="1">
      <alignment vertical="center"/>
    </xf>
    <xf numFmtId="49" fontId="4" fillId="5" borderId="37" xfId="17" applyNumberFormat="1" applyFont="1" applyFill="1" applyBorder="1" applyAlignment="1">
      <alignment horizontal="center" vertical="center"/>
    </xf>
    <xf numFmtId="49" fontId="4" fillId="5" borderId="37" xfId="16" applyNumberFormat="1" applyFont="1" applyFill="1" applyBorder="1" applyAlignment="1">
      <alignment horizontal="left" vertical="center" indent="1"/>
    </xf>
    <xf numFmtId="0" fontId="4" fillId="5" borderId="7" xfId="16" applyFont="1" applyFill="1" applyBorder="1" applyAlignment="1">
      <alignment horizontal="center" vertical="center"/>
    </xf>
    <xf numFmtId="43" fontId="4" fillId="5" borderId="0" xfId="17" applyFont="1" applyFill="1" applyBorder="1" applyProtection="1">
      <protection locked="0"/>
    </xf>
    <xf numFmtId="49" fontId="4" fillId="5" borderId="22" xfId="16" applyNumberFormat="1" applyFont="1" applyFill="1" applyBorder="1" applyAlignment="1">
      <alignment horizontal="center" vertical="center"/>
    </xf>
    <xf numFmtId="196" fontId="4" fillId="5" borderId="22" xfId="17" applyNumberFormat="1" applyFont="1" applyFill="1" applyBorder="1" applyAlignment="1">
      <alignment vertical="center"/>
    </xf>
    <xf numFmtId="49" fontId="4" fillId="5" borderId="22" xfId="17" applyNumberFormat="1" applyFont="1" applyFill="1" applyBorder="1" applyAlignment="1">
      <alignment horizontal="center" vertical="center"/>
    </xf>
    <xf numFmtId="43" fontId="4" fillId="5" borderId="22" xfId="17" applyFont="1" applyFill="1" applyBorder="1" applyAlignment="1">
      <alignment vertical="center"/>
    </xf>
    <xf numFmtId="49" fontId="4" fillId="5" borderId="22" xfId="16" applyNumberFormat="1" applyFont="1" applyFill="1" applyBorder="1" applyAlignment="1">
      <alignment horizontal="left" vertical="center" indent="1"/>
    </xf>
    <xf numFmtId="0" fontId="4" fillId="5" borderId="3" xfId="16" applyFont="1" applyFill="1" applyBorder="1" applyAlignment="1">
      <alignment horizontal="center" vertical="center"/>
    </xf>
    <xf numFmtId="43" fontId="4" fillId="5" borderId="0" xfId="17" applyFont="1" applyFill="1" applyBorder="1" applyAlignment="1">
      <alignment horizontal="center" vertical="center"/>
    </xf>
    <xf numFmtId="0" fontId="4" fillId="5" borderId="0" xfId="19" applyFont="1" applyFill="1" applyProtection="1">
      <protection locked="0"/>
    </xf>
    <xf numFmtId="43" fontId="5" fillId="5" borderId="0" xfId="17" applyFont="1" applyFill="1" applyBorder="1" applyProtection="1">
      <protection locked="0"/>
    </xf>
    <xf numFmtId="0" fontId="2" fillId="5" borderId="0" xfId="0" applyFont="1" applyFill="1" applyAlignment="1">
      <alignment horizontal="center"/>
    </xf>
    <xf numFmtId="0" fontId="4" fillId="5" borderId="0" xfId="18" applyFont="1" applyFill="1" applyProtection="1">
      <protection locked="0"/>
    </xf>
    <xf numFmtId="0" fontId="5" fillId="5" borderId="0" xfId="18" applyFont="1" applyFill="1" applyAlignment="1" applyProtection="1">
      <alignment horizontal="center" vertical="center"/>
      <protection hidden="1"/>
    </xf>
    <xf numFmtId="0" fontId="4" fillId="5" borderId="0" xfId="18" applyFont="1" applyFill="1" applyAlignment="1" applyProtection="1">
      <alignment horizontal="center"/>
      <protection hidden="1"/>
    </xf>
    <xf numFmtId="0" fontId="4" fillId="5" borderId="0" xfId="18" applyFont="1" applyFill="1" applyProtection="1">
      <protection hidden="1"/>
    </xf>
    <xf numFmtId="0" fontId="4" fillId="5" borderId="0" xfId="18" applyFont="1" applyFill="1" applyAlignment="1">
      <alignment horizontal="center"/>
    </xf>
    <xf numFmtId="0" fontId="4" fillId="5" borderId="0" xfId="18" applyFont="1" applyFill="1" applyAlignment="1">
      <alignment horizontal="left" indent="4"/>
    </xf>
    <xf numFmtId="0" fontId="2" fillId="0" borderId="28" xfId="0" applyFont="1" applyBorder="1" applyAlignment="1">
      <alignment horizontal="right" vertical="center"/>
    </xf>
    <xf numFmtId="0" fontId="2" fillId="0" borderId="29" xfId="0" applyFont="1" applyBorder="1" applyAlignment="1">
      <alignment horizontal="right" vertical="center"/>
    </xf>
    <xf numFmtId="0" fontId="2" fillId="0" borderId="29" xfId="0" applyFont="1" applyBorder="1" applyAlignment="1">
      <alignment vertical="center"/>
    </xf>
    <xf numFmtId="43" fontId="2" fillId="0" borderId="32" xfId="1" applyFont="1" applyBorder="1" applyAlignment="1">
      <alignment vertical="center"/>
    </xf>
    <xf numFmtId="189" fontId="2" fillId="0" borderId="4" xfId="1" applyNumberFormat="1" applyFont="1" applyBorder="1" applyAlignment="1">
      <alignment vertical="center"/>
    </xf>
    <xf numFmtId="0" fontId="40" fillId="0" borderId="2" xfId="0" applyFont="1" applyBorder="1" applyAlignment="1">
      <alignment horizontal="center" vertical="center"/>
    </xf>
    <xf numFmtId="215" fontId="2" fillId="0" borderId="4" xfId="0" applyNumberFormat="1" applyFont="1" applyBorder="1" applyAlignment="1">
      <alignment horizontal="center" vertical="center"/>
    </xf>
    <xf numFmtId="216" fontId="2" fillId="0" borderId="4" xfId="0" applyNumberFormat="1" applyFont="1" applyBorder="1" applyAlignment="1">
      <alignment horizontal="center" vertical="center"/>
    </xf>
    <xf numFmtId="217" fontId="2" fillId="0" borderId="5" xfId="0" applyNumberFormat="1" applyFont="1" applyBorder="1" applyAlignment="1">
      <alignment horizontal="center" vertical="center"/>
    </xf>
    <xf numFmtId="0" fontId="2" fillId="0" borderId="33" xfId="0" applyFont="1" applyBorder="1"/>
    <xf numFmtId="0" fontId="2" fillId="0" borderId="34" xfId="0" applyFont="1" applyBorder="1" applyAlignment="1">
      <alignment vertical="center"/>
    </xf>
    <xf numFmtId="0" fontId="2" fillId="0" borderId="34" xfId="0" applyFont="1" applyBorder="1"/>
    <xf numFmtId="43" fontId="2" fillId="0" borderId="0" xfId="0" applyNumberFormat="1" applyFont="1"/>
    <xf numFmtId="0" fontId="3" fillId="0" borderId="11" xfId="0" applyFont="1" applyBorder="1" applyAlignment="1">
      <alignment horizontal="left" vertical="center"/>
    </xf>
    <xf numFmtId="0" fontId="3" fillId="0" borderId="11" xfId="0" applyFont="1" applyBorder="1" applyAlignment="1">
      <alignment vertical="center"/>
    </xf>
    <xf numFmtId="0" fontId="40" fillId="0" borderId="26" xfId="0" applyFont="1" applyBorder="1" applyAlignment="1">
      <alignment horizontal="left" vertical="center" indent="1"/>
    </xf>
    <xf numFmtId="188" fontId="2" fillId="0" borderId="4" xfId="1" applyNumberFormat="1" applyFont="1" applyBorder="1" applyAlignment="1"/>
    <xf numFmtId="0" fontId="2" fillId="0" borderId="28" xfId="0" applyFont="1" applyBorder="1" applyAlignment="1">
      <alignment vertical="center"/>
    </xf>
    <xf numFmtId="0" fontId="2" fillId="0" borderId="28" xfId="0" applyFont="1" applyBorder="1"/>
    <xf numFmtId="0" fontId="2" fillId="0" borderId="29" xfId="0" applyFont="1" applyBorder="1"/>
    <xf numFmtId="213" fontId="22" fillId="0" borderId="29" xfId="0" applyNumberFormat="1" applyFont="1" applyBorder="1" applyAlignment="1">
      <alignment horizontal="left" vertical="center"/>
    </xf>
    <xf numFmtId="0" fontId="39" fillId="0" borderId="30" xfId="0" applyFont="1" applyBorder="1"/>
    <xf numFmtId="188" fontId="2" fillId="0" borderId="7" xfId="1" applyNumberFormat="1" applyFont="1" applyBorder="1" applyAlignment="1">
      <alignment vertical="center"/>
    </xf>
    <xf numFmtId="0" fontId="2" fillId="0" borderId="7" xfId="0" applyFont="1" applyBorder="1" applyAlignment="1">
      <alignment horizontal="left" vertical="center" indent="1"/>
    </xf>
    <xf numFmtId="189" fontId="2" fillId="0" borderId="7" xfId="1" applyNumberFormat="1" applyFont="1" applyBorder="1" applyAlignment="1">
      <alignment vertical="center"/>
    </xf>
    <xf numFmtId="0" fontId="40" fillId="0" borderId="5" xfId="0" applyFont="1" applyBorder="1" applyAlignment="1">
      <alignment horizontal="center" vertical="center"/>
    </xf>
    <xf numFmtId="214" fontId="2" fillId="0" borderId="3" xfId="0" applyNumberFormat="1" applyFont="1" applyBorder="1" applyAlignment="1">
      <alignment horizontal="center" vertical="center"/>
    </xf>
    <xf numFmtId="0" fontId="2" fillId="0" borderId="3" xfId="0" applyFont="1" applyBorder="1" applyAlignment="1">
      <alignment horizontal="left" vertical="center" indent="2"/>
    </xf>
    <xf numFmtId="0" fontId="2" fillId="0" borderId="5" xfId="0" applyFont="1" applyBorder="1" applyAlignment="1">
      <alignment horizontal="left" vertical="center" indent="2"/>
    </xf>
    <xf numFmtId="188" fontId="2" fillId="0" borderId="31" xfId="1" applyNumberFormat="1" applyFont="1" applyBorder="1" applyAlignment="1">
      <alignment vertical="center"/>
    </xf>
    <xf numFmtId="0" fontId="2" fillId="0" borderId="28" xfId="0" applyFont="1" applyBorder="1" applyAlignment="1">
      <alignment horizontal="left" vertical="top" indent="5"/>
    </xf>
    <xf numFmtId="0" fontId="2" fillId="0" borderId="34" xfId="0" applyFont="1" applyBorder="1" applyAlignment="1">
      <alignment horizontal="left" vertical="top" indent="5"/>
    </xf>
    <xf numFmtId="218" fontId="2" fillId="0" borderId="28" xfId="0" applyNumberFormat="1" applyFont="1" applyBorder="1" applyAlignment="1">
      <alignment horizontal="left" vertical="center" indent="1"/>
    </xf>
    <xf numFmtId="219" fontId="2" fillId="0" borderId="34" xfId="0" applyNumberFormat="1" applyFont="1" applyBorder="1" applyAlignment="1">
      <alignment horizontal="left" vertical="center"/>
    </xf>
    <xf numFmtId="49" fontId="4" fillId="0" borderId="5" xfId="2" applyNumberFormat="1" applyFont="1" applyBorder="1" applyAlignment="1">
      <alignment horizontal="left" vertical="center" indent="1"/>
    </xf>
    <xf numFmtId="49" fontId="4" fillId="0" borderId="3" xfId="2" applyNumberFormat="1" applyFont="1" applyBorder="1" applyAlignment="1">
      <alignment horizontal="left" vertical="center" indent="1"/>
    </xf>
    <xf numFmtId="0" fontId="4" fillId="0" borderId="5" xfId="2" applyFont="1" applyBorder="1" applyAlignment="1">
      <alignment horizontal="center" vertical="center"/>
    </xf>
    <xf numFmtId="0" fontId="5" fillId="0" borderId="5" xfId="2" applyFont="1" applyBorder="1" applyAlignment="1">
      <alignment horizontal="center" vertical="center"/>
    </xf>
    <xf numFmtId="49" fontId="8" fillId="0" borderId="4" xfId="0" applyNumberFormat="1" applyFont="1" applyBorder="1" applyAlignment="1">
      <alignment horizontal="left" vertical="center" indent="1"/>
    </xf>
    <xf numFmtId="0" fontId="2" fillId="0" borderId="0" xfId="0" applyFont="1" applyAlignment="1">
      <alignment horizontal="center" vertical="center"/>
    </xf>
    <xf numFmtId="2" fontId="2" fillId="0" borderId="0" xfId="0" applyNumberFormat="1" applyFont="1" applyAlignment="1">
      <alignment horizontal="center" vertical="center"/>
    </xf>
    <xf numFmtId="4" fontId="2" fillId="0" borderId="0" xfId="0" applyNumberFormat="1" applyFont="1" applyAlignment="1">
      <alignment horizontal="center" vertical="center"/>
    </xf>
    <xf numFmtId="43" fontId="49" fillId="0" borderId="4" xfId="1" applyFont="1" applyBorder="1" applyAlignment="1">
      <alignment vertical="center"/>
    </xf>
    <xf numFmtId="49" fontId="3" fillId="0" borderId="4" xfId="0" applyNumberFormat="1" applyFont="1" applyBorder="1" applyAlignment="1">
      <alignment horizontal="left" vertical="center" indent="1"/>
    </xf>
    <xf numFmtId="49" fontId="2" fillId="0" borderId="4" xfId="0" applyNumberFormat="1" applyFont="1" applyBorder="1" applyAlignment="1">
      <alignment horizontal="left" vertical="center" indent="1"/>
    </xf>
    <xf numFmtId="49" fontId="3" fillId="0" borderId="3" xfId="0" applyNumberFormat="1" applyFont="1" applyBorder="1" applyAlignment="1">
      <alignment horizontal="left" vertical="center" indent="1"/>
    </xf>
    <xf numFmtId="0" fontId="3" fillId="0" borderId="4" xfId="1" applyNumberFormat="1" applyFont="1" applyBorder="1" applyAlignment="1">
      <alignment horizontal="left" vertical="center" indent="1"/>
    </xf>
    <xf numFmtId="0" fontId="3" fillId="0" borderId="4" xfId="0" applyFont="1" applyBorder="1" applyAlignment="1">
      <alignment horizontal="left" vertical="center" indent="7"/>
    </xf>
    <xf numFmtId="43" fontId="51" fillId="0" borderId="4" xfId="1" applyFont="1" applyBorder="1" applyAlignment="1">
      <alignment vertical="center"/>
    </xf>
    <xf numFmtId="0" fontId="2" fillId="0" borderId="5" xfId="0" applyFont="1" applyBorder="1" applyAlignment="1">
      <alignment horizontal="left" vertical="center" indent="8"/>
    </xf>
    <xf numFmtId="0" fontId="3" fillId="0" borderId="3" xfId="0" applyFont="1" applyBorder="1" applyAlignment="1">
      <alignment horizontal="left" vertical="center" indent="1"/>
    </xf>
    <xf numFmtId="189" fontId="2" fillId="0" borderId="4" xfId="0" applyNumberFormat="1" applyFont="1" applyBorder="1"/>
    <xf numFmtId="43" fontId="2" fillId="0" borderId="4" xfId="0" applyNumberFormat="1" applyFont="1" applyBorder="1"/>
    <xf numFmtId="43" fontId="2" fillId="0" borderId="4" xfId="1" applyFont="1" applyBorder="1"/>
    <xf numFmtId="43" fontId="2" fillId="0" borderId="7" xfId="1" applyFont="1" applyBorder="1" applyAlignment="1">
      <alignment vertical="center"/>
    </xf>
    <xf numFmtId="0" fontId="2" fillId="0" borderId="4" xfId="0" applyFont="1" applyBorder="1" applyAlignment="1">
      <alignment horizontal="left" vertical="center" indent="2"/>
    </xf>
    <xf numFmtId="0" fontId="4" fillId="5" borderId="0" xfId="20" applyFont="1" applyFill="1" applyAlignment="1">
      <alignment vertical="center"/>
    </xf>
    <xf numFmtId="0" fontId="2" fillId="0" borderId="0" xfId="23" applyFont="1"/>
    <xf numFmtId="0" fontId="4" fillId="5" borderId="0" xfId="20" applyFont="1" applyFill="1"/>
    <xf numFmtId="0" fontId="4" fillId="5" borderId="0" xfId="20" applyFont="1" applyFill="1" applyAlignment="1" applyProtection="1">
      <alignment horizontal="center" vertical="top"/>
      <protection hidden="1"/>
    </xf>
    <xf numFmtId="0" fontId="4" fillId="0" borderId="0" xfId="24" applyFont="1" applyAlignment="1">
      <alignment horizontal="center" vertical="top"/>
    </xf>
    <xf numFmtId="0" fontId="4" fillId="0" borderId="0" xfId="24" applyFont="1" applyAlignment="1">
      <alignment vertical="top"/>
    </xf>
    <xf numFmtId="43" fontId="4" fillId="0" borderId="4" xfId="27" applyFont="1" applyFill="1" applyBorder="1"/>
    <xf numFmtId="0" fontId="44" fillId="0" borderId="0" xfId="28" applyFont="1" applyAlignment="1">
      <alignment horizontal="right" vertical="center"/>
    </xf>
    <xf numFmtId="43" fontId="44" fillId="0" borderId="0" xfId="29" applyFont="1" applyFill="1" applyBorder="1" applyAlignment="1">
      <alignment horizontal="center" vertical="center"/>
    </xf>
    <xf numFmtId="0" fontId="44" fillId="0" borderId="0" xfId="28" applyFont="1" applyAlignment="1">
      <alignment horizontal="center" vertical="center"/>
    </xf>
    <xf numFmtId="0" fontId="44" fillId="0" borderId="0" xfId="28" applyFont="1" applyAlignment="1">
      <alignment vertical="center"/>
    </xf>
    <xf numFmtId="0" fontId="45" fillId="0" borderId="0" xfId="28" applyFont="1" applyAlignment="1">
      <alignment horizontal="right" vertical="center"/>
    </xf>
    <xf numFmtId="43" fontId="44" fillId="0" borderId="0" xfId="29" applyFont="1" applyFill="1" applyBorder="1" applyAlignment="1">
      <alignment horizontal="right" vertical="center"/>
    </xf>
    <xf numFmtId="195" fontId="44" fillId="0" borderId="0" xfId="28" applyNumberFormat="1" applyFont="1" applyAlignment="1">
      <alignment vertical="center"/>
    </xf>
    <xf numFmtId="0" fontId="4" fillId="0" borderId="0" xfId="24" applyFont="1" applyAlignment="1">
      <alignment horizontal="right" vertical="center"/>
    </xf>
    <xf numFmtId="0" fontId="4" fillId="0" borderId="0" xfId="24" applyFont="1" applyAlignment="1">
      <alignment horizontal="right" vertical="top"/>
    </xf>
    <xf numFmtId="40" fontId="4" fillId="0" borderId="0" xfId="31" applyFont="1" applyFill="1" applyAlignment="1">
      <alignment vertical="top"/>
    </xf>
    <xf numFmtId="225" fontId="22" fillId="0" borderId="0" xfId="24" applyNumberFormat="1" applyFont="1" applyAlignment="1">
      <alignment horizontal="center" vertical="top"/>
    </xf>
    <xf numFmtId="2" fontId="4" fillId="0" borderId="0" xfId="24" applyNumberFormat="1" applyFont="1" applyAlignment="1">
      <alignment horizontal="right" vertical="top"/>
    </xf>
    <xf numFmtId="0" fontId="22" fillId="0" borderId="0" xfId="24" applyFont="1" applyAlignment="1">
      <alignment vertical="top"/>
    </xf>
    <xf numFmtId="2" fontId="4" fillId="0" borderId="0" xfId="24" applyNumberFormat="1" applyFont="1" applyAlignment="1">
      <alignment vertical="top"/>
    </xf>
    <xf numFmtId="225" fontId="4" fillId="0" borderId="0" xfId="24" applyNumberFormat="1" applyFont="1" applyAlignment="1">
      <alignment vertical="top"/>
    </xf>
    <xf numFmtId="43" fontId="4" fillId="0" borderId="0" xfId="1" applyFont="1" applyAlignment="1">
      <alignment vertical="top"/>
    </xf>
    <xf numFmtId="0" fontId="4" fillId="0" borderId="0" xfId="4" applyFont="1" applyAlignment="1">
      <alignment vertical="top"/>
    </xf>
    <xf numFmtId="188" fontId="4" fillId="0" borderId="0" xfId="24" applyNumberFormat="1" applyFont="1" applyAlignment="1">
      <alignment vertical="top"/>
    </xf>
    <xf numFmtId="188" fontId="4" fillId="0" borderId="0" xfId="25" applyNumberFormat="1" applyFont="1" applyFill="1" applyAlignment="1">
      <alignment vertical="top"/>
    </xf>
    <xf numFmtId="213" fontId="4" fillId="0" borderId="29" xfId="0" applyNumberFormat="1" applyFont="1" applyBorder="1" applyAlignment="1">
      <alignment horizontal="left" vertical="center"/>
    </xf>
    <xf numFmtId="0" fontId="2" fillId="0" borderId="23" xfId="0" applyFont="1" applyBorder="1" applyAlignment="1">
      <alignment horizontal="left" indent="1"/>
    </xf>
    <xf numFmtId="0" fontId="8" fillId="0" borderId="0" xfId="0" applyFont="1" applyAlignment="1">
      <alignment horizontal="center" vertical="center"/>
    </xf>
    <xf numFmtId="188" fontId="55" fillId="0" borderId="0" xfId="1" applyNumberFormat="1" applyFont="1"/>
    <xf numFmtId="43" fontId="55" fillId="0" borderId="4" xfId="1" applyFont="1" applyBorder="1" applyAlignment="1">
      <alignment vertical="center"/>
    </xf>
    <xf numFmtId="49" fontId="2" fillId="0" borderId="4" xfId="0" applyNumberFormat="1" applyFont="1" applyBorder="1" applyAlignment="1">
      <alignment horizontal="left" vertical="center" indent="2"/>
    </xf>
    <xf numFmtId="43" fontId="50" fillId="0" borderId="4" xfId="1" applyFont="1" applyBorder="1" applyAlignment="1">
      <alignment vertical="center"/>
    </xf>
    <xf numFmtId="0" fontId="2" fillId="0" borderId="4" xfId="0" applyFont="1" applyBorder="1" applyAlignment="1">
      <alignment horizontal="left" indent="2"/>
    </xf>
    <xf numFmtId="43" fontId="2" fillId="0" borderId="38" xfId="1" applyFont="1" applyBorder="1" applyAlignment="1">
      <alignment vertical="center"/>
    </xf>
    <xf numFmtId="188" fontId="3" fillId="0" borderId="27" xfId="1" applyNumberFormat="1" applyFont="1" applyBorder="1" applyAlignment="1">
      <alignment vertical="center"/>
    </xf>
    <xf numFmtId="43" fontId="4" fillId="0" borderId="0" xfId="24" applyNumberFormat="1" applyFont="1" applyAlignment="1">
      <alignment vertical="top"/>
    </xf>
    <xf numFmtId="188" fontId="2" fillId="0" borderId="0" xfId="1" applyNumberFormat="1" applyFont="1" applyAlignment="1">
      <alignment vertical="center"/>
    </xf>
    <xf numFmtId="0" fontId="9" fillId="0" borderId="0" xfId="0" applyFont="1" applyAlignment="1">
      <alignment horizontal="center" vertical="center"/>
    </xf>
    <xf numFmtId="0" fontId="22" fillId="0" borderId="0" xfId="0" applyFont="1" applyAlignment="1">
      <alignment horizontal="center" vertical="center"/>
    </xf>
    <xf numFmtId="0" fontId="50" fillId="0" borderId="0" xfId="0" applyFont="1" applyAlignment="1">
      <alignment horizontal="center" vertical="center"/>
    </xf>
    <xf numFmtId="0" fontId="2" fillId="0" borderId="6" xfId="0" applyFont="1" applyBorder="1"/>
    <xf numFmtId="0" fontId="4" fillId="6" borderId="0" xfId="0" applyFont="1" applyFill="1"/>
    <xf numFmtId="0" fontId="4" fillId="6" borderId="0" xfId="0" applyFont="1" applyFill="1" applyAlignment="1">
      <alignment horizontal="center"/>
    </xf>
    <xf numFmtId="188" fontId="4" fillId="6" borderId="0" xfId="0" applyNumberFormat="1" applyFont="1" applyFill="1"/>
    <xf numFmtId="0" fontId="4" fillId="6" borderId="0" xfId="0" applyFont="1" applyFill="1" applyAlignment="1">
      <alignment vertical="center"/>
    </xf>
    <xf numFmtId="0" fontId="4" fillId="6" borderId="0" xfId="0" applyFont="1" applyFill="1" applyAlignment="1">
      <alignment horizontal="center" vertical="center"/>
    </xf>
    <xf numFmtId="3" fontId="4" fillId="6" borderId="5" xfId="0" applyNumberFormat="1" applyFont="1" applyFill="1" applyBorder="1" applyAlignment="1">
      <alignment vertical="center"/>
    </xf>
    <xf numFmtId="0" fontId="4" fillId="6" borderId="5" xfId="0" applyFont="1" applyFill="1" applyBorder="1" applyAlignment="1">
      <alignment horizontal="center" vertical="center"/>
    </xf>
    <xf numFmtId="0" fontId="4" fillId="6" borderId="5" xfId="0" applyFont="1" applyFill="1" applyBorder="1" applyAlignment="1">
      <alignment vertical="center"/>
    </xf>
    <xf numFmtId="3" fontId="4" fillId="6" borderId="4" xfId="0" applyNumberFormat="1" applyFont="1" applyFill="1" applyBorder="1" applyAlignment="1">
      <alignment vertical="center"/>
    </xf>
    <xf numFmtId="0" fontId="4" fillId="6" borderId="4" xfId="0" applyFont="1" applyFill="1" applyBorder="1" applyAlignment="1">
      <alignment horizontal="center" vertical="center"/>
    </xf>
    <xf numFmtId="0" fontId="4" fillId="6" borderId="23" xfId="0" applyFont="1" applyFill="1" applyBorder="1" applyAlignment="1">
      <alignment horizontal="center" vertical="center"/>
    </xf>
    <xf numFmtId="0" fontId="4" fillId="6" borderId="4" xfId="0" applyFont="1" applyFill="1" applyBorder="1" applyAlignment="1">
      <alignment vertical="center"/>
    </xf>
    <xf numFmtId="0" fontId="4" fillId="6" borderId="23" xfId="0" applyFont="1" applyFill="1" applyBorder="1" applyAlignment="1">
      <alignment horizontal="left" vertical="center"/>
    </xf>
    <xf numFmtId="0" fontId="5" fillId="6" borderId="4" xfId="0" applyFont="1" applyFill="1" applyBorder="1" applyAlignment="1">
      <alignment horizontal="left" vertical="center"/>
    </xf>
    <xf numFmtId="188" fontId="5" fillId="6" borderId="4" xfId="33" applyNumberFormat="1" applyFont="1" applyFill="1" applyBorder="1"/>
    <xf numFmtId="0" fontId="5" fillId="6" borderId="0" xfId="0" applyFont="1" applyFill="1"/>
    <xf numFmtId="0" fontId="5" fillId="6" borderId="0" xfId="0" applyFont="1" applyFill="1" applyAlignment="1">
      <alignment horizontal="center"/>
    </xf>
    <xf numFmtId="3" fontId="5" fillId="6" borderId="3" xfId="0" applyNumberFormat="1" applyFont="1" applyFill="1" applyBorder="1" applyAlignment="1">
      <alignment vertical="center"/>
    </xf>
    <xf numFmtId="0" fontId="5" fillId="6" borderId="3" xfId="0" applyFont="1" applyFill="1" applyBorder="1" applyAlignment="1">
      <alignment horizontal="center" vertical="center"/>
    </xf>
    <xf numFmtId="0" fontId="5" fillId="6" borderId="3" xfId="0" applyFont="1" applyFill="1" applyBorder="1" applyAlignment="1">
      <alignment horizontal="left" vertical="center" indent="1"/>
    </xf>
    <xf numFmtId="188" fontId="5" fillId="6" borderId="3" xfId="33" applyNumberFormat="1" applyFont="1" applyFill="1" applyBorder="1" applyAlignment="1">
      <alignment vertical="center"/>
    </xf>
    <xf numFmtId="0" fontId="4" fillId="6" borderId="0" xfId="34" applyFont="1" applyFill="1" applyProtection="1">
      <protection locked="0"/>
    </xf>
    <xf numFmtId="0" fontId="4" fillId="6" borderId="0" xfId="34" applyFont="1" applyFill="1" applyAlignment="1" applyProtection="1">
      <alignment horizontal="center"/>
      <protection locked="0"/>
    </xf>
    <xf numFmtId="41" fontId="4" fillId="6" borderId="5" xfId="7" applyNumberFormat="1" applyFont="1" applyFill="1" applyBorder="1" applyProtection="1">
      <protection locked="0"/>
    </xf>
    <xf numFmtId="0" fontId="4" fillId="6" borderId="5" xfId="7" applyFont="1" applyFill="1" applyBorder="1" applyAlignment="1" applyProtection="1">
      <alignment horizontal="center" vertical="center"/>
      <protection locked="0"/>
    </xf>
    <xf numFmtId="41" fontId="4" fillId="6" borderId="4" xfId="7" applyNumberFormat="1" applyFont="1" applyFill="1" applyBorder="1" applyProtection="1">
      <protection locked="0"/>
    </xf>
    <xf numFmtId="0" fontId="4" fillId="6" borderId="4" xfId="7" applyFont="1" applyFill="1" applyBorder="1" applyAlignment="1" applyProtection="1">
      <alignment horizontal="center" vertical="center"/>
      <protection locked="0"/>
    </xf>
    <xf numFmtId="49" fontId="4" fillId="5" borderId="4" xfId="36" applyNumberFormat="1" applyFont="1" applyFill="1" applyBorder="1" applyAlignment="1">
      <alignment horizontal="left" vertical="center" indent="1"/>
    </xf>
    <xf numFmtId="41" fontId="4" fillId="6" borderId="3" xfId="7" applyNumberFormat="1" applyFont="1" applyFill="1" applyBorder="1" applyProtection="1">
      <protection locked="0"/>
    </xf>
    <xf numFmtId="0" fontId="4" fillId="6" borderId="3" xfId="7" applyFont="1" applyFill="1" applyBorder="1" applyAlignment="1" applyProtection="1">
      <alignment horizontal="center" vertical="center"/>
      <protection locked="0"/>
    </xf>
    <xf numFmtId="49" fontId="4" fillId="5" borderId="3" xfId="36" applyNumberFormat="1" applyFont="1" applyFill="1" applyBorder="1" applyAlignment="1">
      <alignment horizontal="left" vertical="center" indent="1"/>
    </xf>
    <xf numFmtId="49" fontId="4" fillId="5" borderId="5" xfId="36" applyNumberFormat="1" applyFont="1" applyFill="1" applyBorder="1" applyAlignment="1">
      <alignment horizontal="left" vertical="center" indent="1"/>
    </xf>
    <xf numFmtId="49" fontId="8" fillId="5" borderId="4" xfId="36" applyNumberFormat="1" applyFont="1" applyFill="1" applyBorder="1" applyAlignment="1">
      <alignment horizontal="left" vertical="center" indent="1"/>
    </xf>
    <xf numFmtId="49" fontId="9" fillId="5" borderId="4" xfId="36" applyNumberFormat="1" applyFont="1" applyFill="1" applyBorder="1" applyAlignment="1">
      <alignment horizontal="left" vertical="center" indent="1"/>
    </xf>
    <xf numFmtId="188" fontId="5" fillId="6" borderId="4" xfId="33" applyNumberFormat="1" applyFont="1" applyFill="1" applyBorder="1" applyAlignment="1">
      <alignment vertical="center"/>
    </xf>
    <xf numFmtId="0" fontId="5" fillId="6" borderId="4" xfId="0" applyFont="1" applyFill="1" applyBorder="1" applyAlignment="1">
      <alignment horizontal="left" vertical="center" indent="1"/>
    </xf>
    <xf numFmtId="0" fontId="4" fillId="6" borderId="0" xfId="18" applyFont="1" applyFill="1" applyProtection="1">
      <protection locked="0"/>
    </xf>
    <xf numFmtId="0" fontId="4" fillId="6" borderId="0" xfId="35" applyFont="1" applyFill="1" applyProtection="1">
      <protection locked="0"/>
    </xf>
    <xf numFmtId="0" fontId="4" fillId="6" borderId="0" xfId="35" applyFont="1" applyFill="1" applyAlignment="1" applyProtection="1">
      <alignment horizontal="center"/>
      <protection locked="0"/>
    </xf>
    <xf numFmtId="0" fontId="4" fillId="6" borderId="0" xfId="18" applyFont="1" applyFill="1" applyAlignment="1" applyProtection="1">
      <alignment horizontal="center"/>
      <protection locked="0"/>
    </xf>
    <xf numFmtId="0" fontId="4" fillId="6" borderId="4" xfId="18" applyFont="1" applyFill="1" applyBorder="1" applyProtection="1">
      <protection locked="0"/>
    </xf>
    <xf numFmtId="41" fontId="4" fillId="6" borderId="4" xfId="18" applyNumberFormat="1" applyFont="1" applyFill="1" applyBorder="1" applyAlignment="1" applyProtection="1">
      <alignment vertical="center"/>
      <protection locked="0"/>
    </xf>
    <xf numFmtId="0" fontId="4" fillId="6" borderId="4" xfId="18" applyFont="1" applyFill="1" applyBorder="1" applyAlignment="1" applyProtection="1">
      <alignment horizontal="center" vertical="center"/>
      <protection locked="0"/>
    </xf>
    <xf numFmtId="41" fontId="4" fillId="6" borderId="4" xfId="18" applyNumberFormat="1" applyFont="1" applyFill="1" applyBorder="1" applyProtection="1">
      <protection locked="0"/>
    </xf>
    <xf numFmtId="188" fontId="4" fillId="6" borderId="0" xfId="33" applyNumberFormat="1" applyFont="1" applyFill="1" applyBorder="1" applyAlignment="1" applyProtection="1">
      <protection locked="0"/>
    </xf>
    <xf numFmtId="188" fontId="4" fillId="6" borderId="0" xfId="33" applyNumberFormat="1" applyFont="1" applyFill="1" applyBorder="1" applyAlignment="1" applyProtection="1">
      <alignment horizontal="center"/>
      <protection locked="0"/>
    </xf>
    <xf numFmtId="0" fontId="4" fillId="6" borderId="4" xfId="35" applyFont="1" applyFill="1" applyBorder="1" applyProtection="1">
      <protection locked="0"/>
    </xf>
    <xf numFmtId="0" fontId="4" fillId="6" borderId="4" xfId="35" applyFont="1" applyFill="1" applyBorder="1" applyAlignment="1" applyProtection="1">
      <alignment horizontal="center" vertical="center"/>
      <protection locked="0"/>
    </xf>
    <xf numFmtId="49" fontId="4" fillId="6" borderId="4" xfId="37" applyNumberFormat="1" applyFont="1" applyFill="1" applyBorder="1" applyAlignment="1" applyProtection="1">
      <alignment horizontal="left" vertical="center"/>
      <protection locked="0"/>
    </xf>
    <xf numFmtId="0" fontId="4" fillId="6" borderId="0" xfId="37" applyFont="1" applyFill="1" applyAlignment="1" applyProtection="1">
      <alignment horizontal="center"/>
      <protection locked="0"/>
    </xf>
    <xf numFmtId="0" fontId="4" fillId="6" borderId="0" xfId="37" applyFont="1" applyFill="1" applyProtection="1">
      <protection locked="0"/>
    </xf>
    <xf numFmtId="188" fontId="4" fillId="6" borderId="0" xfId="38" applyNumberFormat="1" applyFont="1" applyFill="1" applyBorder="1" applyProtection="1">
      <protection locked="0"/>
    </xf>
    <xf numFmtId="0" fontId="4" fillId="6" borderId="4" xfId="37" applyFont="1" applyFill="1" applyBorder="1" applyProtection="1">
      <protection locked="0"/>
    </xf>
    <xf numFmtId="41" fontId="4" fillId="6" borderId="4" xfId="35" applyNumberFormat="1" applyFont="1" applyFill="1" applyBorder="1" applyAlignment="1" applyProtection="1">
      <alignment vertical="center"/>
      <protection locked="0"/>
    </xf>
    <xf numFmtId="49" fontId="4" fillId="6" borderId="4" xfId="7" applyNumberFormat="1" applyFont="1" applyFill="1" applyBorder="1" applyAlignment="1" applyProtection="1">
      <alignment horizontal="left" vertical="center" indent="1"/>
      <protection locked="0"/>
    </xf>
    <xf numFmtId="0" fontId="4" fillId="6" borderId="3" xfId="18" applyFont="1" applyFill="1" applyBorder="1" applyProtection="1">
      <protection locked="0"/>
    </xf>
    <xf numFmtId="0" fontId="4" fillId="6" borderId="3" xfId="18" applyFont="1" applyFill="1" applyBorder="1" applyAlignment="1" applyProtection="1">
      <alignment horizontal="center" vertical="center"/>
      <protection locked="0"/>
    </xf>
    <xf numFmtId="191" fontId="4" fillId="6" borderId="3" xfId="18" applyNumberFormat="1" applyFont="1" applyFill="1" applyBorder="1" applyProtection="1">
      <protection locked="0"/>
    </xf>
    <xf numFmtId="0" fontId="4" fillId="6" borderId="0" xfId="37" applyFont="1" applyFill="1" applyAlignment="1" applyProtection="1">
      <alignment vertical="center"/>
      <protection locked="0"/>
    </xf>
    <xf numFmtId="0" fontId="4" fillId="6" borderId="0" xfId="37" applyFont="1" applyFill="1" applyAlignment="1" applyProtection="1">
      <alignment horizontal="center" vertical="center"/>
      <protection locked="0"/>
    </xf>
    <xf numFmtId="188" fontId="4" fillId="6" borderId="0" xfId="38" applyNumberFormat="1" applyFont="1" applyFill="1" applyBorder="1" applyAlignment="1" applyProtection="1">
      <alignment vertical="center"/>
      <protection locked="0"/>
    </xf>
    <xf numFmtId="0" fontId="4" fillId="6" borderId="5" xfId="18" applyFont="1" applyFill="1" applyBorder="1" applyAlignment="1" applyProtection="1">
      <alignment vertical="center"/>
      <protection locked="0"/>
    </xf>
    <xf numFmtId="41" fontId="4" fillId="6" borderId="5" xfId="18" applyNumberFormat="1" applyFont="1" applyFill="1" applyBorder="1" applyAlignment="1" applyProtection="1">
      <alignment vertical="center"/>
      <protection locked="0"/>
    </xf>
    <xf numFmtId="0" fontId="4" fillId="6" borderId="5" xfId="18" applyFont="1" applyFill="1" applyBorder="1" applyAlignment="1" applyProtection="1">
      <alignment horizontal="center" vertical="center"/>
      <protection locked="0"/>
    </xf>
    <xf numFmtId="49" fontId="4" fillId="6" borderId="21" xfId="6" applyNumberFormat="1" applyFont="1" applyFill="1" applyBorder="1" applyAlignment="1">
      <alignment horizontal="center" vertical="center"/>
    </xf>
    <xf numFmtId="49" fontId="4" fillId="6" borderId="21" xfId="37" applyNumberFormat="1" applyFont="1" applyFill="1" applyBorder="1" applyAlignment="1">
      <alignment horizontal="left" vertical="center"/>
    </xf>
    <xf numFmtId="49" fontId="4" fillId="6" borderId="21" xfId="37" applyNumberFormat="1" applyFont="1" applyFill="1" applyBorder="1" applyAlignment="1">
      <alignment horizontal="center" vertical="center"/>
    </xf>
    <xf numFmtId="0" fontId="4" fillId="6" borderId="4" xfId="37" applyFont="1" applyFill="1" applyBorder="1" applyAlignment="1">
      <alignment horizontal="center" vertical="center"/>
    </xf>
    <xf numFmtId="196" fontId="4" fillId="6" borderId="0" xfId="18" applyNumberFormat="1" applyFont="1" applyFill="1" applyProtection="1">
      <protection locked="0"/>
    </xf>
    <xf numFmtId="49" fontId="4" fillId="6" borderId="4" xfId="35" applyNumberFormat="1" applyFont="1" applyFill="1" applyBorder="1" applyAlignment="1" applyProtection="1">
      <alignment horizontal="left" vertical="center" indent="1"/>
      <protection locked="0"/>
    </xf>
    <xf numFmtId="191" fontId="4" fillId="6" borderId="4" xfId="35" applyNumberFormat="1" applyFont="1" applyFill="1" applyBorder="1" applyProtection="1">
      <protection locked="0"/>
    </xf>
    <xf numFmtId="0" fontId="4" fillId="6" borderId="4" xfId="18" applyFont="1" applyFill="1" applyBorder="1" applyAlignment="1" applyProtection="1">
      <alignment vertical="center"/>
      <protection locked="0"/>
    </xf>
    <xf numFmtId="0" fontId="4" fillId="6" borderId="21" xfId="35" applyFont="1" applyFill="1" applyBorder="1" applyProtection="1">
      <protection locked="0"/>
    </xf>
    <xf numFmtId="0" fontId="4" fillId="6" borderId="22" xfId="35" applyFont="1" applyFill="1" applyBorder="1" applyProtection="1">
      <protection locked="0"/>
    </xf>
    <xf numFmtId="41" fontId="4" fillId="6" borderId="3" xfId="35" applyNumberFormat="1" applyFont="1" applyFill="1" applyBorder="1" applyAlignment="1" applyProtection="1">
      <alignment vertical="center"/>
      <protection locked="0"/>
    </xf>
    <xf numFmtId="0" fontId="4" fillId="6" borderId="3" xfId="35" applyFont="1" applyFill="1" applyBorder="1" applyAlignment="1" applyProtection="1">
      <alignment horizontal="center" vertical="center"/>
      <protection locked="0"/>
    </xf>
    <xf numFmtId="49" fontId="4" fillId="6" borderId="3" xfId="35" applyNumberFormat="1" applyFont="1" applyFill="1" applyBorder="1" applyAlignment="1" applyProtection="1">
      <alignment horizontal="left" vertical="center" indent="1"/>
      <protection locked="0"/>
    </xf>
    <xf numFmtId="191" fontId="4" fillId="6" borderId="3" xfId="35" applyNumberFormat="1" applyFont="1" applyFill="1" applyBorder="1" applyProtection="1">
      <protection locked="0"/>
    </xf>
    <xf numFmtId="0" fontId="4" fillId="6" borderId="5" xfId="35" applyFont="1" applyFill="1" applyBorder="1" applyProtection="1">
      <protection locked="0"/>
    </xf>
    <xf numFmtId="0" fontId="4" fillId="6" borderId="5" xfId="35" applyFont="1" applyFill="1" applyBorder="1" applyAlignment="1" applyProtection="1">
      <alignment horizontal="center" vertical="center"/>
      <protection locked="0"/>
    </xf>
    <xf numFmtId="41" fontId="4" fillId="6" borderId="5" xfId="18" applyNumberFormat="1" applyFont="1" applyFill="1" applyBorder="1" applyProtection="1">
      <protection locked="0"/>
    </xf>
    <xf numFmtId="0" fontId="4" fillId="6" borderId="3" xfId="35" applyFont="1" applyFill="1" applyBorder="1" applyProtection="1">
      <protection locked="0"/>
    </xf>
    <xf numFmtId="41" fontId="4" fillId="6" borderId="3" xfId="18" applyNumberFormat="1" applyFont="1" applyFill="1" applyBorder="1" applyProtection="1">
      <protection locked="0"/>
    </xf>
    <xf numFmtId="49" fontId="4" fillId="6" borderId="4" xfId="37" applyNumberFormat="1" applyFont="1" applyFill="1" applyBorder="1" applyAlignment="1" applyProtection="1">
      <alignment horizontal="left" vertical="center" indent="1"/>
      <protection locked="0"/>
    </xf>
    <xf numFmtId="0" fontId="4" fillId="6" borderId="0" xfId="18" applyFont="1" applyFill="1" applyAlignment="1" applyProtection="1">
      <alignment vertical="center"/>
      <protection locked="0"/>
    </xf>
    <xf numFmtId="0" fontId="4" fillId="6" borderId="0" xfId="18" applyFont="1" applyFill="1" applyAlignment="1" applyProtection="1">
      <alignment horizontal="center" vertical="center"/>
      <protection locked="0"/>
    </xf>
    <xf numFmtId="188" fontId="4" fillId="6" borderId="0" xfId="33" applyNumberFormat="1" applyFont="1" applyFill="1" applyBorder="1" applyAlignment="1" applyProtection="1">
      <alignment horizontal="center" vertical="center"/>
      <protection locked="0"/>
    </xf>
    <xf numFmtId="227" fontId="4" fillId="6" borderId="0" xfId="18" applyNumberFormat="1" applyFont="1" applyFill="1" applyAlignment="1" applyProtection="1">
      <alignment horizontal="center"/>
      <protection locked="0"/>
    </xf>
    <xf numFmtId="49" fontId="4" fillId="6" borderId="4" xfId="18" applyNumberFormat="1" applyFont="1" applyFill="1" applyBorder="1" applyAlignment="1" applyProtection="1">
      <alignment horizontal="left" vertical="center" indent="1"/>
      <protection locked="0"/>
    </xf>
    <xf numFmtId="0" fontId="4" fillId="6" borderId="0" xfId="18" applyFont="1" applyFill="1" applyProtection="1">
      <protection hidden="1"/>
    </xf>
    <xf numFmtId="0" fontId="4" fillId="6" borderId="3" xfId="18" applyFont="1" applyFill="1" applyBorder="1" applyAlignment="1" applyProtection="1">
      <alignment horizontal="center"/>
      <protection locked="0"/>
    </xf>
    <xf numFmtId="49" fontId="4" fillId="6" borderId="21" xfId="37" applyNumberFormat="1" applyFont="1" applyFill="1" applyBorder="1" applyAlignment="1">
      <alignment horizontal="left" vertical="center" indent="1"/>
    </xf>
    <xf numFmtId="188" fontId="4" fillId="6" borderId="0" xfId="33" applyNumberFormat="1" applyFont="1" applyFill="1" applyBorder="1" applyProtection="1">
      <protection locked="0"/>
    </xf>
    <xf numFmtId="49" fontId="4" fillId="6" borderId="4" xfId="7" applyNumberFormat="1" applyFont="1" applyFill="1" applyBorder="1" applyAlignment="1" applyProtection="1">
      <alignment horizontal="left" vertical="center" indent="2"/>
      <protection locked="0"/>
    </xf>
    <xf numFmtId="191" fontId="4" fillId="6" borderId="4" xfId="18" applyNumberFormat="1" applyFont="1" applyFill="1" applyBorder="1" applyProtection="1">
      <protection locked="0"/>
    </xf>
    <xf numFmtId="188" fontId="4" fillId="6" borderId="5" xfId="33" applyNumberFormat="1" applyFont="1" applyFill="1" applyBorder="1" applyAlignment="1">
      <alignment vertical="center"/>
    </xf>
    <xf numFmtId="0" fontId="4" fillId="6" borderId="4" xfId="0" applyFont="1" applyFill="1" applyBorder="1"/>
    <xf numFmtId="0" fontId="4" fillId="6" borderId="4" xfId="0" applyFont="1" applyFill="1" applyBorder="1" applyAlignment="1">
      <alignment horizontal="center"/>
    </xf>
    <xf numFmtId="49" fontId="4" fillId="6" borderId="4" xfId="0" applyNumberFormat="1" applyFont="1" applyFill="1" applyBorder="1"/>
    <xf numFmtId="188" fontId="4" fillId="6" borderId="4" xfId="33" applyNumberFormat="1" applyFont="1" applyFill="1" applyBorder="1" applyAlignment="1">
      <alignment horizontal="center" vertical="center"/>
    </xf>
    <xf numFmtId="49" fontId="4" fillId="6" borderId="4" xfId="35" applyNumberFormat="1" applyFont="1" applyFill="1" applyBorder="1" applyAlignment="1" applyProtection="1">
      <alignment horizontal="left" indent="1"/>
      <protection locked="0"/>
    </xf>
    <xf numFmtId="192" fontId="4" fillId="6" borderId="4" xfId="33" applyNumberFormat="1" applyFont="1" applyFill="1" applyBorder="1"/>
    <xf numFmtId="0" fontId="4" fillId="6" borderId="3" xfId="0" applyFont="1" applyFill="1" applyBorder="1"/>
    <xf numFmtId="0" fontId="4" fillId="6" borderId="3" xfId="0" applyFont="1" applyFill="1" applyBorder="1" applyAlignment="1">
      <alignment horizontal="center"/>
    </xf>
    <xf numFmtId="0" fontId="5" fillId="6" borderId="0" xfId="18" applyFont="1" applyFill="1" applyAlignment="1" applyProtection="1">
      <alignment vertical="center"/>
      <protection locked="0"/>
    </xf>
    <xf numFmtId="0" fontId="5" fillId="6" borderId="0" xfId="18" applyFont="1" applyFill="1" applyAlignment="1" applyProtection="1">
      <alignment horizontal="center" vertical="center"/>
      <protection locked="0"/>
    </xf>
    <xf numFmtId="0" fontId="5" fillId="6" borderId="5" xfId="18" applyFont="1" applyFill="1" applyBorder="1" applyAlignment="1" applyProtection="1">
      <alignment horizontal="center" vertical="center"/>
      <protection locked="0"/>
    </xf>
    <xf numFmtId="41" fontId="5" fillId="6" borderId="5" xfId="18" applyNumberFormat="1" applyFont="1" applyFill="1" applyBorder="1" applyAlignment="1" applyProtection="1">
      <alignment vertical="center"/>
      <protection locked="0"/>
    </xf>
    <xf numFmtId="41" fontId="4" fillId="6" borderId="0" xfId="35" applyNumberFormat="1" applyFont="1" applyFill="1" applyAlignment="1" applyProtection="1">
      <alignment horizontal="center"/>
      <protection locked="0"/>
    </xf>
    <xf numFmtId="0" fontId="4" fillId="6" borderId="4" xfId="35" applyFont="1" applyFill="1" applyBorder="1" applyAlignment="1" applyProtection="1">
      <alignment horizontal="center"/>
      <protection locked="0"/>
    </xf>
    <xf numFmtId="41" fontId="4" fillId="0" borderId="4" xfId="2" applyNumberFormat="1" applyFont="1" applyBorder="1" applyAlignment="1">
      <alignment horizontal="center"/>
    </xf>
    <xf numFmtId="49" fontId="4" fillId="6" borderId="4" xfId="7" applyNumberFormat="1" applyFont="1" applyFill="1" applyBorder="1" applyAlignment="1" applyProtection="1">
      <alignment horizontal="left" indent="1"/>
      <protection locked="0"/>
    </xf>
    <xf numFmtId="41" fontId="4" fillId="6" borderId="4" xfId="35" applyNumberFormat="1" applyFont="1" applyFill="1" applyBorder="1" applyProtection="1">
      <protection locked="0"/>
    </xf>
    <xf numFmtId="0" fontId="4" fillId="6" borderId="0" xfId="35" applyFont="1" applyFill="1" applyAlignment="1" applyProtection="1">
      <alignment vertical="center"/>
      <protection locked="0"/>
    </xf>
    <xf numFmtId="0" fontId="4" fillId="6" borderId="0" xfId="35" applyFont="1" applyFill="1" applyAlignment="1" applyProtection="1">
      <alignment horizontal="center" vertical="center"/>
      <protection locked="0"/>
    </xf>
    <xf numFmtId="41" fontId="4" fillId="6" borderId="0" xfId="35" applyNumberFormat="1" applyFont="1" applyFill="1" applyAlignment="1" applyProtection="1">
      <alignment horizontal="center" vertical="center"/>
      <protection locked="0"/>
    </xf>
    <xf numFmtId="41" fontId="4" fillId="6" borderId="5" xfId="35" applyNumberFormat="1" applyFont="1" applyFill="1" applyBorder="1" applyAlignment="1" applyProtection="1">
      <alignment vertical="center"/>
      <protection locked="0"/>
    </xf>
    <xf numFmtId="41" fontId="4" fillId="0" borderId="3" xfId="2" applyNumberFormat="1" applyFont="1" applyBorder="1" applyAlignment="1">
      <alignment horizontal="center"/>
    </xf>
    <xf numFmtId="0" fontId="4" fillId="6" borderId="5" xfId="0" applyFont="1" applyFill="1" applyBorder="1"/>
    <xf numFmtId="0" fontId="4" fillId="6" borderId="4" xfId="0" applyFont="1" applyFill="1" applyBorder="1" applyAlignment="1">
      <alignment horizontal="left" vertical="center" indent="1"/>
    </xf>
    <xf numFmtId="0" fontId="5" fillId="6" borderId="0" xfId="0" applyFont="1" applyFill="1" applyAlignment="1">
      <alignment vertical="center"/>
    </xf>
    <xf numFmtId="0" fontId="5" fillId="6" borderId="4" xfId="0" applyFont="1" applyFill="1" applyBorder="1"/>
    <xf numFmtId="0" fontId="5" fillId="6" borderId="4" xfId="0" applyFont="1" applyFill="1" applyBorder="1" applyAlignment="1">
      <alignment horizontal="center" vertical="center"/>
    </xf>
    <xf numFmtId="227" fontId="4" fillId="6" borderId="0" xfId="0" applyNumberFormat="1" applyFont="1" applyFill="1" applyAlignment="1">
      <alignment horizontal="center" vertical="center"/>
    </xf>
    <xf numFmtId="188" fontId="4" fillId="6" borderId="0" xfId="33" applyNumberFormat="1" applyFont="1" applyFill="1" applyBorder="1" applyAlignment="1">
      <alignment horizontal="center" vertical="center"/>
    </xf>
    <xf numFmtId="0" fontId="6" fillId="6" borderId="3" xfId="0" applyFont="1" applyFill="1" applyBorder="1" applyAlignment="1">
      <alignment horizontal="center" vertical="center"/>
    </xf>
    <xf numFmtId="0" fontId="4" fillId="6" borderId="0" xfId="0" applyFont="1" applyFill="1" applyAlignment="1">
      <alignment horizontal="left" vertical="center" indent="1"/>
    </xf>
    <xf numFmtId="0" fontId="4" fillId="6" borderId="0" xfId="34" applyFont="1" applyFill="1" applyAlignment="1" applyProtection="1">
      <alignment horizontal="left" vertical="center" indent="1"/>
      <protection locked="0"/>
    </xf>
    <xf numFmtId="0" fontId="4" fillId="6" borderId="0" xfId="34" applyFont="1" applyFill="1" applyAlignment="1" applyProtection="1">
      <alignment horizontal="left" vertical="center" indent="1"/>
      <protection hidden="1"/>
    </xf>
    <xf numFmtId="0" fontId="5" fillId="6" borderId="0" xfId="0" applyFont="1" applyFill="1" applyAlignment="1">
      <alignment horizontal="left" vertical="center" indent="1"/>
    </xf>
    <xf numFmtId="0" fontId="4" fillId="6" borderId="0" xfId="40" applyFont="1" applyFill="1" applyAlignment="1" applyProtection="1">
      <alignment vertical="center"/>
      <protection hidden="1"/>
    </xf>
    <xf numFmtId="0" fontId="4" fillId="6" borderId="0" xfId="0" applyFont="1" applyFill="1" applyAlignment="1">
      <alignment horizontal="left" vertical="center"/>
    </xf>
    <xf numFmtId="43" fontId="5" fillId="6" borderId="0" xfId="1" applyFont="1" applyFill="1" applyAlignment="1">
      <alignment horizontal="left" vertical="center" indent="1"/>
    </xf>
    <xf numFmtId="43" fontId="4" fillId="6" borderId="0" xfId="1" applyFont="1" applyFill="1" applyAlignment="1">
      <alignment horizontal="left" vertical="center" indent="1"/>
    </xf>
    <xf numFmtId="43" fontId="5" fillId="6" borderId="2" xfId="1" applyFont="1" applyFill="1" applyBorder="1" applyAlignment="1">
      <alignment horizontal="center" vertical="center"/>
    </xf>
    <xf numFmtId="43" fontId="4" fillId="6" borderId="3" xfId="1" applyFont="1" applyFill="1" applyBorder="1"/>
    <xf numFmtId="43" fontId="5" fillId="6" borderId="4" xfId="1" applyFont="1" applyFill="1" applyBorder="1" applyAlignment="1">
      <alignment vertical="center"/>
    </xf>
    <xf numFmtId="43" fontId="4" fillId="6" borderId="4" xfId="1" applyFont="1" applyFill="1" applyBorder="1" applyAlignment="1">
      <alignment vertical="center"/>
    </xf>
    <xf numFmtId="43" fontId="4" fillId="6" borderId="5" xfId="1" applyFont="1" applyFill="1" applyBorder="1" applyAlignment="1">
      <alignment vertical="center"/>
    </xf>
    <xf numFmtId="43" fontId="5" fillId="6" borderId="5" xfId="1" applyFont="1" applyFill="1" applyBorder="1" applyAlignment="1">
      <alignment vertical="center"/>
    </xf>
    <xf numFmtId="43" fontId="4" fillId="6" borderId="3" xfId="1" applyFont="1" applyFill="1" applyBorder="1" applyProtection="1">
      <protection locked="0"/>
    </xf>
    <xf numFmtId="43" fontId="4" fillId="6" borderId="4" xfId="1" applyFont="1" applyFill="1" applyBorder="1" applyAlignment="1" applyProtection="1">
      <alignment vertical="center"/>
      <protection locked="0"/>
    </xf>
    <xf numFmtId="43" fontId="5" fillId="6" borderId="3" xfId="1" applyFont="1" applyFill="1" applyBorder="1" applyAlignment="1">
      <alignment vertical="center"/>
    </xf>
    <xf numFmtId="43" fontId="4" fillId="6" borderId="0" xfId="1" applyFont="1" applyFill="1"/>
    <xf numFmtId="228" fontId="5" fillId="6" borderId="0" xfId="1" applyNumberFormat="1" applyFont="1" applyFill="1" applyAlignment="1">
      <alignment horizontal="left" vertical="center" indent="1"/>
    </xf>
    <xf numFmtId="228" fontId="4" fillId="6" borderId="0" xfId="1" applyNumberFormat="1" applyFont="1" applyFill="1" applyAlignment="1">
      <alignment horizontal="left" vertical="center" indent="1"/>
    </xf>
    <xf numFmtId="228" fontId="4" fillId="6" borderId="3" xfId="1" applyNumberFormat="1" applyFont="1" applyFill="1" applyBorder="1"/>
    <xf numFmtId="228" fontId="5" fillId="6" borderId="4" xfId="1" applyNumberFormat="1" applyFont="1" applyFill="1" applyBorder="1" applyAlignment="1">
      <alignment vertical="center"/>
    </xf>
    <xf numFmtId="228" fontId="4" fillId="6" borderId="4" xfId="1" applyNumberFormat="1" applyFont="1" applyFill="1" applyBorder="1" applyAlignment="1">
      <alignment vertical="center"/>
    </xf>
    <xf numFmtId="228" fontId="4" fillId="6" borderId="5" xfId="1" applyNumberFormat="1" applyFont="1" applyFill="1" applyBorder="1" applyAlignment="1">
      <alignment vertical="center"/>
    </xf>
    <xf numFmtId="228" fontId="4" fillId="6" borderId="3" xfId="1" applyNumberFormat="1" applyFont="1" applyFill="1" applyBorder="1" applyProtection="1">
      <protection locked="0"/>
    </xf>
    <xf numFmtId="228" fontId="4" fillId="6" borderId="4" xfId="1" applyNumberFormat="1" applyFont="1" applyFill="1" applyBorder="1" applyAlignment="1" applyProtection="1">
      <alignment vertical="center"/>
      <protection locked="0"/>
    </xf>
    <xf numFmtId="228" fontId="4" fillId="6" borderId="5" xfId="1" applyNumberFormat="1" applyFont="1" applyFill="1" applyBorder="1" applyAlignment="1" applyProtection="1">
      <alignment vertical="center"/>
      <protection locked="0"/>
    </xf>
    <xf numFmtId="228" fontId="4" fillId="6" borderId="3" xfId="1" applyNumberFormat="1" applyFont="1" applyFill="1" applyBorder="1" applyAlignment="1" applyProtection="1">
      <alignment vertical="center"/>
      <protection locked="0"/>
    </xf>
    <xf numFmtId="228" fontId="4" fillId="6" borderId="4" xfId="1" applyNumberFormat="1" applyFont="1" applyFill="1" applyBorder="1" applyProtection="1">
      <protection locked="0"/>
    </xf>
    <xf numFmtId="228" fontId="5" fillId="6" borderId="5" xfId="1" applyNumberFormat="1" applyFont="1" applyFill="1" applyBorder="1" applyAlignment="1" applyProtection="1">
      <alignment vertical="center"/>
      <protection locked="0"/>
    </xf>
    <xf numFmtId="228" fontId="4" fillId="6" borderId="4" xfId="1" applyNumberFormat="1" applyFont="1" applyFill="1" applyBorder="1" applyAlignment="1">
      <alignment horizontal="center" vertical="center"/>
    </xf>
    <xf numFmtId="228" fontId="4" fillId="6" borderId="4" xfId="1" applyNumberFormat="1" applyFont="1" applyFill="1" applyBorder="1"/>
    <xf numFmtId="228" fontId="4" fillId="6" borderId="3" xfId="1" applyNumberFormat="1" applyFont="1" applyFill="1" applyBorder="1" applyAlignment="1" applyProtection="1">
      <alignment horizontal="left" vertical="center" indent="1"/>
      <protection locked="0"/>
    </xf>
    <xf numFmtId="228" fontId="4" fillId="6" borderId="4" xfId="1" applyNumberFormat="1" applyFont="1" applyFill="1" applyBorder="1" applyAlignment="1" applyProtection="1">
      <alignment horizontal="left" vertical="center" indent="1"/>
      <protection locked="0"/>
    </xf>
    <xf numFmtId="228" fontId="4" fillId="6" borderId="21" xfId="1" applyNumberFormat="1" applyFont="1" applyFill="1" applyBorder="1" applyAlignment="1">
      <alignment vertical="center"/>
    </xf>
    <xf numFmtId="228" fontId="4" fillId="6" borderId="5" xfId="1" applyNumberFormat="1" applyFont="1" applyFill="1" applyBorder="1" applyAlignment="1">
      <alignment horizontal="center" vertical="center"/>
    </xf>
    <xf numFmtId="228" fontId="4" fillId="6" borderId="5" xfId="1" applyNumberFormat="1" applyFont="1" applyFill="1" applyBorder="1" applyAlignment="1" applyProtection="1">
      <alignment horizontal="left" vertical="center" indent="1"/>
      <protection locked="0"/>
    </xf>
    <xf numFmtId="228" fontId="5" fillId="6" borderId="3" xfId="1" applyNumberFormat="1" applyFont="1" applyFill="1" applyBorder="1" applyAlignment="1">
      <alignment horizontal="center" vertical="center"/>
    </xf>
    <xf numFmtId="228" fontId="4" fillId="6" borderId="0" xfId="1" applyNumberFormat="1" applyFont="1" applyFill="1"/>
    <xf numFmtId="228" fontId="8" fillId="6" borderId="5" xfId="1" applyNumberFormat="1" applyFont="1" applyFill="1" applyBorder="1" applyAlignment="1" applyProtection="1">
      <alignment vertical="center"/>
      <protection locked="0"/>
    </xf>
    <xf numFmtId="228" fontId="8" fillId="6" borderId="4" xfId="1" applyNumberFormat="1" applyFont="1" applyFill="1" applyBorder="1" applyAlignment="1" applyProtection="1">
      <alignment vertical="center"/>
      <protection locked="0"/>
    </xf>
    <xf numFmtId="188" fontId="5" fillId="6" borderId="3" xfId="1" applyNumberFormat="1" applyFont="1" applyFill="1" applyBorder="1" applyAlignment="1">
      <alignment vertical="center"/>
    </xf>
    <xf numFmtId="49" fontId="5" fillId="6" borderId="3" xfId="18" applyNumberFormat="1" applyFont="1" applyFill="1" applyBorder="1" applyAlignment="1" applyProtection="1">
      <alignment horizontal="left" vertical="center" indent="1"/>
      <protection locked="0"/>
    </xf>
    <xf numFmtId="49" fontId="5" fillId="6" borderId="4" xfId="18" applyNumberFormat="1" applyFont="1" applyFill="1" applyBorder="1" applyAlignment="1" applyProtection="1">
      <alignment horizontal="left" vertical="center" indent="1"/>
      <protection locked="0"/>
    </xf>
    <xf numFmtId="49" fontId="5" fillId="6" borderId="3" xfId="35" applyNumberFormat="1" applyFont="1" applyFill="1" applyBorder="1" applyAlignment="1" applyProtection="1">
      <alignment horizontal="left" vertical="center" indent="1"/>
      <protection locked="0"/>
    </xf>
    <xf numFmtId="49" fontId="5" fillId="5" borderId="3" xfId="36" applyNumberFormat="1" applyFont="1" applyFill="1" applyBorder="1" applyAlignment="1">
      <alignment horizontal="left" vertical="center" indent="1"/>
    </xf>
    <xf numFmtId="0" fontId="5" fillId="0" borderId="4" xfId="2" applyFont="1" applyBorder="1" applyAlignment="1">
      <alignment horizontal="center" vertical="center"/>
    </xf>
    <xf numFmtId="49" fontId="5" fillId="5" borderId="4" xfId="36" applyNumberFormat="1" applyFont="1" applyFill="1" applyBorder="1" applyAlignment="1">
      <alignment horizontal="left" vertical="center" indent="1"/>
    </xf>
    <xf numFmtId="228" fontId="5" fillId="6" borderId="4" xfId="1" applyNumberFormat="1" applyFont="1" applyFill="1" applyBorder="1" applyAlignment="1" applyProtection="1">
      <alignment vertical="center"/>
      <protection locked="0"/>
    </xf>
    <xf numFmtId="49" fontId="5" fillId="6" borderId="4" xfId="7" applyNumberFormat="1" applyFont="1" applyFill="1" applyBorder="1" applyAlignment="1" applyProtection="1">
      <alignment horizontal="left" vertical="center" indent="1"/>
      <protection locked="0"/>
    </xf>
    <xf numFmtId="49" fontId="10" fillId="6" borderId="4" xfId="37" applyNumberFormat="1" applyFont="1" applyFill="1" applyBorder="1" applyAlignment="1" applyProtection="1">
      <alignment horizontal="left" vertical="center" indent="1"/>
      <protection locked="0"/>
    </xf>
    <xf numFmtId="188" fontId="55" fillId="0" borderId="0" xfId="1" applyNumberFormat="1" applyFont="1" applyAlignment="1">
      <alignment vertical="center"/>
    </xf>
    <xf numFmtId="0" fontId="55" fillId="0" borderId="4" xfId="0" applyFont="1" applyBorder="1" applyAlignment="1">
      <alignment horizontal="center"/>
    </xf>
    <xf numFmtId="0" fontId="58" fillId="0" borderId="28" xfId="0" applyFont="1" applyBorder="1" applyAlignment="1">
      <alignment horizontal="right"/>
    </xf>
    <xf numFmtId="0" fontId="58" fillId="0" borderId="29" xfId="0" applyFont="1" applyBorder="1" applyAlignment="1">
      <alignment horizontal="right"/>
    </xf>
    <xf numFmtId="49" fontId="4" fillId="0" borderId="0" xfId="0" applyNumberFormat="1" applyFont="1" applyAlignment="1">
      <alignment horizontal="left" vertical="center" indent="1"/>
    </xf>
    <xf numFmtId="43" fontId="4" fillId="0" borderId="0" xfId="1" applyFont="1" applyFill="1" applyBorder="1" applyAlignment="1">
      <alignment horizontal="center" vertical="center"/>
    </xf>
    <xf numFmtId="188" fontId="4" fillId="0" borderId="0" xfId="1" applyNumberFormat="1" applyFont="1" applyFill="1" applyBorder="1" applyAlignment="1">
      <alignment horizontal="center" vertical="center"/>
    </xf>
    <xf numFmtId="43" fontId="4" fillId="0" borderId="0" xfId="1" applyFont="1" applyFill="1" applyBorder="1" applyAlignment="1">
      <alignment vertical="center"/>
    </xf>
    <xf numFmtId="43" fontId="4" fillId="0" borderId="0" xfId="1" applyFont="1" applyBorder="1" applyAlignment="1">
      <alignment vertical="center"/>
    </xf>
    <xf numFmtId="188" fontId="59" fillId="6" borderId="4" xfId="33" applyNumberFormat="1" applyFont="1" applyFill="1" applyBorder="1" applyAlignment="1">
      <alignment horizontal="left" vertical="center"/>
    </xf>
    <xf numFmtId="49" fontId="4" fillId="6" borderId="5" xfId="7" applyNumberFormat="1" applyFont="1" applyFill="1" applyBorder="1" applyAlignment="1" applyProtection="1">
      <alignment horizontal="left" vertical="center" indent="1"/>
      <protection locked="0"/>
    </xf>
    <xf numFmtId="229" fontId="4" fillId="6" borderId="4" xfId="1" applyNumberFormat="1" applyFont="1" applyFill="1" applyBorder="1" applyAlignment="1" applyProtection="1">
      <alignment vertical="center"/>
      <protection locked="0"/>
    </xf>
    <xf numFmtId="43" fontId="4" fillId="6" borderId="0" xfId="1" applyFont="1" applyFill="1" applyAlignment="1" applyProtection="1">
      <alignment horizontal="center"/>
      <protection locked="0"/>
    </xf>
    <xf numFmtId="0" fontId="2" fillId="5" borderId="0" xfId="0" applyFont="1" applyFill="1" applyAlignment="1">
      <alignment horizontal="center" vertical="center"/>
    </xf>
    <xf numFmtId="2" fontId="2" fillId="5" borderId="0" xfId="0" applyNumberFormat="1" applyFont="1" applyFill="1" applyAlignment="1">
      <alignment horizontal="center" vertical="center"/>
    </xf>
    <xf numFmtId="4" fontId="2" fillId="5" borderId="0" xfId="0" applyNumberFormat="1" applyFont="1" applyFill="1" applyAlignment="1">
      <alignment horizontal="center" vertical="center"/>
    </xf>
    <xf numFmtId="43" fontId="4" fillId="5" borderId="0" xfId="17" applyFont="1" applyFill="1" applyBorder="1" applyAlignment="1" applyProtection="1">
      <alignment horizontal="center" vertical="center"/>
      <protection locked="0"/>
    </xf>
    <xf numFmtId="4" fontId="4" fillId="5" borderId="0" xfId="17" applyNumberFormat="1" applyFont="1" applyFill="1" applyBorder="1" applyAlignment="1" applyProtection="1">
      <alignment horizontal="center" vertical="center"/>
      <protection locked="0"/>
    </xf>
    <xf numFmtId="4" fontId="4" fillId="5" borderId="0" xfId="18" applyNumberFormat="1" applyFont="1" applyFill="1" applyAlignment="1" applyProtection="1">
      <alignment horizontal="center" vertical="center"/>
      <protection hidden="1"/>
    </xf>
    <xf numFmtId="4" fontId="4" fillId="5" borderId="0" xfId="18" applyNumberFormat="1" applyFont="1" applyFill="1" applyAlignment="1" applyProtection="1">
      <alignment horizontal="center" vertical="center"/>
      <protection locked="0"/>
    </xf>
    <xf numFmtId="196" fontId="4" fillId="0" borderId="0" xfId="1" applyNumberFormat="1" applyFont="1" applyFill="1" applyBorder="1" applyAlignment="1">
      <alignment vertical="center"/>
    </xf>
    <xf numFmtId="43" fontId="4" fillId="5" borderId="0" xfId="18" applyNumberFormat="1" applyFont="1" applyFill="1" applyAlignment="1" applyProtection="1">
      <alignment horizontal="center" vertical="center"/>
      <protection hidden="1"/>
    </xf>
    <xf numFmtId="230" fontId="4" fillId="5" borderId="0" xfId="17" applyNumberFormat="1" applyFont="1" applyFill="1" applyBorder="1" applyAlignment="1" applyProtection="1">
      <alignment horizontal="center" vertical="center"/>
      <protection locked="0"/>
    </xf>
    <xf numFmtId="2" fontId="4" fillId="5" borderId="0" xfId="18" applyNumberFormat="1" applyFont="1" applyFill="1" applyAlignment="1" applyProtection="1">
      <alignment horizontal="center"/>
      <protection locked="0"/>
    </xf>
    <xf numFmtId="230" fontId="4" fillId="5" borderId="0" xfId="18" applyNumberFormat="1" applyFont="1" applyFill="1" applyAlignment="1" applyProtection="1">
      <alignment horizontal="center" vertical="center"/>
      <protection hidden="1"/>
    </xf>
    <xf numFmtId="0" fontId="4" fillId="0" borderId="0" xfId="0" applyFont="1" applyAlignment="1">
      <alignment horizontal="right"/>
    </xf>
    <xf numFmtId="0" fontId="4" fillId="5" borderId="0" xfId="19" applyFont="1" applyFill="1" applyAlignment="1" applyProtection="1">
      <alignment horizontal="center" vertical="center"/>
      <protection locked="0"/>
    </xf>
    <xf numFmtId="2" fontId="4" fillId="5" borderId="0" xfId="18" applyNumberFormat="1" applyFont="1" applyFill="1" applyAlignment="1" applyProtection="1">
      <alignment horizontal="center" vertical="center"/>
      <protection hidden="1"/>
    </xf>
    <xf numFmtId="2" fontId="4" fillId="5" borderId="0" xfId="18" applyNumberFormat="1" applyFont="1" applyFill="1" applyProtection="1">
      <protection locked="0"/>
    </xf>
    <xf numFmtId="2" fontId="2" fillId="0" borderId="0" xfId="0" applyNumberFormat="1" applyFont="1"/>
    <xf numFmtId="4" fontId="4" fillId="5" borderId="0" xfId="18" applyNumberFormat="1" applyFont="1" applyFill="1" applyAlignment="1">
      <alignment horizontal="left" indent="4"/>
    </xf>
    <xf numFmtId="4" fontId="4" fillId="5" borderId="0" xfId="18" applyNumberFormat="1" applyFont="1" applyFill="1" applyProtection="1">
      <protection hidden="1"/>
    </xf>
    <xf numFmtId="4" fontId="4" fillId="5" borderId="0" xfId="18" applyNumberFormat="1" applyFont="1" applyFill="1" applyAlignment="1" applyProtection="1">
      <alignment horizontal="center"/>
      <protection hidden="1"/>
    </xf>
    <xf numFmtId="4" fontId="4" fillId="5" borderId="0" xfId="0" applyNumberFormat="1" applyFont="1" applyFill="1" applyAlignment="1">
      <alignment horizontal="center" vertical="center"/>
    </xf>
    <xf numFmtId="4" fontId="4" fillId="5" borderId="0" xfId="17" applyNumberFormat="1" applyFont="1" applyFill="1" applyBorder="1" applyProtection="1">
      <protection locked="0"/>
    </xf>
    <xf numFmtId="4" fontId="4" fillId="0" borderId="0" xfId="0" applyNumberFormat="1" applyFont="1"/>
    <xf numFmtId="4" fontId="4" fillId="5" borderId="0" xfId="17" applyNumberFormat="1" applyFont="1" applyFill="1" applyBorder="1" applyAlignment="1">
      <alignment horizontal="center" vertical="center"/>
    </xf>
    <xf numFmtId="4" fontId="4" fillId="5" borderId="0" xfId="0" applyNumberFormat="1" applyFont="1" applyFill="1"/>
    <xf numFmtId="4" fontId="4" fillId="5" borderId="0" xfId="3" applyNumberFormat="1" applyFont="1" applyFill="1" applyBorder="1" applyAlignment="1"/>
    <xf numFmtId="4" fontId="4" fillId="5" borderId="0" xfId="3" applyNumberFormat="1" applyFont="1" applyFill="1" applyBorder="1"/>
    <xf numFmtId="4" fontId="47" fillId="5" borderId="0" xfId="15" applyNumberFormat="1" applyFont="1" applyFill="1" applyProtection="1">
      <protection locked="0"/>
    </xf>
    <xf numFmtId="4" fontId="4" fillId="5" borderId="0" xfId="14" applyNumberFormat="1" applyFont="1" applyFill="1" applyProtection="1">
      <protection locked="0"/>
    </xf>
    <xf numFmtId="4" fontId="4" fillId="0" borderId="0" xfId="0" applyNumberFormat="1" applyFont="1" applyAlignment="1">
      <alignment horizontal="center"/>
    </xf>
    <xf numFmtId="4" fontId="4" fillId="0" borderId="0" xfId="9" applyNumberFormat="1" applyFont="1"/>
    <xf numFmtId="43" fontId="2" fillId="5" borderId="0" xfId="0" applyNumberFormat="1" applyFont="1" applyFill="1"/>
    <xf numFmtId="2" fontId="22" fillId="0" borderId="0" xfId="0" applyNumberFormat="1" applyFont="1" applyAlignment="1">
      <alignment horizontal="center" vertical="center"/>
    </xf>
    <xf numFmtId="0" fontId="22" fillId="0" borderId="0" xfId="0" applyFont="1"/>
    <xf numFmtId="43" fontId="4" fillId="0" borderId="0" xfId="10" applyNumberFormat="1" applyFont="1" applyFill="1" applyBorder="1" applyAlignment="1">
      <alignment horizontal="center"/>
    </xf>
    <xf numFmtId="43" fontId="4" fillId="0" borderId="0" xfId="10" applyNumberFormat="1" applyFont="1" applyFill="1" applyBorder="1" applyAlignment="1">
      <alignment horizontal="center" vertical="center"/>
    </xf>
    <xf numFmtId="43" fontId="4" fillId="0" borderId="0" xfId="0" applyNumberFormat="1" applyFont="1" applyAlignment="1">
      <alignment vertical="center"/>
    </xf>
    <xf numFmtId="0" fontId="63" fillId="0" borderId="0" xfId="0" applyFont="1"/>
    <xf numFmtId="43" fontId="20" fillId="0" borderId="0" xfId="0" applyNumberFormat="1" applyFont="1"/>
    <xf numFmtId="0" fontId="64" fillId="0" borderId="0" xfId="0" applyFont="1"/>
    <xf numFmtId="0" fontId="62" fillId="0" borderId="0" xfId="0" applyFont="1" applyAlignment="1">
      <alignment horizontal="center" vertical="center"/>
    </xf>
    <xf numFmtId="0" fontId="4" fillId="0" borderId="0" xfId="0" applyFont="1" applyAlignment="1">
      <alignment horizontal="left" vertical="center" indent="1"/>
    </xf>
    <xf numFmtId="43" fontId="5" fillId="0" borderId="2" xfId="1" applyFont="1" applyBorder="1" applyAlignment="1">
      <alignment horizontal="center" vertical="center"/>
    </xf>
    <xf numFmtId="188" fontId="4" fillId="0" borderId="3" xfId="1" applyNumberFormat="1" applyFont="1" applyFill="1" applyBorder="1" applyAlignment="1">
      <alignment vertical="center"/>
    </xf>
    <xf numFmtId="0" fontId="6" fillId="0" borderId="3" xfId="0" applyFont="1" applyBorder="1" applyAlignment="1">
      <alignment horizontal="center" vertical="center"/>
    </xf>
    <xf numFmtId="43" fontId="4" fillId="0" borderId="3" xfId="1" applyFont="1" applyFill="1" applyBorder="1" applyAlignment="1">
      <alignment vertical="center"/>
    </xf>
    <xf numFmtId="0" fontId="4" fillId="0" borderId="3" xfId="0" applyFont="1" applyBorder="1" applyAlignment="1">
      <alignment vertical="center"/>
    </xf>
    <xf numFmtId="188" fontId="5" fillId="0" borderId="4" xfId="1" applyNumberFormat="1" applyFont="1" applyFill="1" applyBorder="1" applyAlignment="1">
      <alignment vertical="center"/>
    </xf>
    <xf numFmtId="0" fontId="5" fillId="0" borderId="4" xfId="0" applyFont="1" applyBorder="1" applyAlignment="1">
      <alignment horizontal="left" vertical="center" indent="1"/>
    </xf>
    <xf numFmtId="0" fontId="5" fillId="0" borderId="4" xfId="0" applyFont="1" applyBorder="1" applyAlignment="1">
      <alignment horizontal="center" vertical="center"/>
    </xf>
    <xf numFmtId="43" fontId="5" fillId="0" borderId="4" xfId="1" applyFont="1" applyFill="1" applyBorder="1" applyAlignment="1">
      <alignment vertical="center"/>
    </xf>
    <xf numFmtId="0" fontId="4" fillId="0" borderId="4" xfId="0" applyFont="1" applyBorder="1" applyAlignment="1">
      <alignment horizontal="left" vertical="center" indent="1"/>
    </xf>
    <xf numFmtId="0" fontId="4" fillId="0" borderId="4" xfId="0" applyFont="1" applyBorder="1" applyAlignment="1">
      <alignment vertical="center"/>
    </xf>
    <xf numFmtId="188" fontId="4" fillId="0" borderId="4" xfId="1" applyNumberFormat="1" applyFont="1" applyFill="1" applyBorder="1" applyAlignment="1">
      <alignment vertical="center"/>
    </xf>
    <xf numFmtId="188" fontId="4" fillId="0" borderId="5" xfId="1" applyNumberFormat="1" applyFont="1" applyFill="1" applyBorder="1" applyAlignment="1">
      <alignment vertical="center"/>
    </xf>
    <xf numFmtId="43" fontId="4" fillId="0" borderId="5" xfId="1" applyFont="1" applyFill="1" applyBorder="1" applyAlignment="1">
      <alignment vertical="center"/>
    </xf>
    <xf numFmtId="0" fontId="4" fillId="0" borderId="5" xfId="0" applyFont="1" applyBorder="1" applyAlignment="1">
      <alignment vertical="center"/>
    </xf>
    <xf numFmtId="43" fontId="65" fillId="0" borderId="5" xfId="1" applyFont="1" applyFill="1" applyBorder="1" applyAlignment="1">
      <alignment vertical="center"/>
    </xf>
    <xf numFmtId="41" fontId="5" fillId="0" borderId="3" xfId="2" applyNumberFormat="1" applyFont="1" applyBorder="1" applyAlignment="1">
      <alignment horizontal="center" vertical="center"/>
    </xf>
    <xf numFmtId="0" fontId="5" fillId="0" borderId="3" xfId="2" applyFont="1" applyBorder="1" applyAlignment="1">
      <alignment horizontal="left" vertical="center" indent="1"/>
    </xf>
    <xf numFmtId="43" fontId="5" fillId="0" borderId="3" xfId="1" applyFont="1" applyFill="1" applyBorder="1" applyAlignment="1">
      <alignment horizontal="right" vertical="center"/>
    </xf>
    <xf numFmtId="43" fontId="5" fillId="0" borderId="3" xfId="1" applyFont="1" applyFill="1" applyBorder="1" applyAlignment="1">
      <alignment vertical="center"/>
    </xf>
    <xf numFmtId="41" fontId="5" fillId="0" borderId="3" xfId="3" applyNumberFormat="1" applyFont="1" applyFill="1" applyBorder="1" applyAlignment="1"/>
    <xf numFmtId="49" fontId="4" fillId="0" borderId="4" xfId="2" applyNumberFormat="1" applyFont="1" applyBorder="1" applyAlignment="1">
      <alignment horizontal="centerContinuous"/>
    </xf>
    <xf numFmtId="49" fontId="5" fillId="0" borderId="4" xfId="2" applyNumberFormat="1" applyFont="1" applyBorder="1" applyAlignment="1">
      <alignment horizontal="left" vertical="center" indent="1"/>
    </xf>
    <xf numFmtId="43" fontId="4" fillId="0" borderId="4" xfId="1" applyFont="1" applyFill="1" applyBorder="1" applyAlignment="1">
      <alignment horizontal="center" vertical="center"/>
    </xf>
    <xf numFmtId="41" fontId="4" fillId="0" borderId="4" xfId="2" applyNumberFormat="1" applyFont="1" applyBorder="1" applyAlignment="1">
      <alignment horizontal="centerContinuous" vertical="center"/>
    </xf>
    <xf numFmtId="0" fontId="4" fillId="0" borderId="4" xfId="4" applyFont="1" applyBorder="1" applyProtection="1">
      <protection locked="0"/>
    </xf>
    <xf numFmtId="49" fontId="4" fillId="0" borderId="4" xfId="2" applyNumberFormat="1" applyFont="1" applyBorder="1" applyAlignment="1">
      <alignment horizontal="center" vertical="center"/>
    </xf>
    <xf numFmtId="43" fontId="4" fillId="0" borderId="4" xfId="1" applyFont="1" applyFill="1" applyBorder="1" applyAlignment="1">
      <alignment horizontal="right" vertical="center"/>
    </xf>
    <xf numFmtId="41" fontId="4" fillId="0" borderId="4" xfId="3" applyNumberFormat="1" applyFont="1" applyFill="1" applyBorder="1" applyAlignment="1"/>
    <xf numFmtId="49" fontId="4" fillId="0" borderId="4" xfId="2" applyNumberFormat="1" applyFont="1" applyBorder="1" applyAlignment="1">
      <alignment horizontal="center"/>
    </xf>
    <xf numFmtId="43" fontId="4" fillId="0" borderId="4" xfId="1" applyFont="1" applyBorder="1" applyAlignment="1" applyProtection="1">
      <alignment vertical="center"/>
      <protection locked="0"/>
    </xf>
    <xf numFmtId="49" fontId="4" fillId="0" borderId="5" xfId="2" applyNumberFormat="1" applyFont="1" applyBorder="1" applyAlignment="1">
      <alignment horizontal="center"/>
    </xf>
    <xf numFmtId="43" fontId="4" fillId="0" borderId="5" xfId="1" applyFont="1" applyFill="1" applyBorder="1" applyAlignment="1">
      <alignment horizontal="right" vertical="center"/>
    </xf>
    <xf numFmtId="41" fontId="4" fillId="0" borderId="5" xfId="3" applyNumberFormat="1" applyFont="1" applyFill="1" applyBorder="1" applyAlignment="1"/>
    <xf numFmtId="49" fontId="4" fillId="0" borderId="3" xfId="2" applyNumberFormat="1" applyFont="1" applyBorder="1" applyAlignment="1">
      <alignment horizontal="center"/>
    </xf>
    <xf numFmtId="43" fontId="4" fillId="0" borderId="3" xfId="1" applyFont="1" applyFill="1" applyBorder="1" applyAlignment="1">
      <alignment horizontal="right" vertical="center"/>
    </xf>
    <xf numFmtId="41" fontId="4" fillId="0" borderId="3" xfId="3" applyNumberFormat="1" applyFont="1" applyFill="1" applyBorder="1" applyAlignment="1"/>
    <xf numFmtId="43" fontId="4" fillId="0" borderId="4" xfId="1" applyFont="1" applyFill="1" applyBorder="1" applyAlignment="1" applyProtection="1">
      <alignment vertical="center"/>
      <protection locked="0"/>
    </xf>
    <xf numFmtId="43" fontId="8" fillId="0" borderId="4" xfId="1" applyFont="1" applyFill="1" applyBorder="1" applyAlignment="1">
      <alignment horizontal="right" vertical="center"/>
    </xf>
    <xf numFmtId="43" fontId="8" fillId="0" borderId="4" xfId="1" applyFont="1" applyFill="1" applyBorder="1" applyAlignment="1">
      <alignment vertical="center"/>
    </xf>
    <xf numFmtId="43" fontId="4" fillId="0" borderId="5" xfId="1" applyFont="1" applyBorder="1" applyAlignment="1" applyProtection="1">
      <alignment vertical="center"/>
      <protection locked="0"/>
    </xf>
    <xf numFmtId="43" fontId="4" fillId="0" borderId="3" xfId="1" applyFont="1" applyBorder="1" applyAlignment="1" applyProtection="1">
      <alignment vertical="center"/>
      <protection locked="0"/>
    </xf>
    <xf numFmtId="41" fontId="4" fillId="0" borderId="4" xfId="3" applyNumberFormat="1" applyFont="1" applyFill="1" applyBorder="1" applyAlignment="1">
      <alignment vertical="center"/>
    </xf>
    <xf numFmtId="49" fontId="4" fillId="0" borderId="4" xfId="2" applyNumberFormat="1" applyFont="1" applyBorder="1"/>
    <xf numFmtId="49" fontId="4" fillId="0" borderId="4" xfId="2" applyNumberFormat="1" applyFont="1" applyBorder="1" applyAlignment="1">
      <alignment horizontal="left" vertical="center"/>
    </xf>
    <xf numFmtId="49" fontId="4" fillId="0" borderId="4" xfId="2" applyNumberFormat="1" applyFont="1" applyBorder="1" applyAlignment="1">
      <alignment vertical="center"/>
    </xf>
    <xf numFmtId="41" fontId="4" fillId="0" borderId="5" xfId="2" applyNumberFormat="1" applyFont="1" applyBorder="1" applyAlignment="1">
      <alignment horizontal="centerContinuous" vertical="center"/>
    </xf>
    <xf numFmtId="43" fontId="5" fillId="0" borderId="5" xfId="1" applyFont="1" applyFill="1" applyBorder="1" applyAlignment="1">
      <alignment vertical="center"/>
    </xf>
    <xf numFmtId="188" fontId="5" fillId="0" borderId="3" xfId="2" applyNumberFormat="1" applyFont="1" applyBorder="1" applyAlignment="1">
      <alignment horizontal="center" vertical="center"/>
    </xf>
    <xf numFmtId="0" fontId="4" fillId="0" borderId="3" xfId="4" applyFont="1" applyBorder="1" applyProtection="1">
      <protection locked="0"/>
    </xf>
    <xf numFmtId="0" fontId="4" fillId="0" borderId="4" xfId="0" applyFont="1" applyBorder="1" applyAlignment="1">
      <alignment horizontal="center" vertical="center"/>
    </xf>
    <xf numFmtId="41" fontId="5" fillId="0" borderId="4" xfId="2" applyNumberFormat="1" applyFont="1" applyBorder="1" applyAlignment="1">
      <alignment horizontal="center" vertical="center"/>
    </xf>
    <xf numFmtId="43" fontId="5" fillId="0" borderId="4" xfId="1" applyFont="1" applyFill="1" applyBorder="1" applyAlignment="1">
      <alignment horizontal="right" vertical="center"/>
    </xf>
    <xf numFmtId="41" fontId="5" fillId="0" borderId="4" xfId="3" applyNumberFormat="1" applyFont="1" applyFill="1" applyBorder="1" applyAlignment="1"/>
    <xf numFmtId="49" fontId="4" fillId="0" borderId="5" xfId="2" applyNumberFormat="1" applyFont="1" applyBorder="1" applyAlignment="1">
      <alignment horizontal="centerContinuous"/>
    </xf>
    <xf numFmtId="0" fontId="4" fillId="0" borderId="5" xfId="4" applyFont="1" applyBorder="1" applyProtection="1">
      <protection locked="0"/>
    </xf>
    <xf numFmtId="49" fontId="4" fillId="0" borderId="3" xfId="2" applyNumberFormat="1" applyFont="1" applyBorder="1" applyAlignment="1">
      <alignment horizontal="centerContinuous"/>
    </xf>
    <xf numFmtId="41" fontId="4" fillId="0" borderId="3" xfId="2" applyNumberFormat="1" applyFont="1" applyBorder="1" applyAlignment="1">
      <alignment horizontal="centerContinuous" vertical="center"/>
    </xf>
    <xf numFmtId="49" fontId="4" fillId="0" borderId="4" xfId="2" applyNumberFormat="1" applyFont="1" applyBorder="1" applyAlignment="1">
      <alignment horizontal="left" vertical="center" indent="2"/>
    </xf>
    <xf numFmtId="49" fontId="8" fillId="0" borderId="4" xfId="2" applyNumberFormat="1" applyFont="1" applyBorder="1" applyAlignment="1">
      <alignment horizontal="left" vertical="center" indent="1"/>
    </xf>
    <xf numFmtId="188" fontId="4" fillId="0" borderId="3" xfId="1" applyNumberFormat="1" applyFont="1" applyFill="1" applyBorder="1" applyAlignment="1">
      <alignment horizontal="center" vertical="center"/>
    </xf>
    <xf numFmtId="43" fontId="4" fillId="0" borderId="3" xfId="1" applyFont="1" applyFill="1" applyBorder="1" applyAlignment="1">
      <alignment horizontal="center" vertical="center"/>
    </xf>
    <xf numFmtId="188" fontId="4" fillId="0" borderId="4" xfId="0" applyNumberFormat="1" applyFont="1" applyBorder="1" applyAlignment="1">
      <alignment vertical="center"/>
    </xf>
    <xf numFmtId="49" fontId="4" fillId="0" borderId="4" xfId="0" applyNumberFormat="1" applyFont="1" applyBorder="1" applyAlignment="1">
      <alignment horizontal="left" vertical="center" indent="3"/>
    </xf>
    <xf numFmtId="188" fontId="4" fillId="0" borderId="5" xfId="1" applyNumberFormat="1" applyFont="1" applyFill="1" applyBorder="1" applyAlignment="1">
      <alignment horizontal="center" vertical="center"/>
    </xf>
    <xf numFmtId="49" fontId="4" fillId="0" borderId="5" xfId="0" applyNumberFormat="1" applyFont="1" applyBorder="1" applyAlignment="1">
      <alignment horizontal="left" vertical="center" indent="1"/>
    </xf>
    <xf numFmtId="43" fontId="4" fillId="0" borderId="5" xfId="1" applyFont="1" applyFill="1" applyBorder="1" applyAlignment="1">
      <alignment horizontal="center" vertical="center"/>
    </xf>
    <xf numFmtId="43" fontId="4" fillId="0" borderId="5" xfId="1" applyFont="1" applyFill="1" applyBorder="1" applyAlignment="1" applyProtection="1">
      <alignment vertical="center"/>
      <protection locked="0"/>
    </xf>
    <xf numFmtId="49" fontId="4" fillId="0" borderId="3" xfId="0" applyNumberFormat="1" applyFont="1" applyBorder="1" applyAlignment="1">
      <alignment horizontal="left" vertical="center" indent="1"/>
    </xf>
    <xf numFmtId="43" fontId="4" fillId="0" borderId="3" xfId="1" applyFont="1" applyFill="1" applyBorder="1" applyAlignment="1" applyProtection="1">
      <alignment vertical="center"/>
      <protection locked="0"/>
    </xf>
    <xf numFmtId="188" fontId="5" fillId="0" borderId="3" xfId="1" applyNumberFormat="1" applyFont="1" applyFill="1" applyBorder="1" applyAlignment="1">
      <alignment vertical="center"/>
    </xf>
    <xf numFmtId="0" fontId="5" fillId="0" borderId="3" xfId="0" applyFont="1" applyBorder="1" applyAlignment="1">
      <alignment horizontal="left" vertical="center" indent="1"/>
    </xf>
    <xf numFmtId="49" fontId="4" fillId="0" borderId="4" xfId="0" applyNumberFormat="1" applyFont="1" applyBorder="1" applyAlignment="1">
      <alignment horizontal="left" vertical="center" wrapText="1" indent="1"/>
    </xf>
    <xf numFmtId="49" fontId="5" fillId="0" borderId="4" xfId="0" applyNumberFormat="1" applyFont="1" applyBorder="1" applyAlignment="1">
      <alignment horizontal="left" vertical="center" indent="1"/>
    </xf>
    <xf numFmtId="49" fontId="10" fillId="0" borderId="4" xfId="0" applyNumberFormat="1" applyFont="1" applyBorder="1" applyAlignment="1">
      <alignment horizontal="left" vertical="center" indent="1"/>
    </xf>
    <xf numFmtId="49" fontId="4" fillId="0" borderId="4" xfId="0" applyNumberFormat="1" applyFont="1" applyBorder="1" applyAlignment="1">
      <alignment horizontal="left" vertical="center" indent="2"/>
    </xf>
    <xf numFmtId="192" fontId="4" fillId="0" borderId="4" xfId="1" applyNumberFormat="1" applyFont="1" applyFill="1" applyBorder="1" applyAlignment="1">
      <alignment horizontal="center" vertical="center"/>
    </xf>
    <xf numFmtId="49" fontId="4" fillId="0" borderId="5" xfId="0" applyNumberFormat="1" applyFont="1" applyBorder="1" applyAlignment="1">
      <alignment horizontal="left" vertical="center" indent="3"/>
    </xf>
    <xf numFmtId="49" fontId="10" fillId="0" borderId="3" xfId="0" applyNumberFormat="1" applyFont="1" applyBorder="1" applyAlignment="1">
      <alignment horizontal="left" vertical="center" indent="1"/>
    </xf>
    <xf numFmtId="49" fontId="8" fillId="0" borderId="3" xfId="0" applyNumberFormat="1" applyFont="1" applyBorder="1" applyAlignment="1">
      <alignment horizontal="left" vertical="center" indent="1"/>
    </xf>
    <xf numFmtId="49" fontId="10" fillId="0" borderId="4" xfId="0" applyNumberFormat="1" applyFont="1" applyBorder="1" applyAlignment="1">
      <alignment horizontal="left" vertical="center" indent="3"/>
    </xf>
    <xf numFmtId="49" fontId="5" fillId="0" borderId="4" xfId="5" applyNumberFormat="1" applyFont="1" applyBorder="1" applyAlignment="1">
      <alignment horizontal="left" vertical="top" indent="1"/>
    </xf>
    <xf numFmtId="49" fontId="10" fillId="0" borderId="4" xfId="5" applyNumberFormat="1" applyFont="1" applyBorder="1" applyAlignment="1">
      <alignment horizontal="left" vertical="top" indent="1"/>
    </xf>
    <xf numFmtId="49" fontId="8" fillId="0" borderId="4" xfId="5" applyNumberFormat="1" applyFont="1" applyBorder="1" applyAlignment="1">
      <alignment horizontal="left" vertical="top" indent="1"/>
    </xf>
    <xf numFmtId="49" fontId="4" fillId="0" borderId="4" xfId="5" applyNumberFormat="1" applyFont="1" applyBorder="1" applyAlignment="1">
      <alignment horizontal="left" vertical="top" indent="1"/>
    </xf>
    <xf numFmtId="49" fontId="4" fillId="0" borderId="5" xfId="5" applyNumberFormat="1" applyFont="1" applyBorder="1" applyAlignment="1">
      <alignment horizontal="left" vertical="top" indent="1"/>
    </xf>
    <xf numFmtId="41" fontId="4" fillId="0" borderId="4" xfId="0" applyNumberFormat="1" applyFont="1" applyBorder="1" applyProtection="1">
      <protection locked="0"/>
    </xf>
    <xf numFmtId="0" fontId="4" fillId="0" borderId="4" xfId="0" applyFont="1" applyBorder="1" applyProtection="1">
      <protection locked="0"/>
    </xf>
    <xf numFmtId="49" fontId="10" fillId="0" borderId="5" xfId="5" applyNumberFormat="1" applyFont="1" applyBorder="1" applyAlignment="1">
      <alignment horizontal="left" vertical="top" indent="1"/>
    </xf>
    <xf numFmtId="192" fontId="4" fillId="0" borderId="5" xfId="1" applyNumberFormat="1" applyFont="1" applyFill="1" applyBorder="1" applyAlignment="1">
      <alignment horizontal="center" vertical="center"/>
    </xf>
    <xf numFmtId="49" fontId="5" fillId="0" borderId="3" xfId="0" applyNumberFormat="1" applyFont="1" applyBorder="1" applyAlignment="1">
      <alignment horizontal="left" vertical="center" indent="1"/>
    </xf>
    <xf numFmtId="192" fontId="4" fillId="0" borderId="3" xfId="1" applyNumberFormat="1" applyFont="1" applyFill="1" applyBorder="1" applyAlignment="1">
      <alignment horizontal="center" vertical="center"/>
    </xf>
    <xf numFmtId="43" fontId="4" fillId="0" borderId="29" xfId="1" applyFont="1" applyBorder="1" applyAlignment="1">
      <alignment vertical="center"/>
    </xf>
    <xf numFmtId="49" fontId="4" fillId="0" borderId="4" xfId="6" applyNumberFormat="1" applyFont="1" applyFill="1" applyBorder="1" applyAlignment="1">
      <alignment horizontal="left" indent="1"/>
    </xf>
    <xf numFmtId="0" fontId="4" fillId="0" borderId="25" xfId="0" applyFont="1" applyBorder="1"/>
    <xf numFmtId="49" fontId="4" fillId="0" borderId="4" xfId="5" applyNumberFormat="1" applyFont="1" applyBorder="1" applyAlignment="1">
      <alignment horizontal="left" indent="1"/>
    </xf>
    <xf numFmtId="0" fontId="4" fillId="0" borderId="5" xfId="0" applyFont="1" applyBorder="1" applyAlignment="1">
      <alignment horizontal="left" vertical="center" indent="1"/>
    </xf>
    <xf numFmtId="191" fontId="5" fillId="0" borderId="3" xfId="0" applyNumberFormat="1" applyFont="1" applyBorder="1" applyProtection="1">
      <protection locked="0"/>
    </xf>
    <xf numFmtId="49" fontId="5" fillId="0" borderId="3" xfId="0" applyNumberFormat="1" applyFont="1" applyBorder="1" applyAlignment="1" applyProtection="1">
      <alignment horizontal="left" indent="1"/>
      <protection locked="0"/>
    </xf>
    <xf numFmtId="43" fontId="6" fillId="0" borderId="3" xfId="1" applyFont="1" applyBorder="1" applyAlignment="1" applyProtection="1">
      <alignment vertical="center"/>
      <protection locked="0"/>
    </xf>
    <xf numFmtId="49" fontId="6" fillId="0" borderId="3" xfId="0" applyNumberFormat="1" applyFont="1" applyBorder="1" applyAlignment="1" applyProtection="1">
      <alignment vertical="center"/>
      <protection locked="0"/>
    </xf>
    <xf numFmtId="49" fontId="6" fillId="0" borderId="3" xfId="0" applyNumberFormat="1" applyFont="1" applyBorder="1" applyProtection="1">
      <protection locked="0"/>
    </xf>
    <xf numFmtId="49" fontId="4" fillId="0" borderId="4" xfId="0" applyNumberFormat="1" applyFont="1" applyBorder="1" applyAlignment="1">
      <alignment horizontal="left" indent="1"/>
    </xf>
    <xf numFmtId="0" fontId="4" fillId="0" borderId="4" xfId="0" applyFont="1" applyBorder="1" applyAlignment="1" applyProtection="1">
      <alignment horizontal="center" vertical="center"/>
      <protection locked="0"/>
    </xf>
    <xf numFmtId="188" fontId="9" fillId="0" borderId="4" xfId="1" applyNumberFormat="1" applyFont="1" applyFill="1" applyBorder="1" applyAlignment="1" applyProtection="1">
      <alignment horizontal="center" vertical="center"/>
      <protection hidden="1"/>
    </xf>
    <xf numFmtId="49" fontId="5" fillId="0" borderId="4" xfId="0" applyNumberFormat="1" applyFont="1" applyBorder="1" applyAlignment="1">
      <alignment horizontal="left" indent="1"/>
    </xf>
    <xf numFmtId="49" fontId="4" fillId="0" borderId="4" xfId="7" applyNumberFormat="1" applyFont="1" applyBorder="1" applyAlignment="1" applyProtection="1">
      <alignment horizontal="left" vertical="center" indent="1"/>
      <protection locked="0"/>
    </xf>
    <xf numFmtId="41" fontId="4" fillId="0" borderId="5" xfId="0" applyNumberFormat="1" applyFont="1" applyBorder="1" applyProtection="1">
      <protection locked="0"/>
    </xf>
    <xf numFmtId="0" fontId="4" fillId="0" borderId="5" xfId="0" applyFont="1" applyBorder="1" applyAlignment="1">
      <alignment horizontal="center"/>
    </xf>
    <xf numFmtId="0" fontId="4" fillId="0" borderId="5" xfId="0" applyFont="1" applyBorder="1" applyAlignment="1" applyProtection="1">
      <alignment horizontal="center" vertical="center"/>
      <protection locked="0"/>
    </xf>
    <xf numFmtId="43" fontId="5" fillId="0" borderId="5" xfId="1" applyFont="1" applyFill="1" applyBorder="1" applyAlignment="1" applyProtection="1">
      <alignment vertical="center"/>
      <protection locked="0"/>
    </xf>
    <xf numFmtId="0" fontId="4" fillId="0" borderId="5" xfId="0" applyFont="1" applyBorder="1" applyProtection="1">
      <protection locked="0"/>
    </xf>
    <xf numFmtId="41" fontId="5" fillId="0" borderId="3" xfId="0" applyNumberFormat="1" applyFont="1" applyBorder="1" applyProtection="1">
      <protection locked="0"/>
    </xf>
    <xf numFmtId="0" fontId="5" fillId="0" borderId="3" xfId="0" applyFont="1" applyBorder="1" applyAlignment="1" applyProtection="1">
      <alignment horizontal="left" indent="1"/>
      <protection locked="0"/>
    </xf>
    <xf numFmtId="188" fontId="4" fillId="0" borderId="4" xfId="0" applyNumberFormat="1" applyFont="1" applyBorder="1" applyProtection="1">
      <protection locked="0"/>
    </xf>
    <xf numFmtId="0" fontId="5" fillId="0" borderId="4" xfId="0" applyFont="1" applyBorder="1" applyAlignment="1">
      <alignment vertical="center"/>
    </xf>
    <xf numFmtId="43" fontId="5" fillId="0" borderId="4" xfId="1" applyFont="1" applyBorder="1" applyAlignment="1" applyProtection="1">
      <alignment vertical="center"/>
      <protection locked="0"/>
    </xf>
    <xf numFmtId="0" fontId="5" fillId="0" borderId="4" xfId="0" applyFont="1" applyBorder="1" applyAlignment="1" applyProtection="1">
      <alignment horizontal="center" vertical="center"/>
      <protection locked="0"/>
    </xf>
    <xf numFmtId="0" fontId="4" fillId="0" borderId="4" xfId="0" applyFont="1" applyBorder="1" applyAlignment="1">
      <alignment horizontal="center"/>
    </xf>
    <xf numFmtId="193" fontId="4" fillId="0" borderId="4" xfId="0" applyNumberFormat="1" applyFont="1" applyBorder="1" applyAlignment="1">
      <alignment horizontal="center" vertical="center"/>
    </xf>
    <xf numFmtId="0" fontId="4" fillId="0" borderId="4" xfId="0" applyFont="1" applyBorder="1"/>
    <xf numFmtId="49" fontId="4" fillId="0" borderId="4" xfId="0" applyNumberFormat="1" applyFont="1" applyBorder="1" applyAlignment="1" applyProtection="1">
      <alignment horizontal="left" indent="1"/>
      <protection locked="0"/>
    </xf>
    <xf numFmtId="0" fontId="5" fillId="0" borderId="3" xfId="0" applyFont="1" applyBorder="1" applyAlignment="1">
      <alignment horizontal="center" vertical="center"/>
    </xf>
    <xf numFmtId="193" fontId="4" fillId="0" borderId="3" xfId="0" applyNumberFormat="1" applyFont="1" applyBorder="1" applyAlignment="1">
      <alignment horizontal="center" vertical="center"/>
    </xf>
    <xf numFmtId="0" fontId="4" fillId="0" borderId="3" xfId="0" applyFont="1" applyBorder="1" applyProtection="1">
      <protection locked="0"/>
    </xf>
    <xf numFmtId="43" fontId="4" fillId="0" borderId="4" xfId="1" applyFont="1" applyBorder="1" applyAlignment="1">
      <alignment horizontal="center" vertical="center"/>
    </xf>
    <xf numFmtId="188" fontId="4" fillId="0" borderId="4" xfId="0" applyNumberFormat="1" applyFont="1" applyBorder="1" applyAlignment="1">
      <alignment horizontal="center" vertical="center"/>
    </xf>
    <xf numFmtId="193" fontId="4" fillId="0" borderId="4" xfId="0" applyNumberFormat="1" applyFont="1" applyBorder="1"/>
    <xf numFmtId="194" fontId="4" fillId="0" borderId="4" xfId="0" applyNumberFormat="1" applyFont="1" applyBorder="1" applyAlignment="1">
      <alignment horizontal="center" vertical="center"/>
    </xf>
    <xf numFmtId="0" fontId="4" fillId="0" borderId="5" xfId="0" applyFont="1" applyBorder="1" applyAlignment="1">
      <alignment horizontal="center" vertical="center"/>
    </xf>
    <xf numFmtId="0" fontId="4" fillId="0" borderId="5" xfId="8" applyFont="1" applyBorder="1" applyAlignment="1">
      <alignment horizontal="center" vertical="center"/>
    </xf>
    <xf numFmtId="193" fontId="4" fillId="0" borderId="5" xfId="0" applyNumberFormat="1" applyFont="1" applyBorder="1" applyAlignment="1">
      <alignment horizontal="center" vertical="center"/>
    </xf>
    <xf numFmtId="194" fontId="4" fillId="0" borderId="5" xfId="0" applyNumberFormat="1" applyFont="1" applyBorder="1" applyAlignment="1">
      <alignment horizontal="center" vertical="center"/>
    </xf>
    <xf numFmtId="43" fontId="4" fillId="0" borderId="5" xfId="1" applyFont="1" applyBorder="1" applyAlignment="1">
      <alignment horizontal="center" vertical="center"/>
    </xf>
    <xf numFmtId="188" fontId="4" fillId="0" borderId="5" xfId="0" applyNumberFormat="1" applyFont="1" applyBorder="1" applyAlignment="1">
      <alignment horizontal="center" vertical="center"/>
    </xf>
    <xf numFmtId="0" fontId="4" fillId="0" borderId="3" xfId="0" applyFont="1" applyBorder="1" applyAlignment="1">
      <alignment horizontal="center" vertical="center"/>
    </xf>
    <xf numFmtId="43" fontId="4" fillId="0" borderId="3" xfId="1" applyFont="1" applyBorder="1" applyAlignment="1">
      <alignment horizontal="center" vertical="center"/>
    </xf>
    <xf numFmtId="188" fontId="4" fillId="0" borderId="3" xfId="0" applyNumberFormat="1" applyFont="1" applyBorder="1" applyAlignment="1">
      <alignment horizontal="center" vertical="center"/>
    </xf>
    <xf numFmtId="41" fontId="4" fillId="0" borderId="5" xfId="0" applyNumberFormat="1" applyFont="1" applyBorder="1" applyAlignment="1">
      <alignment horizontal="center" vertical="center"/>
    </xf>
    <xf numFmtId="1" fontId="5" fillId="0" borderId="3" xfId="0" applyNumberFormat="1" applyFont="1" applyBorder="1" applyAlignment="1">
      <alignment horizontal="center" vertical="center"/>
    </xf>
    <xf numFmtId="2" fontId="4" fillId="0" borderId="4" xfId="0" applyNumberFormat="1" applyFont="1" applyBorder="1" applyAlignment="1">
      <alignment horizontal="center" vertical="center"/>
    </xf>
    <xf numFmtId="2" fontId="4" fillId="0" borderId="5" xfId="0" applyNumberFormat="1" applyFont="1" applyBorder="1" applyAlignment="1">
      <alignment horizontal="center" vertical="center"/>
    </xf>
    <xf numFmtId="41" fontId="4" fillId="0" borderId="4" xfId="9" applyNumberFormat="1" applyFont="1" applyBorder="1" applyAlignment="1">
      <alignment horizontal="center" vertical="center"/>
    </xf>
    <xf numFmtId="49" fontId="4" fillId="0" borderId="4" xfId="9" applyNumberFormat="1" applyFont="1" applyBorder="1" applyAlignment="1">
      <alignment horizontal="left" vertical="center" indent="1"/>
    </xf>
    <xf numFmtId="43" fontId="4" fillId="0" borderId="4" xfId="1" applyFont="1" applyBorder="1" applyAlignment="1">
      <alignment horizontal="right" vertical="center"/>
    </xf>
    <xf numFmtId="188" fontId="4" fillId="0" borderId="5" xfId="0" applyNumberFormat="1" applyFont="1" applyBorder="1" applyProtection="1">
      <protection locked="0"/>
    </xf>
    <xf numFmtId="0" fontId="4" fillId="0" borderId="3" xfId="0" applyFont="1" applyBorder="1" applyAlignment="1">
      <alignment horizontal="center"/>
    </xf>
    <xf numFmtId="193" fontId="4" fillId="0" borderId="3" xfId="0" applyNumberFormat="1" applyFont="1" applyBorder="1"/>
    <xf numFmtId="193" fontId="4" fillId="0" borderId="5" xfId="0" applyNumberFormat="1" applyFont="1" applyBorder="1"/>
    <xf numFmtId="0" fontId="5" fillId="0" borderId="4" xfId="0" applyFont="1" applyBorder="1" applyAlignment="1">
      <alignment horizontal="center"/>
    </xf>
    <xf numFmtId="0" fontId="4" fillId="0" borderId="4" xfId="8" applyFont="1" applyBorder="1" applyAlignment="1">
      <alignment horizontal="center" vertical="center"/>
    </xf>
    <xf numFmtId="43" fontId="5" fillId="0" borderId="4" xfId="1" applyFont="1" applyBorder="1" applyAlignment="1">
      <alignment vertical="center"/>
    </xf>
    <xf numFmtId="193" fontId="5" fillId="0" borderId="4" xfId="0" applyNumberFormat="1" applyFont="1" applyBorder="1" applyAlignment="1">
      <alignment horizontal="center" vertical="center"/>
    </xf>
    <xf numFmtId="193" fontId="5" fillId="0" borderId="4" xfId="0" applyNumberFormat="1" applyFont="1" applyBorder="1"/>
    <xf numFmtId="0" fontId="5" fillId="0" borderId="5" xfId="0" applyFont="1" applyBorder="1" applyAlignment="1">
      <alignment horizontal="center"/>
    </xf>
    <xf numFmtId="43" fontId="5" fillId="0" borderId="5" xfId="1" applyFont="1" applyBorder="1" applyAlignment="1">
      <alignment vertical="center"/>
    </xf>
    <xf numFmtId="193" fontId="5" fillId="0" borderId="5" xfId="0" applyNumberFormat="1" applyFont="1" applyBorder="1" applyAlignment="1">
      <alignment horizontal="center" vertical="center"/>
    </xf>
    <xf numFmtId="193" fontId="5" fillId="0" borderId="5" xfId="0" applyNumberFormat="1" applyFont="1" applyBorder="1"/>
    <xf numFmtId="43" fontId="5" fillId="0" borderId="3" xfId="1" applyFont="1" applyFill="1" applyBorder="1" applyAlignment="1">
      <alignment horizontal="center" vertical="center"/>
    </xf>
    <xf numFmtId="43" fontId="5" fillId="0" borderId="3" xfId="10" applyNumberFormat="1" applyFont="1" applyFill="1" applyBorder="1" applyAlignment="1">
      <alignment horizontal="center"/>
    </xf>
    <xf numFmtId="0" fontId="4" fillId="0" borderId="4" xfId="0" applyFont="1" applyBorder="1" applyAlignment="1">
      <alignment horizontal="left" indent="1"/>
    </xf>
    <xf numFmtId="43" fontId="5" fillId="0" borderId="4" xfId="10" applyNumberFormat="1" applyFont="1" applyFill="1" applyBorder="1" applyAlignment="1">
      <alignment horizontal="center"/>
    </xf>
    <xf numFmtId="188" fontId="5" fillId="0" borderId="4" xfId="10" applyNumberFormat="1" applyFont="1" applyFill="1" applyBorder="1" applyAlignment="1">
      <alignment horizontal="center"/>
    </xf>
    <xf numFmtId="43" fontId="5" fillId="0" borderId="5" xfId="1" applyFont="1" applyFill="1" applyBorder="1" applyAlignment="1">
      <alignment horizontal="center" vertical="center"/>
    </xf>
    <xf numFmtId="43" fontId="5" fillId="0" borderId="5" xfId="10" applyNumberFormat="1" applyFont="1" applyFill="1" applyBorder="1" applyAlignment="1">
      <alignment horizontal="center"/>
    </xf>
    <xf numFmtId="0" fontId="5" fillId="0" borderId="3" xfId="0" applyFont="1" applyBorder="1" applyAlignment="1">
      <alignment horizontal="center"/>
    </xf>
    <xf numFmtId="43" fontId="5" fillId="0" borderId="3" xfId="1" applyFont="1" applyBorder="1" applyAlignment="1">
      <alignment horizontal="right" vertical="center"/>
    </xf>
    <xf numFmtId="43" fontId="5" fillId="0" borderId="3" xfId="1" applyFont="1" applyFill="1" applyBorder="1" applyAlignment="1" applyProtection="1">
      <alignment horizontal="right" vertical="center"/>
    </xf>
    <xf numFmtId="0" fontId="5" fillId="0" borderId="3" xfId="0" applyFont="1" applyBorder="1"/>
    <xf numFmtId="196" fontId="4" fillId="0" borderId="4" xfId="10" applyNumberFormat="1" applyFont="1" applyFill="1" applyBorder="1" applyAlignment="1">
      <alignment horizontal="center"/>
    </xf>
    <xf numFmtId="196" fontId="5" fillId="0" borderId="5" xfId="10" applyNumberFormat="1" applyFont="1" applyFill="1" applyBorder="1" applyAlignment="1">
      <alignment horizontal="center"/>
    </xf>
    <xf numFmtId="196" fontId="4" fillId="0" borderId="3" xfId="10" applyNumberFormat="1" applyFont="1" applyFill="1" applyBorder="1" applyAlignment="1">
      <alignment horizontal="center"/>
    </xf>
    <xf numFmtId="43" fontId="4" fillId="0" borderId="4" xfId="1" applyFont="1" applyFill="1" applyBorder="1" applyAlignment="1" applyProtection="1">
      <alignment vertical="center"/>
    </xf>
    <xf numFmtId="43" fontId="5" fillId="0" borderId="4" xfId="1" applyFont="1" applyFill="1" applyBorder="1" applyAlignment="1">
      <alignment horizontal="center" vertical="center"/>
    </xf>
    <xf numFmtId="196" fontId="5" fillId="0" borderId="4" xfId="10" applyNumberFormat="1" applyFont="1" applyFill="1" applyBorder="1" applyAlignment="1">
      <alignment horizontal="center"/>
    </xf>
    <xf numFmtId="43" fontId="5" fillId="0" borderId="4" xfId="1" applyFont="1" applyFill="1" applyBorder="1" applyAlignment="1" applyProtection="1">
      <alignment vertical="center"/>
    </xf>
    <xf numFmtId="196" fontId="4" fillId="0" borderId="4" xfId="10" applyNumberFormat="1" applyFont="1" applyFill="1" applyBorder="1" applyAlignment="1">
      <alignment horizontal="left"/>
    </xf>
    <xf numFmtId="43" fontId="4" fillId="0" borderId="5" xfId="1" applyFont="1" applyFill="1" applyBorder="1" applyAlignment="1" applyProtection="1">
      <alignment vertical="center"/>
    </xf>
    <xf numFmtId="43" fontId="5" fillId="0" borderId="3" xfId="1" applyFont="1" applyBorder="1" applyAlignment="1">
      <alignment horizontal="center" vertical="center"/>
    </xf>
    <xf numFmtId="43" fontId="5" fillId="0" borderId="3" xfId="1" applyFont="1" applyFill="1" applyBorder="1" applyAlignment="1" applyProtection="1">
      <alignment vertical="center"/>
    </xf>
    <xf numFmtId="196" fontId="5" fillId="0" borderId="3" xfId="10" applyNumberFormat="1" applyFont="1" applyFill="1" applyBorder="1" applyAlignment="1">
      <alignment horizontal="center"/>
    </xf>
    <xf numFmtId="43" fontId="8" fillId="0" borderId="4" xfId="1" applyFont="1" applyFill="1" applyBorder="1" applyAlignment="1">
      <alignment horizontal="center" vertical="center"/>
    </xf>
    <xf numFmtId="43" fontId="5" fillId="0" borderId="5" xfId="1" applyFont="1" applyBorder="1" applyAlignment="1">
      <alignment horizontal="center" vertical="center"/>
    </xf>
    <xf numFmtId="196" fontId="4" fillId="0" borderId="5" xfId="10" applyNumberFormat="1" applyFont="1" applyFill="1" applyBorder="1" applyAlignment="1">
      <alignment horizontal="left"/>
    </xf>
    <xf numFmtId="43" fontId="4" fillId="0" borderId="3" xfId="1" applyFont="1" applyFill="1" applyBorder="1" applyAlignment="1" applyProtection="1">
      <alignment vertical="center"/>
    </xf>
    <xf numFmtId="196" fontId="4" fillId="0" borderId="3" xfId="10" applyNumberFormat="1" applyFont="1" applyFill="1" applyBorder="1" applyAlignment="1">
      <alignment horizontal="left"/>
    </xf>
    <xf numFmtId="196" fontId="4" fillId="0" borderId="5" xfId="10" applyNumberFormat="1" applyFont="1" applyFill="1" applyBorder="1" applyAlignment="1">
      <alignment horizontal="center"/>
    </xf>
    <xf numFmtId="43" fontId="5" fillId="0" borderId="4" xfId="1" applyFont="1" applyBorder="1" applyAlignment="1">
      <alignment horizontal="center" vertical="center"/>
    </xf>
    <xf numFmtId="43" fontId="4" fillId="0" borderId="5" xfId="1" applyFont="1" applyFill="1" applyBorder="1" applyAlignment="1" applyProtection="1">
      <alignment horizontal="center" vertical="center"/>
    </xf>
    <xf numFmtId="0" fontId="5" fillId="0" borderId="4" xfId="11" applyFont="1" applyBorder="1" applyAlignment="1">
      <alignment horizontal="left" vertical="center" indent="1"/>
    </xf>
    <xf numFmtId="49" fontId="4" fillId="0" borderId="4" xfId="11" applyNumberFormat="1" applyFont="1" applyBorder="1" applyAlignment="1">
      <alignment horizontal="left" indent="1"/>
    </xf>
    <xf numFmtId="196" fontId="4" fillId="0" borderId="4" xfId="6" applyNumberFormat="1" applyFont="1" applyFill="1" applyBorder="1" applyAlignment="1">
      <alignment horizontal="center"/>
    </xf>
    <xf numFmtId="195" fontId="4" fillId="0" borderId="4" xfId="0" applyNumberFormat="1" applyFont="1" applyBorder="1" applyAlignment="1">
      <alignment horizontal="center" vertical="center"/>
    </xf>
    <xf numFmtId="188" fontId="5" fillId="0" borderId="3" xfId="1" applyNumberFormat="1" applyFont="1" applyFill="1" applyBorder="1" applyAlignment="1">
      <alignment horizontal="center" vertical="center"/>
    </xf>
    <xf numFmtId="3" fontId="4" fillId="0" borderId="3" xfId="0" applyNumberFormat="1" applyFont="1" applyBorder="1" applyAlignment="1">
      <alignment vertical="center"/>
    </xf>
    <xf numFmtId="3" fontId="4" fillId="0" borderId="4" xfId="0" applyNumberFormat="1" applyFont="1" applyBorder="1" applyAlignment="1">
      <alignment vertical="center"/>
    </xf>
    <xf numFmtId="3" fontId="4" fillId="0" borderId="5" xfId="0" applyNumberFormat="1" applyFont="1" applyBorder="1" applyAlignment="1">
      <alignment vertical="center"/>
    </xf>
    <xf numFmtId="49" fontId="4" fillId="0" borderId="5" xfId="0" applyNumberFormat="1" applyFont="1" applyBorder="1" applyAlignment="1">
      <alignment horizontal="left" indent="1"/>
    </xf>
    <xf numFmtId="49" fontId="4" fillId="0" borderId="3" xfId="0" applyNumberFormat="1" applyFont="1" applyBorder="1" applyAlignment="1">
      <alignment horizontal="left" indent="1"/>
    </xf>
    <xf numFmtId="3" fontId="9" fillId="0" borderId="4" xfId="0" applyNumberFormat="1" applyFont="1" applyBorder="1" applyAlignment="1">
      <alignment horizontal="left" vertical="center" indent="1"/>
    </xf>
    <xf numFmtId="3" fontId="9" fillId="0" borderId="5" xfId="0" applyNumberFormat="1" applyFont="1" applyBorder="1" applyAlignment="1">
      <alignment horizontal="left" vertical="center" indent="1"/>
    </xf>
    <xf numFmtId="3" fontId="9" fillId="0" borderId="3" xfId="0" applyNumberFormat="1" applyFont="1" applyBorder="1" applyAlignment="1">
      <alignment horizontal="left" vertical="center" indent="1"/>
    </xf>
    <xf numFmtId="0" fontId="4" fillId="0" borderId="4" xfId="0" applyFont="1" applyBorder="1" applyAlignment="1">
      <alignment horizontal="left" vertical="center" indent="2"/>
    </xf>
    <xf numFmtId="49" fontId="68" fillId="0" borderId="4" xfId="0" applyNumberFormat="1" applyFont="1" applyBorder="1" applyAlignment="1">
      <alignment horizontal="left" vertical="center" indent="1"/>
    </xf>
    <xf numFmtId="188" fontId="5" fillId="0" borderId="4" xfId="1" applyNumberFormat="1" applyFont="1" applyFill="1" applyBorder="1" applyAlignment="1">
      <alignment horizontal="center" vertical="center"/>
    </xf>
    <xf numFmtId="196" fontId="4" fillId="0" borderId="4" xfId="1" applyNumberFormat="1" applyFont="1" applyFill="1" applyBorder="1"/>
    <xf numFmtId="188" fontId="5" fillId="0" borderId="3" xfId="0" applyNumberFormat="1" applyFont="1" applyBorder="1" applyAlignment="1">
      <alignment horizontal="center" vertical="center"/>
    </xf>
    <xf numFmtId="43" fontId="10" fillId="0" borderId="4" xfId="1" applyFont="1" applyFill="1" applyBorder="1" applyAlignment="1">
      <alignment vertical="center"/>
    </xf>
    <xf numFmtId="0" fontId="61" fillId="0" borderId="23" xfId="0" applyFont="1" applyBorder="1" applyAlignment="1">
      <alignment horizontal="left" vertical="center" indent="1"/>
    </xf>
    <xf numFmtId="0" fontId="55" fillId="0" borderId="4" xfId="0" applyFont="1" applyBorder="1"/>
    <xf numFmtId="0" fontId="3" fillId="0" borderId="23" xfId="0" applyFont="1" applyBorder="1" applyAlignment="1">
      <alignment horizontal="center" vertical="center"/>
    </xf>
    <xf numFmtId="0" fontId="2" fillId="0" borderId="24" xfId="0" applyFont="1" applyBorder="1"/>
    <xf numFmtId="0" fontId="2" fillId="0" borderId="20" xfId="0" applyFont="1" applyBorder="1"/>
    <xf numFmtId="0" fontId="55" fillId="0" borderId="0" xfId="0" applyFont="1" applyAlignment="1">
      <alignment horizontal="right"/>
    </xf>
    <xf numFmtId="43" fontId="55" fillId="0" borderId="0" xfId="0" applyNumberFormat="1" applyFont="1"/>
    <xf numFmtId="231" fontId="2" fillId="0" borderId="28" xfId="0" applyNumberFormat="1" applyFont="1" applyBorder="1" applyAlignment="1">
      <alignment horizontal="left" vertical="center" indent="1"/>
    </xf>
    <xf numFmtId="232" fontId="2" fillId="0" borderId="34" xfId="0" applyNumberFormat="1" applyFont="1" applyBorder="1" applyAlignment="1">
      <alignment horizontal="left" vertical="center"/>
    </xf>
    <xf numFmtId="0" fontId="2" fillId="0" borderId="29" xfId="0" applyFont="1" applyBorder="1" applyAlignment="1">
      <alignment horizontal="left" vertical="center" indent="2"/>
    </xf>
    <xf numFmtId="213" fontId="4" fillId="0" borderId="29" xfId="8" applyNumberFormat="1" applyFont="1" applyBorder="1" applyAlignment="1" applyProtection="1">
      <alignment horizontal="left" vertical="center"/>
      <protection hidden="1"/>
    </xf>
    <xf numFmtId="0" fontId="3" fillId="0" borderId="27" xfId="0" applyFont="1" applyBorder="1" applyAlignment="1">
      <alignment horizontal="center" vertical="center"/>
    </xf>
    <xf numFmtId="0" fontId="48" fillId="0" borderId="27" xfId="0" applyFont="1" applyBorder="1" applyAlignment="1">
      <alignment horizontal="center" vertical="center" wrapText="1"/>
    </xf>
    <xf numFmtId="0" fontId="48" fillId="0" borderId="27" xfId="0" applyFont="1" applyBorder="1" applyAlignment="1">
      <alignment horizontal="center" vertical="center"/>
    </xf>
    <xf numFmtId="188" fontId="2" fillId="0" borderId="32" xfId="1" applyNumberFormat="1" applyFont="1" applyBorder="1" applyAlignment="1">
      <alignment vertical="center"/>
    </xf>
    <xf numFmtId="0" fontId="2" fillId="0" borderId="32" xfId="0" applyFont="1" applyBorder="1" applyAlignment="1">
      <alignment horizontal="left" vertical="center" indent="1"/>
    </xf>
    <xf numFmtId="189" fontId="2" fillId="0" borderId="32" xfId="1" applyNumberFormat="1" applyFont="1" applyBorder="1" applyAlignment="1">
      <alignment vertical="center"/>
    </xf>
    <xf numFmtId="0" fontId="2" fillId="0" borderId="32" xfId="0" applyFont="1" applyBorder="1" applyAlignment="1">
      <alignment vertical="center"/>
    </xf>
    <xf numFmtId="0" fontId="2" fillId="0" borderId="6" xfId="0" applyFont="1" applyBorder="1" applyAlignment="1">
      <alignment vertical="center"/>
    </xf>
    <xf numFmtId="0" fontId="2" fillId="0" borderId="4" xfId="0" applyFont="1" applyBorder="1" applyAlignment="1">
      <alignment vertical="center"/>
    </xf>
    <xf numFmtId="214" fontId="2" fillId="0" borderId="7" xfId="0" applyNumberFormat="1" applyFont="1" applyBorder="1" applyAlignment="1">
      <alignment horizontal="center" vertical="center"/>
    </xf>
    <xf numFmtId="0" fontId="2" fillId="0" borderId="5" xfId="0" applyFont="1" applyBorder="1" applyAlignment="1">
      <alignment vertical="center"/>
    </xf>
    <xf numFmtId="43" fontId="2" fillId="0" borderId="2" xfId="1" applyFont="1" applyBorder="1" applyAlignment="1">
      <alignment vertical="center"/>
    </xf>
    <xf numFmtId="43" fontId="2" fillId="0" borderId="27" xfId="1" applyFont="1" applyBorder="1" applyAlignment="1">
      <alignment vertical="center"/>
    </xf>
    <xf numFmtId="0" fontId="2" fillId="0" borderId="33" xfId="0" applyFont="1" applyBorder="1" applyAlignment="1">
      <alignment horizontal="left" vertical="center" indent="6"/>
    </xf>
    <xf numFmtId="222" fontId="2" fillId="0" borderId="33" xfId="0" applyNumberFormat="1" applyFont="1" applyBorder="1" applyAlignment="1">
      <alignment horizontal="left" vertical="center" indent="1"/>
    </xf>
    <xf numFmtId="0" fontId="2" fillId="0" borderId="33" xfId="0" applyFont="1" applyBorder="1" applyAlignment="1">
      <alignment vertical="center"/>
    </xf>
    <xf numFmtId="0" fontId="2" fillId="0" borderId="34" xfId="0" applyFont="1" applyBorder="1" applyAlignment="1">
      <alignment horizontal="left" vertical="center" indent="6"/>
    </xf>
    <xf numFmtId="221" fontId="2" fillId="0" borderId="34" xfId="1" applyNumberFormat="1" applyFont="1" applyBorder="1" applyAlignment="1">
      <alignment horizontal="left" vertical="center" indent="1"/>
    </xf>
    <xf numFmtId="187" fontId="4" fillId="0" borderId="0" xfId="0" applyNumberFormat="1" applyFont="1" applyAlignment="1">
      <alignment vertical="center"/>
    </xf>
    <xf numFmtId="0" fontId="4" fillId="0" borderId="0" xfId="18" applyFont="1" applyAlignment="1" applyProtection="1">
      <alignment horizontal="left" vertical="center" indent="1"/>
      <protection hidden="1"/>
    </xf>
    <xf numFmtId="0" fontId="4" fillId="0" borderId="0" xfId="18" applyFont="1" applyAlignment="1" applyProtection="1">
      <alignment horizontal="left" vertical="center"/>
      <protection hidden="1"/>
    </xf>
    <xf numFmtId="43" fontId="4" fillId="0" borderId="0" xfId="1" applyFont="1" applyAlignment="1" applyProtection="1">
      <alignment horizontal="left" vertical="center"/>
      <protection hidden="1"/>
    </xf>
    <xf numFmtId="0" fontId="4" fillId="0" borderId="0" xfId="18" applyFont="1" applyAlignment="1" applyProtection="1">
      <alignment vertical="center"/>
      <protection hidden="1"/>
    </xf>
    <xf numFmtId="43" fontId="4" fillId="0" borderId="1" xfId="1" applyFont="1" applyBorder="1" applyAlignment="1" applyProtection="1">
      <alignment vertical="center"/>
      <protection hidden="1"/>
    </xf>
    <xf numFmtId="188" fontId="5" fillId="0" borderId="4" xfId="1" applyNumberFormat="1" applyFont="1" applyFill="1" applyBorder="1" applyAlignment="1" applyProtection="1">
      <alignment horizontal="center" vertical="center"/>
      <protection hidden="1"/>
    </xf>
    <xf numFmtId="43" fontId="5" fillId="0" borderId="4" xfId="1" applyFont="1" applyFill="1" applyBorder="1" applyAlignment="1" applyProtection="1">
      <alignment horizontal="center" vertical="center"/>
      <protection hidden="1"/>
    </xf>
    <xf numFmtId="43" fontId="5" fillId="0" borderId="4" xfId="1" applyFont="1" applyFill="1" applyBorder="1" applyAlignment="1" applyProtection="1">
      <alignment vertical="center"/>
      <protection locked="0"/>
    </xf>
    <xf numFmtId="188" fontId="4" fillId="0" borderId="4" xfId="1" applyNumberFormat="1" applyFont="1" applyFill="1" applyBorder="1" applyAlignment="1" applyProtection="1">
      <alignment horizontal="center" vertical="center"/>
      <protection hidden="1"/>
    </xf>
    <xf numFmtId="49" fontId="4" fillId="0" borderId="4" xfId="1" applyNumberFormat="1" applyFont="1" applyFill="1" applyBorder="1" applyAlignment="1" applyProtection="1">
      <alignment horizontal="left" vertical="center" indent="1"/>
      <protection hidden="1"/>
    </xf>
    <xf numFmtId="4" fontId="9" fillId="0" borderId="4" xfId="1" applyNumberFormat="1" applyFont="1" applyFill="1" applyBorder="1" applyAlignment="1" applyProtection="1">
      <alignment horizontal="center" vertical="center"/>
      <protection hidden="1"/>
    </xf>
    <xf numFmtId="43" fontId="4" fillId="0" borderId="4" xfId="1" applyFont="1" applyFill="1" applyBorder="1" applyAlignment="1" applyProtection="1">
      <alignment horizontal="center" vertical="center"/>
      <protection hidden="1"/>
    </xf>
    <xf numFmtId="43" fontId="8" fillId="0" borderId="4" xfId="1" applyFont="1" applyFill="1" applyBorder="1" applyAlignment="1" applyProtection="1">
      <alignment vertical="center"/>
      <protection locked="0"/>
    </xf>
    <xf numFmtId="188" fontId="4" fillId="0" borderId="4" xfId="1" applyNumberFormat="1" applyFont="1" applyFill="1" applyBorder="1" applyAlignment="1" applyProtection="1">
      <alignment horizontal="left" vertical="center" indent="1"/>
      <protection hidden="1"/>
    </xf>
    <xf numFmtId="43" fontId="10" fillId="0" borderId="4" xfId="1" applyFont="1" applyFill="1" applyBorder="1" applyAlignment="1" applyProtection="1">
      <alignment vertical="center"/>
      <protection locked="0"/>
    </xf>
    <xf numFmtId="188" fontId="66" fillId="0" borderId="4" xfId="1" applyNumberFormat="1" applyFont="1" applyFill="1" applyBorder="1" applyAlignment="1" applyProtection="1">
      <alignment horizontal="center" vertical="center"/>
      <protection hidden="1"/>
    </xf>
    <xf numFmtId="43" fontId="9" fillId="0" borderId="4" xfId="1" applyFont="1" applyFill="1" applyBorder="1" applyAlignment="1" applyProtection="1">
      <alignment vertical="center"/>
      <protection locked="0"/>
    </xf>
    <xf numFmtId="43" fontId="8" fillId="0" borderId="4" xfId="1" applyFont="1" applyFill="1" applyBorder="1" applyAlignment="1" applyProtection="1">
      <alignment horizontal="center" vertical="center"/>
      <protection hidden="1"/>
    </xf>
    <xf numFmtId="188" fontId="5" fillId="0" borderId="5" xfId="1" applyNumberFormat="1" applyFont="1" applyFill="1" applyBorder="1" applyAlignment="1" applyProtection="1">
      <alignment horizontal="center" vertical="center"/>
      <protection hidden="1"/>
    </xf>
    <xf numFmtId="43" fontId="5" fillId="0" borderId="5" xfId="1" applyFont="1" applyFill="1" applyBorder="1" applyAlignment="1" applyProtection="1">
      <alignment horizontal="center" vertical="center"/>
      <protection hidden="1"/>
    </xf>
    <xf numFmtId="188" fontId="5" fillId="0" borderId="3" xfId="1" applyNumberFormat="1" applyFont="1" applyFill="1" applyBorder="1" applyAlignment="1" applyProtection="1">
      <alignment vertical="center"/>
      <protection locked="0"/>
    </xf>
    <xf numFmtId="188" fontId="5" fillId="0" borderId="3" xfId="1" applyNumberFormat="1" applyFont="1" applyFill="1" applyBorder="1" applyAlignment="1" applyProtection="1">
      <alignment horizontal="left" vertical="center" indent="1"/>
      <protection locked="0"/>
    </xf>
    <xf numFmtId="188" fontId="4" fillId="0" borderId="3" xfId="1" applyNumberFormat="1" applyFont="1" applyFill="1" applyBorder="1" applyAlignment="1" applyProtection="1">
      <alignment horizontal="center" vertical="center"/>
      <protection locked="0"/>
    </xf>
    <xf numFmtId="43" fontId="5" fillId="0" borderId="3" xfId="1" applyFont="1" applyFill="1" applyBorder="1" applyAlignment="1" applyProtection="1">
      <alignment vertical="center"/>
      <protection locked="0"/>
    </xf>
    <xf numFmtId="188" fontId="4" fillId="0" borderId="4" xfId="1" applyNumberFormat="1" applyFont="1" applyFill="1" applyBorder="1" applyAlignment="1" applyProtection="1">
      <alignment vertical="center"/>
      <protection locked="0"/>
    </xf>
    <xf numFmtId="49" fontId="4" fillId="0" borderId="4" xfId="1" applyNumberFormat="1" applyFont="1" applyFill="1" applyBorder="1" applyAlignment="1" applyProtection="1">
      <alignment horizontal="left" vertical="center" indent="1"/>
      <protection locked="0"/>
    </xf>
    <xf numFmtId="188" fontId="4" fillId="0" borderId="4" xfId="1" applyNumberFormat="1" applyFont="1" applyFill="1" applyBorder="1" applyAlignment="1" applyProtection="1">
      <alignment horizontal="center" vertical="center"/>
      <protection locked="0"/>
    </xf>
    <xf numFmtId="188" fontId="5" fillId="0" borderId="4" xfId="1" applyNumberFormat="1" applyFont="1" applyFill="1" applyBorder="1" applyAlignment="1" applyProtection="1">
      <alignment vertical="center"/>
      <protection locked="0"/>
    </xf>
    <xf numFmtId="188" fontId="4" fillId="0" borderId="5" xfId="1" applyNumberFormat="1" applyFont="1" applyFill="1" applyBorder="1" applyAlignment="1" applyProtection="1">
      <alignment vertical="center"/>
      <protection locked="0"/>
    </xf>
    <xf numFmtId="49" fontId="4" fillId="0" borderId="5" xfId="1" applyNumberFormat="1" applyFont="1" applyFill="1" applyBorder="1" applyAlignment="1" applyProtection="1">
      <alignment horizontal="left" vertical="center" indent="1"/>
      <protection locked="0"/>
    </xf>
    <xf numFmtId="188" fontId="5" fillId="0" borderId="5" xfId="1" applyNumberFormat="1" applyFont="1" applyFill="1" applyBorder="1" applyAlignment="1" applyProtection="1">
      <alignment vertical="center"/>
      <protection locked="0"/>
    </xf>
    <xf numFmtId="188" fontId="4" fillId="0" borderId="3" xfId="1" applyNumberFormat="1" applyFont="1" applyFill="1" applyBorder="1" applyAlignment="1" applyProtection="1">
      <alignment vertical="center"/>
      <protection locked="0"/>
    </xf>
    <xf numFmtId="49" fontId="4" fillId="0" borderId="3" xfId="1" applyNumberFormat="1" applyFont="1" applyFill="1" applyBorder="1" applyAlignment="1" applyProtection="1">
      <alignment horizontal="left" vertical="center" indent="1"/>
      <protection locked="0"/>
    </xf>
    <xf numFmtId="188" fontId="4" fillId="0" borderId="5" xfId="1" applyNumberFormat="1" applyFont="1" applyFill="1" applyBorder="1" applyAlignment="1" applyProtection="1">
      <alignment horizontal="center" vertical="center"/>
      <protection locked="0"/>
    </xf>
    <xf numFmtId="49" fontId="5" fillId="0" borderId="3" xfId="1" applyNumberFormat="1" applyFont="1" applyFill="1" applyBorder="1" applyAlignment="1" applyProtection="1">
      <alignment horizontal="left" vertical="center" indent="1"/>
      <protection locked="0"/>
    </xf>
    <xf numFmtId="192" fontId="4" fillId="0" borderId="4" xfId="1" applyNumberFormat="1" applyFont="1" applyFill="1" applyBorder="1" applyAlignment="1" applyProtection="1">
      <alignment vertical="center"/>
      <protection locked="0"/>
    </xf>
    <xf numFmtId="188" fontId="4" fillId="0" borderId="4" xfId="1" applyNumberFormat="1" applyFont="1" applyFill="1" applyBorder="1" applyAlignment="1" applyProtection="1">
      <alignment horizontal="left" vertical="center" indent="1"/>
      <protection locked="0"/>
    </xf>
    <xf numFmtId="192" fontId="4" fillId="0" borderId="4" xfId="1" applyNumberFormat="1" applyFont="1" applyFill="1" applyBorder="1" applyAlignment="1" applyProtection="1">
      <alignment horizontal="left" vertical="center"/>
      <protection locked="0"/>
    </xf>
    <xf numFmtId="192" fontId="5" fillId="0" borderId="4" xfId="1" applyNumberFormat="1" applyFont="1" applyFill="1" applyBorder="1" applyAlignment="1" applyProtection="1">
      <alignment horizontal="left" vertical="center"/>
      <protection locked="0"/>
    </xf>
    <xf numFmtId="188" fontId="5" fillId="0" borderId="4" xfId="1" applyNumberFormat="1" applyFont="1" applyFill="1" applyBorder="1" applyAlignment="1" applyProtection="1">
      <alignment horizontal="left" vertical="center" indent="1"/>
      <protection locked="0"/>
    </xf>
    <xf numFmtId="192" fontId="5" fillId="0" borderId="3" xfId="1" applyNumberFormat="1" applyFont="1" applyFill="1" applyBorder="1" applyAlignment="1" applyProtection="1">
      <alignment vertical="center"/>
      <protection locked="0"/>
    </xf>
    <xf numFmtId="49" fontId="4" fillId="0" borderId="4" xfId="1" applyNumberFormat="1" applyFont="1" applyFill="1" applyBorder="1" applyAlignment="1">
      <alignment horizontal="left" vertical="center" indent="1"/>
    </xf>
    <xf numFmtId="188" fontId="5" fillId="0" borderId="5" xfId="1" applyNumberFormat="1" applyFont="1" applyFill="1" applyBorder="1" applyAlignment="1" applyProtection="1">
      <alignment horizontal="center" vertical="center"/>
      <protection locked="0"/>
    </xf>
    <xf numFmtId="192" fontId="5" fillId="0" borderId="3" xfId="1" applyNumberFormat="1" applyFont="1" applyFill="1" applyBorder="1" applyAlignment="1" applyProtection="1">
      <alignment horizontal="left" vertical="center"/>
      <protection locked="0"/>
    </xf>
    <xf numFmtId="192" fontId="5" fillId="0" borderId="4" xfId="1" applyNumberFormat="1" applyFont="1" applyFill="1" applyBorder="1" applyAlignment="1" applyProtection="1">
      <alignment vertical="center"/>
      <protection locked="0"/>
    </xf>
    <xf numFmtId="188" fontId="5" fillId="0" borderId="4" xfId="1" applyNumberFormat="1" applyFont="1" applyFill="1" applyBorder="1" applyAlignment="1" applyProtection="1">
      <alignment horizontal="left" vertical="center"/>
      <protection locked="0"/>
    </xf>
    <xf numFmtId="188" fontId="5" fillId="0" borderId="4" xfId="1" applyNumberFormat="1" applyFont="1" applyFill="1" applyBorder="1" applyAlignment="1" applyProtection="1">
      <alignment horizontal="center" vertical="center"/>
      <protection locked="0"/>
    </xf>
    <xf numFmtId="49" fontId="5" fillId="0" borderId="4" xfId="1" applyNumberFormat="1" applyFont="1" applyFill="1" applyBorder="1" applyAlignment="1" applyProtection="1">
      <alignment horizontal="left" vertical="center" indent="1"/>
      <protection locked="0"/>
    </xf>
    <xf numFmtId="0" fontId="5" fillId="0" borderId="3" xfId="1" applyNumberFormat="1" applyFont="1" applyFill="1" applyBorder="1" applyAlignment="1" applyProtection="1">
      <alignment horizontal="left" vertical="center" indent="1"/>
      <protection locked="0"/>
    </xf>
    <xf numFmtId="188" fontId="5" fillId="0" borderId="5" xfId="1" applyNumberFormat="1" applyFont="1" applyFill="1" applyBorder="1" applyAlignment="1">
      <alignment horizontal="center" vertical="center"/>
    </xf>
    <xf numFmtId="192" fontId="5" fillId="0" borderId="3" xfId="1" applyNumberFormat="1" applyFont="1" applyFill="1" applyBorder="1" applyAlignment="1">
      <alignment vertical="center"/>
    </xf>
    <xf numFmtId="49" fontId="5" fillId="0" borderId="3" xfId="1" applyNumberFormat="1" applyFont="1" applyFill="1" applyBorder="1" applyAlignment="1">
      <alignment horizontal="left" vertical="center" indent="1"/>
    </xf>
    <xf numFmtId="188" fontId="4" fillId="0" borderId="4" xfId="1" applyNumberFormat="1" applyFont="1" applyFill="1" applyBorder="1" applyAlignment="1">
      <alignment horizontal="centerContinuous" vertical="center"/>
    </xf>
    <xf numFmtId="49" fontId="4" fillId="0" borderId="5" xfId="1" applyNumberFormat="1" applyFont="1" applyFill="1" applyBorder="1" applyAlignment="1">
      <alignment horizontal="left" vertical="center" indent="1"/>
    </xf>
    <xf numFmtId="49" fontId="4" fillId="0" borderId="3" xfId="1" applyNumberFormat="1" applyFont="1" applyFill="1" applyBorder="1" applyAlignment="1">
      <alignment horizontal="left" vertical="center" indent="1"/>
    </xf>
    <xf numFmtId="192" fontId="5" fillId="0" borderId="4" xfId="1" applyNumberFormat="1" applyFont="1" applyFill="1" applyBorder="1" applyAlignment="1">
      <alignment vertical="center"/>
    </xf>
    <xf numFmtId="49" fontId="5" fillId="0" borderId="4" xfId="1" applyNumberFormat="1" applyFont="1" applyFill="1" applyBorder="1" applyAlignment="1">
      <alignment horizontal="left" vertical="center" indent="1"/>
    </xf>
    <xf numFmtId="43" fontId="4" fillId="0" borderId="4" xfId="1" applyFont="1" applyFill="1" applyBorder="1" applyAlignment="1">
      <alignment horizontal="left" vertical="center"/>
    </xf>
    <xf numFmtId="188" fontId="5" fillId="0" borderId="5" xfId="1" applyNumberFormat="1" applyFont="1" applyFill="1" applyBorder="1" applyAlignment="1">
      <alignment vertical="center"/>
    </xf>
    <xf numFmtId="43" fontId="10" fillId="0" borderId="4" xfId="1" applyFont="1" applyFill="1" applyBorder="1" applyAlignment="1">
      <alignment horizontal="center" vertical="center"/>
    </xf>
    <xf numFmtId="196" fontId="4" fillId="0" borderId="4" xfId="1" applyNumberFormat="1" applyFont="1" applyFill="1" applyBorder="1" applyAlignment="1">
      <alignment vertical="center"/>
    </xf>
    <xf numFmtId="193" fontId="4" fillId="0" borderId="4" xfId="0" applyNumberFormat="1" applyFont="1" applyBorder="1" applyAlignment="1">
      <alignment horizontal="center"/>
    </xf>
    <xf numFmtId="189" fontId="4" fillId="0" borderId="4" xfId="1" applyNumberFormat="1" applyFont="1" applyBorder="1" applyAlignment="1">
      <alignment vertical="center"/>
    </xf>
    <xf numFmtId="0" fontId="5" fillId="0" borderId="5" xfId="9" applyFont="1" applyBorder="1"/>
    <xf numFmtId="195" fontId="5" fillId="0" borderId="5" xfId="0" applyNumberFormat="1" applyFont="1" applyBorder="1" applyAlignment="1">
      <alignment horizontal="center" vertical="center"/>
    </xf>
    <xf numFmtId="194" fontId="4" fillId="0" borderId="4" xfId="0" applyNumberFormat="1" applyFont="1" applyBorder="1" applyAlignment="1">
      <alignment horizontal="center"/>
    </xf>
    <xf numFmtId="220" fontId="4" fillId="0" borderId="4" xfId="1" applyNumberFormat="1" applyFont="1" applyBorder="1" applyAlignment="1">
      <alignment vertical="center"/>
    </xf>
    <xf numFmtId="2" fontId="4" fillId="0" borderId="4" xfId="41" applyNumberFormat="1" applyFont="1" applyBorder="1" applyAlignment="1">
      <alignment horizontal="right" vertical="center"/>
    </xf>
    <xf numFmtId="0" fontId="4" fillId="0" borderId="21" xfId="41" applyFont="1" applyBorder="1" applyAlignment="1">
      <alignment horizontal="center" vertical="center"/>
    </xf>
    <xf numFmtId="43" fontId="4" fillId="0" borderId="29" xfId="41" applyNumberFormat="1" applyFont="1" applyBorder="1" applyAlignment="1">
      <alignment vertical="center"/>
    </xf>
    <xf numFmtId="43" fontId="4" fillId="0" borderId="4" xfId="42" applyFont="1" applyFill="1" applyBorder="1" applyProtection="1">
      <protection locked="0"/>
    </xf>
    <xf numFmtId="43" fontId="4" fillId="0" borderId="29" xfId="17" applyFont="1" applyFill="1" applyBorder="1" applyAlignment="1">
      <alignment vertical="center"/>
    </xf>
    <xf numFmtId="196" fontId="4" fillId="0" borderId="3" xfId="1" applyNumberFormat="1" applyFont="1" applyFill="1" applyBorder="1" applyAlignment="1">
      <alignment vertical="center"/>
    </xf>
    <xf numFmtId="188" fontId="4" fillId="0" borderId="5" xfId="1" applyNumberFormat="1" applyFont="1" applyFill="1" applyBorder="1" applyAlignment="1" applyProtection="1">
      <alignment horizontal="center" vertical="center"/>
      <protection hidden="1"/>
    </xf>
    <xf numFmtId="196" fontId="4" fillId="0" borderId="5" xfId="1" applyNumberFormat="1" applyFont="1" applyFill="1" applyBorder="1" applyAlignment="1">
      <alignment vertical="center"/>
    </xf>
    <xf numFmtId="188" fontId="5" fillId="0" borderId="3" xfId="1" applyNumberFormat="1" applyFont="1" applyFill="1" applyBorder="1" applyAlignment="1">
      <alignment horizontal="left" vertical="center" indent="1"/>
    </xf>
    <xf numFmtId="0" fontId="4" fillId="0" borderId="51" xfId="0" applyFont="1" applyBorder="1" applyAlignment="1">
      <alignment horizontal="center" vertical="center"/>
    </xf>
    <xf numFmtId="188" fontId="5" fillId="0" borderId="4" xfId="1" applyNumberFormat="1" applyFont="1" applyFill="1" applyBorder="1" applyAlignment="1">
      <alignment horizontal="left" vertical="center" indent="1"/>
    </xf>
    <xf numFmtId="196" fontId="4" fillId="0" borderId="52" xfId="1" applyNumberFormat="1" applyFont="1" applyFill="1" applyBorder="1" applyAlignment="1">
      <alignment vertical="center"/>
    </xf>
    <xf numFmtId="0" fontId="4" fillId="0" borderId="53" xfId="0" applyFont="1" applyBorder="1" applyAlignment="1">
      <alignment horizontal="center" vertical="center"/>
    </xf>
    <xf numFmtId="196" fontId="4" fillId="0" borderId="54" xfId="1" applyNumberFormat="1" applyFont="1" applyFill="1" applyBorder="1" applyAlignment="1">
      <alignment vertical="center"/>
    </xf>
    <xf numFmtId="188" fontId="5" fillId="0" borderId="55" xfId="1" applyNumberFormat="1" applyFont="1" applyFill="1" applyBorder="1" applyAlignment="1">
      <alignment horizontal="center" vertical="center"/>
    </xf>
    <xf numFmtId="3" fontId="4" fillId="0" borderId="56" xfId="0" applyNumberFormat="1" applyFont="1" applyBorder="1" applyAlignment="1">
      <alignment vertical="center"/>
    </xf>
    <xf numFmtId="0" fontId="5" fillId="5" borderId="0" xfId="20" applyFont="1" applyFill="1" applyAlignment="1">
      <alignment vertical="center"/>
    </xf>
    <xf numFmtId="0" fontId="5" fillId="5" borderId="0" xfId="20" applyFont="1" applyFill="1" applyAlignment="1">
      <alignment horizontal="left" vertical="center"/>
    </xf>
    <xf numFmtId="0" fontId="4" fillId="5" borderId="0" xfId="20" applyFont="1" applyFill="1" applyAlignment="1">
      <alignment horizontal="left" vertical="center" indent="1"/>
    </xf>
    <xf numFmtId="0" fontId="22" fillId="5" borderId="0" xfId="20" applyFont="1" applyFill="1" applyAlignment="1">
      <alignment horizontal="left" vertical="center" indent="1"/>
    </xf>
    <xf numFmtId="0" fontId="5" fillId="5" borderId="39" xfId="20" applyFont="1" applyFill="1" applyBorder="1" applyAlignment="1" applyProtection="1">
      <alignment horizontal="center" vertical="center"/>
      <protection hidden="1"/>
    </xf>
    <xf numFmtId="0" fontId="5" fillId="5" borderId="40" xfId="20" applyFont="1" applyFill="1" applyBorder="1" applyAlignment="1" applyProtection="1">
      <alignment horizontal="center" vertical="center" wrapText="1"/>
      <protection hidden="1"/>
    </xf>
    <xf numFmtId="0" fontId="4" fillId="5" borderId="7" xfId="20" applyFont="1" applyFill="1" applyBorder="1" applyAlignment="1">
      <alignment horizontal="center" vertical="center"/>
    </xf>
    <xf numFmtId="0" fontId="4" fillId="5" borderId="43" xfId="20" applyFont="1" applyFill="1" applyBorder="1" applyAlignment="1">
      <alignment horizontal="left" vertical="center" indent="1"/>
    </xf>
    <xf numFmtId="0" fontId="4" fillId="5" borderId="33" xfId="20" applyFont="1" applyFill="1" applyBorder="1" applyAlignment="1">
      <alignment vertical="center"/>
    </xf>
    <xf numFmtId="0" fontId="4" fillId="5" borderId="37" xfId="20" applyFont="1" applyFill="1" applyBorder="1" applyAlignment="1">
      <alignment vertical="center"/>
    </xf>
    <xf numFmtId="0" fontId="4" fillId="5" borderId="44" xfId="20" applyFont="1" applyFill="1" applyBorder="1" applyAlignment="1">
      <alignment horizontal="center" vertical="center"/>
    </xf>
    <xf numFmtId="194" fontId="8" fillId="0" borderId="4" xfId="21" applyNumberFormat="1" applyFont="1" applyBorder="1" applyAlignment="1">
      <alignment horizontal="left" vertical="center" indent="1"/>
    </xf>
    <xf numFmtId="0" fontId="4" fillId="5" borderId="21" xfId="20" applyFont="1" applyFill="1" applyBorder="1" applyAlignment="1">
      <alignment vertical="center"/>
    </xf>
    <xf numFmtId="43" fontId="4" fillId="5" borderId="23" xfId="20" applyNumberFormat="1" applyFont="1" applyFill="1" applyBorder="1" applyAlignment="1">
      <alignment horizontal="center" vertical="center"/>
    </xf>
    <xf numFmtId="0" fontId="4" fillId="5" borderId="23" xfId="20" applyFont="1" applyFill="1" applyBorder="1" applyAlignment="1">
      <alignment vertical="center"/>
    </xf>
    <xf numFmtId="194" fontId="4" fillId="0" borderId="4" xfId="21" applyNumberFormat="1" applyFont="1" applyBorder="1" applyAlignment="1">
      <alignment horizontal="left" vertical="center" indent="1"/>
    </xf>
    <xf numFmtId="0" fontId="4" fillId="5" borderId="29" xfId="20" applyFont="1" applyFill="1" applyBorder="1" applyAlignment="1">
      <alignment vertical="center"/>
    </xf>
    <xf numFmtId="0" fontId="2" fillId="0" borderId="6" xfId="22" applyFont="1" applyBorder="1"/>
    <xf numFmtId="0" fontId="2" fillId="0" borderId="25" xfId="22" applyFont="1" applyBorder="1"/>
    <xf numFmtId="0" fontId="4" fillId="5" borderId="49" xfId="20" applyFont="1" applyFill="1" applyBorder="1" applyAlignment="1">
      <alignment vertical="top"/>
    </xf>
    <xf numFmtId="223" fontId="5" fillId="5" borderId="39" xfId="20" applyNumberFormat="1" applyFont="1" applyFill="1" applyBorder="1" applyAlignment="1">
      <alignment horizontal="center" vertical="center"/>
    </xf>
    <xf numFmtId="0" fontId="4" fillId="5" borderId="0" xfId="20" applyFont="1" applyFill="1" applyAlignment="1">
      <alignment vertical="top"/>
    </xf>
    <xf numFmtId="41" fontId="5" fillId="5" borderId="39" xfId="20" applyNumberFormat="1" applyFont="1" applyFill="1" applyBorder="1" applyAlignment="1">
      <alignment horizontal="center" vertical="center"/>
    </xf>
    <xf numFmtId="0" fontId="70" fillId="5" borderId="0" xfId="20" applyFont="1" applyFill="1" applyProtection="1">
      <protection hidden="1"/>
    </xf>
    <xf numFmtId="0" fontId="5" fillId="0" borderId="0" xfId="24" applyFont="1" applyAlignment="1">
      <alignment horizontal="left" indent="1"/>
    </xf>
    <xf numFmtId="0" fontId="5" fillId="0" borderId="0" xfId="24" applyFont="1" applyAlignment="1">
      <alignment horizontal="left" vertical="top" indent="1"/>
    </xf>
    <xf numFmtId="188" fontId="4" fillId="0" borderId="0" xfId="25" applyNumberFormat="1" applyFont="1" applyFill="1" applyBorder="1" applyAlignment="1">
      <alignment vertical="top"/>
    </xf>
    <xf numFmtId="188" fontId="4" fillId="0" borderId="0" xfId="25" applyNumberFormat="1" applyFont="1" applyFill="1" applyBorder="1" applyAlignment="1">
      <alignment horizontal="center" vertical="top"/>
    </xf>
    <xf numFmtId="43" fontId="4" fillId="0" borderId="0" xfId="25" applyFont="1" applyFill="1" applyBorder="1" applyAlignment="1">
      <alignment vertical="top"/>
    </xf>
    <xf numFmtId="188" fontId="4" fillId="0" borderId="0" xfId="24" applyNumberFormat="1" applyFont="1"/>
    <xf numFmtId="224" fontId="3" fillId="0" borderId="0" xfId="26" applyNumberFormat="1" applyFont="1" applyAlignment="1">
      <alignment horizontal="left" vertical="top" indent="1"/>
    </xf>
    <xf numFmtId="0" fontId="2" fillId="0" borderId="0" xfId="24" applyFont="1" applyAlignment="1">
      <alignment horizontal="left" indent="1"/>
    </xf>
    <xf numFmtId="0" fontId="4" fillId="0" borderId="0" xfId="24" applyFont="1"/>
    <xf numFmtId="188" fontId="4" fillId="0" borderId="0" xfId="27" applyNumberFormat="1" applyFont="1" applyFill="1"/>
    <xf numFmtId="0" fontId="5" fillId="0" borderId="0" xfId="24" applyFont="1"/>
    <xf numFmtId="0" fontId="4" fillId="0" borderId="8" xfId="24" applyFont="1" applyBorder="1" applyAlignment="1">
      <alignment horizontal="center"/>
    </xf>
    <xf numFmtId="188" fontId="4" fillId="0" borderId="8" xfId="24" applyNumberFormat="1" applyFont="1" applyBorder="1" applyAlignment="1">
      <alignment horizontal="center"/>
    </xf>
    <xf numFmtId="0" fontId="4" fillId="0" borderId="8" xfId="24" applyFont="1" applyBorder="1" applyAlignment="1">
      <alignment horizontal="center" vertical="top"/>
    </xf>
    <xf numFmtId="0" fontId="4" fillId="0" borderId="10" xfId="24" applyFont="1" applyBorder="1" applyAlignment="1">
      <alignment vertical="top"/>
    </xf>
    <xf numFmtId="0" fontId="4" fillId="0" borderId="11" xfId="24" applyFont="1" applyBorder="1" applyAlignment="1">
      <alignment horizontal="center"/>
    </xf>
    <xf numFmtId="0" fontId="4" fillId="0" borderId="12" xfId="24" applyFont="1" applyBorder="1" applyAlignment="1">
      <alignment vertical="top"/>
    </xf>
    <xf numFmtId="0" fontId="4" fillId="0" borderId="25" xfId="24" applyFont="1" applyBorder="1" applyAlignment="1">
      <alignment horizontal="center"/>
    </xf>
    <xf numFmtId="188" fontId="4" fillId="0" borderId="25" xfId="24" applyNumberFormat="1" applyFont="1" applyBorder="1" applyAlignment="1">
      <alignment horizontal="center"/>
    </xf>
    <xf numFmtId="188" fontId="4" fillId="0" borderId="8" xfId="27" applyNumberFormat="1" applyFont="1" applyFill="1" applyBorder="1" applyAlignment="1">
      <alignment horizontal="center"/>
    </xf>
    <xf numFmtId="0" fontId="4" fillId="0" borderId="9" xfId="24" applyFont="1" applyBorder="1" applyAlignment="1">
      <alignment horizontal="center"/>
    </xf>
    <xf numFmtId="188" fontId="4" fillId="0" borderId="9" xfId="24" applyNumberFormat="1" applyFont="1" applyBorder="1" applyAlignment="1">
      <alignment horizontal="center"/>
    </xf>
    <xf numFmtId="188" fontId="4" fillId="0" borderId="9" xfId="27" applyNumberFormat="1" applyFont="1" applyFill="1" applyBorder="1" applyAlignment="1">
      <alignment horizontal="center"/>
    </xf>
    <xf numFmtId="0" fontId="5" fillId="0" borderId="3" xfId="24" applyFont="1" applyBorder="1" applyAlignment="1">
      <alignment horizontal="center"/>
    </xf>
    <xf numFmtId="0" fontId="5" fillId="0" borderId="7" xfId="28" applyFont="1" applyBorder="1" applyAlignment="1">
      <alignment horizontal="left" vertical="center" indent="1"/>
    </xf>
    <xf numFmtId="188" fontId="5" fillId="0" borderId="3" xfId="24" applyNumberFormat="1" applyFont="1" applyBorder="1"/>
    <xf numFmtId="0" fontId="4" fillId="0" borderId="3" xfId="24" applyFont="1" applyBorder="1" applyAlignment="1">
      <alignment horizontal="center"/>
    </xf>
    <xf numFmtId="188" fontId="4" fillId="0" borderId="3" xfId="27" applyNumberFormat="1" applyFont="1" applyFill="1" applyBorder="1" applyAlignment="1">
      <alignment horizontal="center"/>
    </xf>
    <xf numFmtId="43" fontId="4" fillId="0" borderId="3" xfId="27" applyFont="1" applyFill="1" applyBorder="1"/>
    <xf numFmtId="188" fontId="4" fillId="0" borderId="3" xfId="27" applyNumberFormat="1" applyFont="1" applyFill="1" applyBorder="1"/>
    <xf numFmtId="0" fontId="4" fillId="0" borderId="4" xfId="24" applyFont="1" applyBorder="1" applyAlignment="1">
      <alignment horizontal="center"/>
    </xf>
    <xf numFmtId="43" fontId="2" fillId="0" borderId="4" xfId="27" applyFont="1" applyFill="1" applyBorder="1" applyAlignment="1">
      <alignment horizontal="center"/>
    </xf>
    <xf numFmtId="0" fontId="2" fillId="0" borderId="4" xfId="24" applyFont="1" applyBorder="1" applyAlignment="1">
      <alignment horizontal="center"/>
    </xf>
    <xf numFmtId="43" fontId="2" fillId="0" borderId="4" xfId="27" applyFont="1" applyFill="1" applyBorder="1"/>
    <xf numFmtId="43" fontId="2" fillId="0" borderId="4" xfId="24" applyNumberFormat="1" applyFont="1" applyBorder="1"/>
    <xf numFmtId="188" fontId="2" fillId="0" borderId="4" xfId="24" applyNumberFormat="1" applyFont="1" applyBorder="1"/>
    <xf numFmtId="0" fontId="4" fillId="0" borderId="4" xfId="24" applyFont="1" applyBorder="1"/>
    <xf numFmtId="2" fontId="4" fillId="0" borderId="4" xfId="24" applyNumberFormat="1" applyFont="1" applyBorder="1" applyAlignment="1">
      <alignment horizontal="center"/>
    </xf>
    <xf numFmtId="0" fontId="71" fillId="0" borderId="4" xfId="24" applyFont="1" applyBorder="1"/>
    <xf numFmtId="0" fontId="4" fillId="0" borderId="4" xfId="24" quotePrefix="1" applyFont="1" applyBorder="1" applyAlignment="1">
      <alignment horizontal="center"/>
    </xf>
    <xf numFmtId="0" fontId="72" fillId="0" borderId="4" xfId="24" applyFont="1" applyBorder="1"/>
    <xf numFmtId="188" fontId="71" fillId="0" borderId="4" xfId="27" applyNumberFormat="1" applyFont="1" applyFill="1" applyBorder="1"/>
    <xf numFmtId="0" fontId="71" fillId="0" borderId="4" xfId="24" applyFont="1" applyBorder="1" applyAlignment="1">
      <alignment horizontal="center"/>
    </xf>
    <xf numFmtId="188" fontId="71" fillId="0" borderId="4" xfId="27" applyNumberFormat="1" applyFont="1" applyFill="1" applyBorder="1" applyAlignment="1">
      <alignment horizontal="right"/>
    </xf>
    <xf numFmtId="43" fontId="71" fillId="0" borderId="4" xfId="27" applyFont="1" applyFill="1" applyBorder="1"/>
    <xf numFmtId="220" fontId="22" fillId="0" borderId="4" xfId="27" applyNumberFormat="1" applyFont="1" applyFill="1" applyBorder="1"/>
    <xf numFmtId="0" fontId="25" fillId="0" borderId="4" xfId="24" applyFont="1" applyBorder="1"/>
    <xf numFmtId="0" fontId="22" fillId="0" borderId="4" xfId="24" applyFont="1" applyBorder="1" applyAlignment="1">
      <alignment horizontal="center"/>
    </xf>
    <xf numFmtId="188" fontId="22" fillId="0" borderId="4" xfId="27" applyNumberFormat="1" applyFont="1" applyFill="1" applyBorder="1" applyAlignment="1">
      <alignment horizontal="right"/>
    </xf>
    <xf numFmtId="43" fontId="22" fillId="0" borderId="4" xfId="27" applyFont="1" applyFill="1" applyBorder="1" applyAlignment="1">
      <alignment horizontal="right"/>
    </xf>
    <xf numFmtId="43" fontId="22" fillId="0" borderId="4" xfId="27" applyFont="1" applyFill="1" applyBorder="1"/>
    <xf numFmtId="188" fontId="22" fillId="0" borderId="4" xfId="27" applyNumberFormat="1" applyFont="1" applyFill="1" applyBorder="1"/>
    <xf numFmtId="0" fontId="4" fillId="0" borderId="6" xfId="24" applyFont="1" applyBorder="1"/>
    <xf numFmtId="0" fontId="4" fillId="0" borderId="6" xfId="24" applyFont="1" applyBorder="1" applyAlignment="1">
      <alignment horizontal="center"/>
    </xf>
    <xf numFmtId="188" fontId="4" fillId="0" borderId="6" xfId="27" applyNumberFormat="1" applyFont="1" applyFill="1" applyBorder="1"/>
    <xf numFmtId="188" fontId="4" fillId="0" borderId="6" xfId="27" applyNumberFormat="1" applyFont="1" applyFill="1" applyBorder="1" applyAlignment="1">
      <alignment horizontal="center"/>
    </xf>
    <xf numFmtId="43" fontId="4" fillId="0" borderId="6" xfId="27" applyFont="1" applyFill="1" applyBorder="1"/>
    <xf numFmtId="0" fontId="4" fillId="0" borderId="2" xfId="24" applyFont="1" applyBorder="1"/>
    <xf numFmtId="0" fontId="5" fillId="0" borderId="2" xfId="24" applyFont="1" applyBorder="1" applyAlignment="1">
      <alignment horizontal="center"/>
    </xf>
    <xf numFmtId="188" fontId="4" fillId="0" borderId="2" xfId="27" applyNumberFormat="1" applyFont="1" applyFill="1" applyBorder="1"/>
    <xf numFmtId="0" fontId="4" fillId="0" borderId="2" xfId="24" applyFont="1" applyBorder="1" applyAlignment="1">
      <alignment horizontal="center"/>
    </xf>
    <xf numFmtId="188" fontId="4" fillId="0" borderId="2" xfId="27" applyNumberFormat="1" applyFont="1" applyFill="1" applyBorder="1" applyAlignment="1">
      <alignment horizontal="center"/>
    </xf>
    <xf numFmtId="43" fontId="4" fillId="0" borderId="2" xfId="27" applyFont="1" applyFill="1" applyBorder="1"/>
    <xf numFmtId="43" fontId="5" fillId="0" borderId="2" xfId="27" applyFont="1" applyFill="1" applyBorder="1"/>
    <xf numFmtId="0" fontId="5" fillId="0" borderId="0" xfId="30" applyFont="1"/>
    <xf numFmtId="224" fontId="22" fillId="0" borderId="0" xfId="26" applyNumberFormat="1" applyFont="1" applyAlignment="1">
      <alignment vertical="top"/>
    </xf>
    <xf numFmtId="223" fontId="22" fillId="0" borderId="0" xfId="26" applyNumberFormat="1" applyFont="1" applyAlignment="1">
      <alignment vertical="top"/>
    </xf>
    <xf numFmtId="0" fontId="5" fillId="0" borderId="3" xfId="24" applyFont="1" applyBorder="1" applyAlignment="1">
      <alignment horizontal="left"/>
    </xf>
    <xf numFmtId="43" fontId="73" fillId="0" borderId="4" xfId="27" applyFont="1" applyFill="1" applyBorder="1" applyAlignment="1">
      <alignment horizontal="center"/>
    </xf>
    <xf numFmtId="43" fontId="73" fillId="0" borderId="4" xfId="27" applyFont="1" applyFill="1" applyBorder="1"/>
    <xf numFmtId="188" fontId="4" fillId="0" borderId="4" xfId="24" applyNumberFormat="1" applyFont="1" applyBorder="1"/>
    <xf numFmtId="188" fontId="4" fillId="0" borderId="4" xfId="27" applyNumberFormat="1" applyFont="1" applyFill="1" applyBorder="1"/>
    <xf numFmtId="188" fontId="4" fillId="0" borderId="4" xfId="27" applyNumberFormat="1" applyFont="1" applyFill="1" applyBorder="1" applyAlignment="1">
      <alignment horizontal="right"/>
    </xf>
    <xf numFmtId="0" fontId="4" fillId="0" borderId="6" xfId="24" quotePrefix="1" applyFont="1" applyBorder="1" applyAlignment="1">
      <alignment horizontal="center"/>
    </xf>
    <xf numFmtId="188" fontId="4" fillId="0" borderId="6" xfId="27" applyNumberFormat="1" applyFont="1" applyFill="1" applyBorder="1" applyAlignment="1">
      <alignment horizontal="right"/>
    </xf>
    <xf numFmtId="43" fontId="4" fillId="0" borderId="4" xfId="27" applyFont="1" applyFill="1" applyBorder="1" applyAlignment="1">
      <alignment horizontal="right"/>
    </xf>
    <xf numFmtId="0" fontId="5" fillId="0" borderId="7" xfId="28" applyFont="1" applyBorder="1" applyAlignment="1">
      <alignment horizontal="left" vertical="center"/>
    </xf>
    <xf numFmtId="0" fontId="4" fillId="0" borderId="4" xfId="4" applyFont="1" applyBorder="1" applyAlignment="1">
      <alignment vertical="top"/>
    </xf>
    <xf numFmtId="43" fontId="4" fillId="0" borderId="4" xfId="1" applyFont="1" applyFill="1" applyBorder="1" applyAlignment="1">
      <alignment vertical="top"/>
    </xf>
    <xf numFmtId="43" fontId="4" fillId="0" borderId="4" xfId="1" applyFont="1" applyBorder="1" applyAlignment="1">
      <alignment horizontal="center" vertical="top"/>
    </xf>
    <xf numFmtId="43" fontId="4" fillId="0" borderId="4" xfId="1" applyFont="1" applyBorder="1" applyAlignment="1">
      <alignment vertical="top"/>
    </xf>
    <xf numFmtId="0" fontId="4" fillId="0" borderId="4" xfId="4" applyFont="1" applyBorder="1" applyAlignment="1">
      <alignment horizontal="left" vertical="top"/>
    </xf>
    <xf numFmtId="43" fontId="4" fillId="0" borderId="25" xfId="1" applyFont="1" applyFill="1" applyBorder="1"/>
    <xf numFmtId="0" fontId="5" fillId="0" borderId="4" xfId="24" applyFont="1" applyBorder="1" applyAlignment="1">
      <alignment vertical="top"/>
    </xf>
    <xf numFmtId="43" fontId="4" fillId="0" borderId="4" xfId="1" applyFont="1" applyFill="1" applyBorder="1"/>
    <xf numFmtId="43" fontId="4" fillId="0" borderId="4" xfId="1" applyFont="1" applyBorder="1" applyAlignment="1">
      <alignment horizontal="center"/>
    </xf>
    <xf numFmtId="0" fontId="4" fillId="0" borderId="4" xfId="24" applyFont="1" applyBorder="1" applyAlignment="1">
      <alignment vertical="top"/>
    </xf>
    <xf numFmtId="189" fontId="4" fillId="0" borderId="4" xfId="27" applyNumberFormat="1" applyFont="1" applyFill="1" applyBorder="1" applyAlignment="1">
      <alignment horizontal="right"/>
    </xf>
    <xf numFmtId="189" fontId="4" fillId="0" borderId="6" xfId="27" applyNumberFormat="1" applyFont="1" applyFill="1" applyBorder="1" applyAlignment="1">
      <alignment horizontal="right"/>
    </xf>
    <xf numFmtId="0" fontId="4" fillId="0" borderId="6" xfId="24" applyFont="1" applyBorder="1" applyAlignment="1">
      <alignment vertical="top"/>
    </xf>
    <xf numFmtId="0" fontId="4" fillId="0" borderId="5" xfId="24" quotePrefix="1" applyFont="1" applyBorder="1" applyAlignment="1">
      <alignment horizontal="center"/>
    </xf>
    <xf numFmtId="0" fontId="4" fillId="0" borderId="5" xfId="24" applyFont="1" applyBorder="1" applyAlignment="1">
      <alignment vertical="top"/>
    </xf>
    <xf numFmtId="43" fontId="4" fillId="0" borderId="5" xfId="27" applyFont="1" applyFill="1" applyBorder="1"/>
    <xf numFmtId="0" fontId="4" fillId="0" borderId="5" xfId="24" applyFont="1" applyBorder="1" applyAlignment="1">
      <alignment horizontal="center"/>
    </xf>
    <xf numFmtId="188" fontId="4" fillId="0" borderId="5" xfId="27" applyNumberFormat="1" applyFont="1" applyFill="1" applyBorder="1" applyAlignment="1">
      <alignment horizontal="right"/>
    </xf>
    <xf numFmtId="189" fontId="4" fillId="0" borderId="5" xfId="27" applyNumberFormat="1" applyFont="1" applyFill="1" applyBorder="1" applyAlignment="1">
      <alignment horizontal="right"/>
    </xf>
    <xf numFmtId="188" fontId="4" fillId="0" borderId="5" xfId="27" applyNumberFormat="1" applyFont="1" applyFill="1" applyBorder="1"/>
    <xf numFmtId="0" fontId="4" fillId="0" borderId="25" xfId="24" applyFont="1" applyBorder="1"/>
    <xf numFmtId="188" fontId="4" fillId="0" borderId="25" xfId="27" applyNumberFormat="1" applyFont="1" applyFill="1" applyBorder="1"/>
    <xf numFmtId="188" fontId="4" fillId="0" borderId="25" xfId="27" applyNumberFormat="1" applyFont="1" applyFill="1" applyBorder="1" applyAlignment="1">
      <alignment horizontal="center"/>
    </xf>
    <xf numFmtId="43" fontId="4" fillId="0" borderId="25" xfId="27" applyFont="1" applyFill="1" applyBorder="1"/>
    <xf numFmtId="0" fontId="5" fillId="0" borderId="7" xfId="24" applyFont="1" applyBorder="1" applyAlignment="1">
      <alignment horizontal="center"/>
    </xf>
    <xf numFmtId="43" fontId="4" fillId="0" borderId="4" xfId="27" applyFont="1" applyFill="1" applyBorder="1" applyAlignment="1">
      <alignment horizontal="center"/>
    </xf>
    <xf numFmtId="43" fontId="4" fillId="0" borderId="4" xfId="24" applyNumberFormat="1" applyFont="1" applyBorder="1"/>
    <xf numFmtId="0" fontId="5" fillId="0" borderId="4" xfId="24" applyFont="1" applyBorder="1"/>
    <xf numFmtId="0" fontId="8" fillId="0" borderId="0" xfId="0" applyFont="1" applyAlignment="1">
      <alignment horizontal="center"/>
    </xf>
    <xf numFmtId="0" fontId="10" fillId="0" borderId="0" xfId="0" applyFont="1" applyAlignment="1">
      <alignment horizontal="center" vertical="center"/>
    </xf>
    <xf numFmtId="0" fontId="4" fillId="0" borderId="0" xfId="0" applyFont="1" applyAlignment="1">
      <alignment horizontal="left" vertical="center" indent="7"/>
    </xf>
    <xf numFmtId="226" fontId="4" fillId="0" borderId="0" xfId="0" applyNumberFormat="1" applyFont="1" applyAlignment="1">
      <alignment horizontal="left" vertical="center"/>
    </xf>
    <xf numFmtId="226" fontId="4" fillId="0" borderId="0" xfId="0" applyNumberFormat="1" applyFont="1" applyAlignment="1">
      <alignment horizontal="center" vertical="center"/>
    </xf>
    <xf numFmtId="0" fontId="3" fillId="0" borderId="13" xfId="0" applyFont="1" applyBorder="1" applyAlignment="1" applyProtection="1">
      <alignment horizontal="center" vertical="center" wrapText="1"/>
      <protection hidden="1"/>
    </xf>
    <xf numFmtId="0" fontId="3" fillId="0" borderId="15"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3" fillId="0" borderId="19" xfId="0" applyFont="1" applyBorder="1" applyAlignment="1" applyProtection="1">
      <alignment horizontal="center" vertical="center"/>
      <protection hidden="1"/>
    </xf>
    <xf numFmtId="0" fontId="3" fillId="0" borderId="0" xfId="0" applyFont="1" applyAlignment="1" applyProtection="1">
      <alignment horizontal="center"/>
      <protection hidden="1"/>
    </xf>
    <xf numFmtId="197" fontId="21" fillId="0" borderId="0" xfId="1" applyNumberFormat="1" applyFont="1" applyAlignment="1" applyProtection="1">
      <alignment horizontal="right"/>
      <protection locked="0"/>
    </xf>
    <xf numFmtId="198" fontId="22" fillId="0" borderId="0" xfId="1" applyNumberFormat="1" applyFont="1" applyAlignment="1" applyProtection="1">
      <alignment horizontal="right"/>
      <protection hidden="1"/>
    </xf>
    <xf numFmtId="197" fontId="23" fillId="0" borderId="0" xfId="1" applyNumberFormat="1" applyFont="1" applyAlignment="1" applyProtection="1">
      <alignment horizontal="right"/>
      <protection hidden="1"/>
    </xf>
    <xf numFmtId="0" fontId="3" fillId="0" borderId="25" xfId="0" applyFont="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9"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25" xfId="0" applyFont="1" applyBorder="1" applyAlignment="1" applyProtection="1">
      <alignment horizontal="center" vertical="center"/>
      <protection hidden="1"/>
    </xf>
    <xf numFmtId="0" fontId="2" fillId="0" borderId="0" xfId="0" applyFont="1" applyAlignment="1">
      <alignment horizontal="center" vertical="center"/>
    </xf>
    <xf numFmtId="0" fontId="41" fillId="0" borderId="0" xfId="0" applyFont="1" applyAlignment="1">
      <alignment horizontal="center"/>
    </xf>
    <xf numFmtId="187" fontId="3" fillId="0" borderId="11" xfId="0" applyNumberFormat="1" applyFont="1" applyBorder="1" applyAlignment="1">
      <alignment horizontal="left" vertical="center"/>
    </xf>
    <xf numFmtId="212" fontId="3" fillId="0" borderId="11" xfId="0" applyNumberFormat="1" applyFont="1" applyBorder="1" applyAlignment="1">
      <alignment horizontal="left" vertical="center"/>
    </xf>
    <xf numFmtId="0" fontId="3" fillId="0" borderId="2" xfId="0" applyFont="1" applyBorder="1" applyAlignment="1">
      <alignment horizontal="center" vertical="center"/>
    </xf>
    <xf numFmtId="0" fontId="2" fillId="0" borderId="23" xfId="0" applyFont="1" applyBorder="1" applyAlignment="1">
      <alignment horizontal="right" vertical="center"/>
    </xf>
    <xf numFmtId="0" fontId="2" fillId="0" borderId="21" xfId="0" applyFont="1" applyBorder="1" applyAlignment="1">
      <alignment horizontal="right" vertical="center"/>
    </xf>
    <xf numFmtId="0" fontId="2" fillId="0" borderId="14" xfId="0" applyFont="1" applyBorder="1" applyAlignment="1">
      <alignment horizontal="center" vertical="center"/>
    </xf>
    <xf numFmtId="0" fontId="26" fillId="0" borderId="0" xfId="0" applyFont="1" applyAlignment="1">
      <alignment horizontal="center" vertical="center"/>
    </xf>
    <xf numFmtId="0" fontId="3" fillId="0" borderId="1" xfId="0" applyFont="1" applyBorder="1" applyAlignment="1">
      <alignment horizontal="center" vertical="center"/>
    </xf>
    <xf numFmtId="187" fontId="2" fillId="0" borderId="29" xfId="0" applyNumberFormat="1" applyFont="1" applyBorder="1" applyAlignment="1">
      <alignment horizontal="left" vertical="center"/>
    </xf>
    <xf numFmtId="0" fontId="3" fillId="0" borderId="8" xfId="0" applyFont="1" applyBorder="1" applyAlignment="1">
      <alignment horizontal="center" vertical="center"/>
    </xf>
    <xf numFmtId="0" fontId="3" fillId="0" borderId="31" xfId="0" applyFont="1" applyBorder="1" applyAlignment="1">
      <alignment horizontal="center" vertical="center"/>
    </xf>
    <xf numFmtId="0" fontId="38" fillId="0" borderId="8" xfId="0" applyFont="1" applyBorder="1" applyAlignment="1">
      <alignment horizontal="center" vertical="center" wrapText="1"/>
    </xf>
    <xf numFmtId="0" fontId="48" fillId="0" borderId="31" xfId="0" applyFont="1" applyBorder="1" applyAlignment="1">
      <alignment horizontal="center" vertical="center"/>
    </xf>
    <xf numFmtId="0" fontId="3" fillId="0" borderId="8" xfId="0" applyFont="1" applyBorder="1" applyAlignment="1">
      <alignment horizontal="center" vertical="center" wrapText="1"/>
    </xf>
    <xf numFmtId="187" fontId="2" fillId="0" borderId="1" xfId="0" applyNumberFormat="1" applyFont="1" applyBorder="1" applyAlignment="1">
      <alignment horizontal="left" vertical="center" indent="1"/>
    </xf>
    <xf numFmtId="0" fontId="2" fillId="0" borderId="0" xfId="0" applyFont="1" applyAlignment="1">
      <alignment horizontal="left" vertical="center" indent="1"/>
    </xf>
    <xf numFmtId="0" fontId="2" fillId="0" borderId="0" xfId="0" applyFont="1" applyAlignment="1">
      <alignment horizontal="left" vertical="center"/>
    </xf>
    <xf numFmtId="0" fontId="35" fillId="0" borderId="0" xfId="0" applyFont="1" applyAlignment="1">
      <alignment horizontal="center" vertical="center"/>
    </xf>
    <xf numFmtId="0" fontId="28" fillId="0" borderId="0" xfId="0" applyFont="1" applyAlignment="1">
      <alignment horizontal="center" vertical="top"/>
    </xf>
    <xf numFmtId="0" fontId="28" fillId="0" borderId="0" xfId="0" applyFont="1" applyAlignment="1">
      <alignment horizontal="center" vertical="center"/>
    </xf>
    <xf numFmtId="0" fontId="28" fillId="0" borderId="0" xfId="0" applyFont="1" applyAlignment="1">
      <alignment horizontal="center"/>
    </xf>
    <xf numFmtId="188" fontId="27" fillId="2" borderId="10" xfId="1" applyNumberFormat="1" applyFont="1" applyFill="1" applyBorder="1" applyAlignment="1">
      <alignment horizontal="center" vertical="center"/>
    </xf>
    <xf numFmtId="188" fontId="27" fillId="2" borderId="12" xfId="1" applyNumberFormat="1" applyFont="1" applyFill="1" applyBorder="1" applyAlignment="1">
      <alignment horizontal="center" vertical="center"/>
    </xf>
    <xf numFmtId="0" fontId="27" fillId="3" borderId="10" xfId="0" applyFont="1" applyFill="1" applyBorder="1" applyAlignment="1">
      <alignment horizontal="center" vertical="center"/>
    </xf>
    <xf numFmtId="0" fontId="27" fillId="3" borderId="12" xfId="0" applyFont="1" applyFill="1" applyBorder="1" applyAlignment="1">
      <alignment horizontal="center" vertical="center"/>
    </xf>
    <xf numFmtId="0" fontId="26" fillId="0" borderId="0" xfId="0" applyFont="1" applyAlignment="1">
      <alignment horizontal="center"/>
    </xf>
    <xf numFmtId="0" fontId="27" fillId="0" borderId="0" xfId="0" applyFont="1" applyAlignment="1">
      <alignment horizontal="center"/>
    </xf>
    <xf numFmtId="203" fontId="30" fillId="0" borderId="0" xfId="12" applyNumberFormat="1" applyFont="1" applyAlignment="1">
      <alignment horizontal="left" vertical="center" indent="1"/>
    </xf>
    <xf numFmtId="187" fontId="5" fillId="0" borderId="11" xfId="0" applyNumberFormat="1" applyFont="1" applyBorder="1" applyAlignment="1">
      <alignment horizontal="left" vertical="center"/>
    </xf>
    <xf numFmtId="0" fontId="4" fillId="0" borderId="0" xfId="0" applyFont="1" applyAlignment="1">
      <alignment horizontal="center" vertical="center"/>
    </xf>
    <xf numFmtId="43" fontId="5" fillId="0" borderId="8" xfId="1" applyFont="1" applyFill="1" applyBorder="1" applyAlignment="1">
      <alignment horizontal="center" vertical="center" wrapText="1"/>
    </xf>
    <xf numFmtId="43" fontId="5" fillId="0" borderId="9" xfId="1" applyFont="1" applyFill="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4" fillId="0" borderId="0" xfId="0" applyFont="1" applyAlignment="1">
      <alignment horizontal="center"/>
    </xf>
    <xf numFmtId="43" fontId="5" fillId="0" borderId="8" xfId="1" applyFont="1" applyBorder="1" applyAlignment="1">
      <alignment horizontal="center" vertical="center"/>
    </xf>
    <xf numFmtId="43" fontId="5" fillId="0" borderId="9" xfId="1" applyFont="1" applyBorder="1" applyAlignment="1">
      <alignment horizontal="center" vertical="center"/>
    </xf>
    <xf numFmtId="43" fontId="5" fillId="0" borderId="2" xfId="1" applyFont="1" applyBorder="1" applyAlignment="1">
      <alignment horizontal="center" vertical="center"/>
    </xf>
    <xf numFmtId="0" fontId="4" fillId="0" borderId="0" xfId="0" applyFont="1" applyAlignment="1">
      <alignment horizontal="left" vertical="center" indent="1"/>
    </xf>
    <xf numFmtId="0" fontId="4" fillId="0" borderId="0" xfId="0" applyFont="1" applyAlignment="1">
      <alignment horizontal="left" vertical="center"/>
    </xf>
    <xf numFmtId="187" fontId="4" fillId="0" borderId="0" xfId="0" applyNumberFormat="1" applyFont="1" applyAlignment="1">
      <alignment horizontal="left" vertical="center"/>
    </xf>
    <xf numFmtId="43" fontId="5" fillId="6" borderId="8" xfId="1" applyFont="1" applyFill="1" applyBorder="1" applyAlignment="1">
      <alignment horizontal="center" vertical="center" wrapText="1"/>
    </xf>
    <xf numFmtId="43" fontId="5" fillId="6" borderId="9" xfId="1" applyFont="1" applyFill="1" applyBorder="1" applyAlignment="1">
      <alignment horizontal="center" vertical="center"/>
    </xf>
    <xf numFmtId="0" fontId="5" fillId="6" borderId="8" xfId="0" applyFont="1" applyFill="1" applyBorder="1" applyAlignment="1">
      <alignment horizontal="center" vertical="center"/>
    </xf>
    <xf numFmtId="0" fontId="5" fillId="6" borderId="9" xfId="0" applyFont="1" applyFill="1" applyBorder="1" applyAlignment="1">
      <alignment horizontal="center" vertical="center"/>
    </xf>
    <xf numFmtId="0" fontId="4" fillId="0" borderId="0" xfId="0" applyFont="1" applyAlignment="1" applyProtection="1">
      <alignment horizontal="left" vertical="center" indent="1"/>
      <protection hidden="1"/>
    </xf>
    <xf numFmtId="228" fontId="5" fillId="6" borderId="8" xfId="1" applyNumberFormat="1" applyFont="1" applyFill="1" applyBorder="1" applyAlignment="1">
      <alignment horizontal="center" vertical="center"/>
    </xf>
    <xf numFmtId="228" fontId="5" fillId="6" borderId="9" xfId="1" applyNumberFormat="1" applyFont="1" applyFill="1" applyBorder="1" applyAlignment="1">
      <alignment horizontal="center" vertical="center"/>
    </xf>
    <xf numFmtId="43" fontId="5" fillId="6" borderId="2" xfId="1" applyFont="1" applyFill="1" applyBorder="1" applyAlignment="1">
      <alignment horizontal="center" vertical="center"/>
    </xf>
    <xf numFmtId="187" fontId="4" fillId="0" borderId="29" xfId="8" applyNumberFormat="1" applyFont="1" applyBorder="1" applyAlignment="1" applyProtection="1">
      <alignment horizontal="left" vertical="center"/>
      <protection hidden="1"/>
    </xf>
    <xf numFmtId="0" fontId="2" fillId="0" borderId="26" xfId="0" applyFont="1" applyBorder="1" applyAlignment="1">
      <alignment horizontal="left" vertical="center" indent="2"/>
    </xf>
    <xf numFmtId="0" fontId="2" fillId="0" borderId="28" xfId="0" applyFont="1" applyBorder="1" applyAlignment="1">
      <alignment horizontal="left" vertical="center" indent="2"/>
    </xf>
    <xf numFmtId="0" fontId="2" fillId="0" borderId="22" xfId="0" applyFont="1" applyBorder="1" applyAlignment="1">
      <alignment horizontal="left" vertical="center" indent="2"/>
    </xf>
    <xf numFmtId="0" fontId="4" fillId="0" borderId="24" xfId="8" applyFont="1" applyBorder="1" applyAlignment="1" applyProtection="1">
      <alignment horizontal="left" vertical="center" indent="2"/>
      <protection hidden="1"/>
    </xf>
    <xf numFmtId="0" fontId="4" fillId="0" borderId="34" xfId="8" applyFont="1" applyBorder="1" applyAlignment="1" applyProtection="1">
      <alignment horizontal="left" vertical="center" indent="2"/>
      <protection hidden="1"/>
    </xf>
    <xf numFmtId="0" fontId="4" fillId="0" borderId="20" xfId="8" applyFont="1" applyBorder="1" applyAlignment="1" applyProtection="1">
      <alignment horizontal="left" vertical="center" indent="2"/>
      <protection hidden="1"/>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5" borderId="0" xfId="0" applyFont="1" applyFill="1" applyAlignment="1">
      <alignment horizontal="center"/>
    </xf>
    <xf numFmtId="43" fontId="5" fillId="0" borderId="10" xfId="1" applyFont="1" applyBorder="1" applyAlignment="1">
      <alignment horizontal="center" vertical="center"/>
    </xf>
    <xf numFmtId="43" fontId="5" fillId="0" borderId="12" xfId="1" applyFont="1" applyBorder="1" applyAlignment="1">
      <alignment horizontal="center" vertical="center"/>
    </xf>
    <xf numFmtId="43" fontId="5" fillId="0" borderId="8" xfId="1" applyFont="1" applyBorder="1" applyAlignment="1">
      <alignment horizontal="center" vertical="center" wrapText="1"/>
    </xf>
    <xf numFmtId="43" fontId="5" fillId="0" borderId="9" xfId="1" applyFont="1" applyBorder="1" applyAlignment="1">
      <alignment horizontal="center" vertical="center" wrapText="1"/>
    </xf>
    <xf numFmtId="0" fontId="4" fillId="5" borderId="0" xfId="20" applyFont="1" applyFill="1" applyAlignment="1" applyProtection="1">
      <alignment horizontal="center" vertical="top"/>
      <protection hidden="1"/>
    </xf>
    <xf numFmtId="0" fontId="5" fillId="5" borderId="49" xfId="20" applyFont="1" applyFill="1" applyBorder="1" applyAlignment="1">
      <alignment horizontal="left" vertical="top" indent="12"/>
    </xf>
    <xf numFmtId="0" fontId="5" fillId="5" borderId="50" xfId="20" applyFont="1" applyFill="1" applyBorder="1" applyAlignment="1">
      <alignment horizontal="left" vertical="top" indent="12"/>
    </xf>
    <xf numFmtId="41" fontId="5" fillId="5" borderId="40" xfId="20" applyNumberFormat="1" applyFont="1" applyFill="1" applyBorder="1" applyAlignment="1">
      <alignment horizontal="center"/>
    </xf>
    <xf numFmtId="41" fontId="5" fillId="5" borderId="42" xfId="20" applyNumberFormat="1" applyFont="1" applyFill="1" applyBorder="1" applyAlignment="1">
      <alignment horizontal="center"/>
    </xf>
    <xf numFmtId="0" fontId="5" fillId="5" borderId="0" xfId="20" applyFont="1" applyFill="1" applyAlignment="1">
      <alignment horizontal="left" vertical="top" indent="10"/>
    </xf>
    <xf numFmtId="0" fontId="5" fillId="5" borderId="17" xfId="20" applyFont="1" applyFill="1" applyBorder="1" applyAlignment="1">
      <alignment horizontal="left" vertical="top" indent="10"/>
    </xf>
    <xf numFmtId="0" fontId="5" fillId="5" borderId="0" xfId="20" applyFont="1" applyFill="1" applyAlignment="1">
      <alignment horizontal="left" vertical="top" indent="7"/>
    </xf>
    <xf numFmtId="0" fontId="5" fillId="5" borderId="17" xfId="20" applyFont="1" applyFill="1" applyBorder="1" applyAlignment="1">
      <alignment horizontal="left" vertical="top" indent="7"/>
    </xf>
    <xf numFmtId="0" fontId="5" fillId="5" borderId="40" xfId="20" applyFont="1" applyFill="1" applyBorder="1" applyAlignment="1" applyProtection="1">
      <alignment horizontal="center" vertical="center"/>
      <protection hidden="1"/>
    </xf>
    <xf numFmtId="0" fontId="5" fillId="5" borderId="41" xfId="20" applyFont="1" applyFill="1" applyBorder="1" applyAlignment="1" applyProtection="1">
      <alignment horizontal="center" vertical="center"/>
      <protection hidden="1"/>
    </xf>
    <xf numFmtId="0" fontId="5" fillId="5" borderId="42" xfId="20" applyFont="1" applyFill="1" applyBorder="1" applyAlignment="1" applyProtection="1">
      <alignment horizontal="center" vertical="center"/>
      <protection hidden="1"/>
    </xf>
    <xf numFmtId="0" fontId="4" fillId="5" borderId="44" xfId="20" applyFont="1" applyFill="1" applyBorder="1" applyAlignment="1">
      <alignment horizontal="center" vertical="center"/>
    </xf>
    <xf numFmtId="0" fontId="4" fillId="5" borderId="45" xfId="20" applyFont="1" applyFill="1" applyBorder="1" applyAlignment="1">
      <alignment horizontal="center" vertical="center"/>
    </xf>
    <xf numFmtId="0" fontId="3" fillId="0" borderId="46" xfId="22" applyFont="1" applyBorder="1" applyAlignment="1">
      <alignment horizontal="center"/>
    </xf>
    <xf numFmtId="0" fontId="3" fillId="0" borderId="47" xfId="22" applyFont="1" applyBorder="1" applyAlignment="1">
      <alignment horizontal="center"/>
    </xf>
    <xf numFmtId="0" fontId="3" fillId="0" borderId="48" xfId="22" applyFont="1" applyBorder="1" applyAlignment="1">
      <alignment horizontal="center"/>
    </xf>
    <xf numFmtId="0" fontId="4" fillId="5" borderId="46" xfId="20" applyFont="1" applyFill="1" applyBorder="1" applyAlignment="1">
      <alignment horizontal="center" vertical="center"/>
    </xf>
    <xf numFmtId="0" fontId="4" fillId="5" borderId="48" xfId="20" applyFont="1" applyFill="1" applyBorder="1" applyAlignment="1">
      <alignment horizontal="center" vertical="center"/>
    </xf>
    <xf numFmtId="0" fontId="5" fillId="5" borderId="0" xfId="20" applyFont="1" applyFill="1" applyAlignment="1">
      <alignment horizontal="left" vertical="center" indent="6"/>
    </xf>
    <xf numFmtId="0" fontId="5" fillId="5" borderId="0" xfId="20" applyFont="1" applyFill="1" applyAlignment="1">
      <alignment horizontal="center" vertical="center"/>
    </xf>
    <xf numFmtId="0" fontId="4" fillId="5" borderId="0" xfId="20" applyFont="1" applyFill="1" applyAlignment="1">
      <alignment horizontal="left" vertical="center" indent="7"/>
    </xf>
    <xf numFmtId="0" fontId="4" fillId="5" borderId="0" xfId="20" applyFont="1" applyFill="1" applyAlignment="1">
      <alignment horizontal="left" vertical="center" indent="1"/>
    </xf>
    <xf numFmtId="0" fontId="22" fillId="5" borderId="0" xfId="20" applyFont="1" applyFill="1" applyAlignment="1">
      <alignment horizontal="left" vertical="center" indent="7"/>
    </xf>
    <xf numFmtId="0" fontId="22" fillId="5" borderId="0" xfId="20" applyFont="1" applyFill="1" applyAlignment="1">
      <alignment horizontal="left" vertical="center" indent="1"/>
    </xf>
    <xf numFmtId="187" fontId="3" fillId="0" borderId="0" xfId="0" applyNumberFormat="1" applyFont="1" applyAlignment="1">
      <alignment horizontal="left" vertical="center"/>
    </xf>
  </cellXfs>
  <cellStyles count="45">
    <cellStyle name="Comma 10 2" xfId="17" xr:uid="{A09B721C-B3AA-4512-A79B-25547258BA63}"/>
    <cellStyle name="Comma 104" xfId="42" xr:uid="{275DE83F-012C-417A-B12B-05E3B3AD3950}"/>
    <cellStyle name="Comma 2" xfId="6" xr:uid="{36880E14-E5D1-4D0C-B3BF-1171F4106D1D}"/>
    <cellStyle name="Comma 2 2" xfId="10" xr:uid="{6EDB3D17-C41F-41D7-9D6F-C833C809829A}"/>
    <cellStyle name="Comma 3" xfId="44" xr:uid="{57EF4B54-8DCA-421E-B93F-69458F62056F}"/>
    <cellStyle name="Comma 5 10" xfId="13" xr:uid="{04AFEC06-2260-44A3-8C96-6EB2FDAD7ABB}"/>
    <cellStyle name="Normal 10 2" xfId="19" xr:uid="{4E961871-C4A9-4107-A9DD-5DB18F05BFF7}"/>
    <cellStyle name="Normal 10 3" xfId="22" xr:uid="{0DB398BA-E526-45C9-A00E-49A0B4E769D7}"/>
    <cellStyle name="Normal 2" xfId="39" xr:uid="{C76B7458-AB40-49B8-B513-94E614DC59FA}"/>
    <cellStyle name="Normal 2 2 2" xfId="18" xr:uid="{AF51E1E3-36C6-460D-A2AF-4035DAFD2AD7}"/>
    <cellStyle name="Normal 3" xfId="43" xr:uid="{370CA173-0957-469E-B7C7-24762BA64F8D}"/>
    <cellStyle name="Normal 3 2" xfId="34" xr:uid="{CD55E210-733F-4A20-BBE9-AA5CF8ADB750}"/>
    <cellStyle name="Normal 37 2" xfId="21" xr:uid="{536E30AB-1E5F-409B-B2BA-441AF381F323}"/>
    <cellStyle name="Normal 4 3" xfId="12" xr:uid="{30BC51BD-5FCF-425B-8ED1-09570C69F1FD}"/>
    <cellStyle name="Normal 4 4" xfId="36" xr:uid="{5B03904D-204E-430E-82B7-6B7F32D0E782}"/>
    <cellStyle name="Normal 5" xfId="8" xr:uid="{D561400F-D92A-41B2-8EC0-F916B5B5774D}"/>
    <cellStyle name="Normal 5 2" xfId="37" xr:uid="{259E1B5F-02D6-43A1-A457-842E024BCC06}"/>
    <cellStyle name="Normal 6 2" xfId="14" xr:uid="{17304D78-281C-4793-BED8-739E37BDC7D2}"/>
    <cellStyle name="Normal 7" xfId="35" xr:uid="{09513C44-444E-40C4-B16F-C0F3DF3BF4C1}"/>
    <cellStyle name="Normal 8" xfId="41" xr:uid="{45CEC9B2-EF52-490B-8C54-16877C854E91}"/>
    <cellStyle name="เครื่องหมายจุลภาค 10" xfId="38" xr:uid="{2B77F8BE-A292-4BB3-B19D-8E0E61E709AA}"/>
    <cellStyle name="เครื่องหมายจุลภาค 12" xfId="32" xr:uid="{DF83171D-714A-4A0D-B6D8-F09D188AD379}"/>
    <cellStyle name="เครื่องหมายจุลภาค 2 2" xfId="25" xr:uid="{B9BA86F6-C75B-41F6-978F-19732B4F9136}"/>
    <cellStyle name="เครื่องหมายจุลภาค 2 2 2 2" xfId="27" xr:uid="{308D6B2D-479D-4DAA-95F1-35B2ACA98B28}"/>
    <cellStyle name="เครื่องหมายจุลภาค_โบสถ์คริสขนาดเล็ก" xfId="3" xr:uid="{CAC3A576-6DFB-4D93-BAB6-F507919DA9BF}"/>
    <cellStyle name="จุลภาค" xfId="1" builtinId="3"/>
    <cellStyle name="จุลภาค 2" xfId="33" xr:uid="{CDB97271-4F0E-4C9C-8CFA-2B7CD5D79805}"/>
    <cellStyle name="จุลภาค 2 3" xfId="29" xr:uid="{AA960579-50C1-4953-A8DD-C8D32829C5AD}"/>
    <cellStyle name="จุลภาค 2 4" xfId="31" xr:uid="{C56C2F8D-0C12-4590-834D-A0366FCECC0A}"/>
    <cellStyle name="ปกติ" xfId="0" builtinId="0"/>
    <cellStyle name="ปกติ 10 2 2" xfId="26" xr:uid="{D56BAE42-3F07-4C9F-917C-87BCA315B20D}"/>
    <cellStyle name="ปกติ 17 29" xfId="30" xr:uid="{1772A587-7424-49A2-A0ED-A9A7694104C8}"/>
    <cellStyle name="ปกติ 2 2" xfId="4" xr:uid="{7B1F73C3-C5F1-4718-A383-E9205EC9BC7F}"/>
    <cellStyle name="ปกติ 2 2 2" xfId="24" xr:uid="{F006CDD4-B6AA-44E9-9B16-BFB73AE33398}"/>
    <cellStyle name="ปกติ 2 2 3" xfId="15" xr:uid="{B2550681-129E-4079-9C80-904CEA4F3AAA}"/>
    <cellStyle name="ปกติ 5" xfId="11" xr:uid="{60117A80-2AA4-44AD-9073-D3E867C855E6}"/>
    <cellStyle name="ปกติ 7 3" xfId="28" xr:uid="{72DA97E9-B69D-4346-AF94-CE859718490B}"/>
    <cellStyle name="ปกติ 8 2" xfId="23" xr:uid="{F34F2B43-EFEF-440F-86BB-F2584FF7F456}"/>
    <cellStyle name="ปกติ 9 6" xfId="20" xr:uid="{8946FC00-C9D3-4E10-8B25-7FEDF8DEAD1F}"/>
    <cellStyle name="ปกติ_4989อาคารชุดพักอาศัย  8  หน่วย ,  12 หน่วยและ 16 หน่วย สนง.อัยการสุงสุด 2" xfId="16" xr:uid="{69825AB6-FDE4-486F-8FD3-339CB4FDEF1D}"/>
    <cellStyle name="ปกติ_51  อาคารพักอาศัยบุคลากร  10  พ.ย.  51" xfId="9" xr:uid="{E0E82987-4082-4AA6-BF43-A7D90D48CDFB}"/>
    <cellStyle name="ปกติ_52  ตารางมาตรฐาน" xfId="40" xr:uid="{EB4658E3-545E-4EB2-85DE-6BCD7DE8F059}"/>
    <cellStyle name="ปกติ_5217  อาคารสำนักงานภาพยนต์และวิดิทัศน์ สนง.คณะกรรมการวัฒนธรรมแห่งชาติ" xfId="7" xr:uid="{751972EE-E8A6-41A3-BC2A-0FF734BB4713}"/>
    <cellStyle name="ปกติ_บ้านไทยอยู่เย็นเป็นสุข6" xfId="5" xr:uid="{E04B119F-DB3F-4343-9F68-352FAC9E45DF}"/>
    <cellStyle name="ปกติ_โบสถ์คริสขนาดเล็ก" xfId="2" xr:uid="{B124F118-B968-4E98-8402-2BF344596F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calcChain" Target="calcChain.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theme" Target="theme/theme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121920</xdr:rowOff>
    </xdr:from>
    <xdr:to>
      <xdr:col>2</xdr:col>
      <xdr:colOff>539617</xdr:colOff>
      <xdr:row>6</xdr:row>
      <xdr:rowOff>102420</xdr:rowOff>
    </xdr:to>
    <xdr:pic>
      <xdr:nvPicPr>
        <xdr:cNvPr id="2" name="Picture 4">
          <a:extLst>
            <a:ext uri="{FF2B5EF4-FFF2-40B4-BE49-F238E27FC236}">
              <a16:creationId xmlns:a16="http://schemas.microsoft.com/office/drawing/2014/main" id="{6308B7C3-45EA-43A0-B107-5DECA3610AF7}"/>
            </a:ext>
          </a:extLst>
        </xdr:cNvPr>
        <xdr:cNvPicPr preferRelativeResize="0">
          <a:picLocks/>
        </xdr:cNvPicPr>
      </xdr:nvPicPr>
      <xdr:blipFill>
        <a:blip xmlns:r="http://schemas.openxmlformats.org/officeDocument/2006/relationships" r:embed="rId1"/>
        <a:stretch>
          <a:fillRect/>
        </a:stretch>
      </xdr:blipFill>
      <xdr:spPr>
        <a:xfrm>
          <a:off x="576349" y="387927"/>
          <a:ext cx="1185239" cy="13105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1</xdr:row>
      <xdr:rowOff>121920</xdr:rowOff>
    </xdr:from>
    <xdr:to>
      <xdr:col>2</xdr:col>
      <xdr:colOff>539617</xdr:colOff>
      <xdr:row>6</xdr:row>
      <xdr:rowOff>102420</xdr:rowOff>
    </xdr:to>
    <xdr:pic>
      <xdr:nvPicPr>
        <xdr:cNvPr id="2" name="Picture 4">
          <a:extLst>
            <a:ext uri="{FF2B5EF4-FFF2-40B4-BE49-F238E27FC236}">
              <a16:creationId xmlns:a16="http://schemas.microsoft.com/office/drawing/2014/main" id="{8A2EA02B-DACF-47CF-9312-A64CB28DADD9}"/>
            </a:ext>
          </a:extLst>
        </xdr:cNvPr>
        <xdr:cNvPicPr preferRelativeResize="0">
          <a:picLocks/>
        </xdr:cNvPicPr>
      </xdr:nvPicPr>
      <xdr:blipFill>
        <a:blip xmlns:r="http://schemas.openxmlformats.org/officeDocument/2006/relationships" r:embed="rId1"/>
        <a:stretch>
          <a:fillRect/>
        </a:stretch>
      </xdr:blipFill>
      <xdr:spPr>
        <a:xfrm>
          <a:off x="579383" y="397817"/>
          <a:ext cx="1195200" cy="1359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927838</xdr:colOff>
      <xdr:row>21</xdr:row>
      <xdr:rowOff>228599</xdr:rowOff>
    </xdr:from>
    <xdr:to>
      <xdr:col>1</xdr:col>
      <xdr:colOff>1519853</xdr:colOff>
      <xdr:row>23</xdr:row>
      <xdr:rowOff>29307</xdr:rowOff>
    </xdr:to>
    <xdr:sp macro="" textlink="">
      <xdr:nvSpPr>
        <xdr:cNvPr id="2" name="TextBox 1">
          <a:extLst>
            <a:ext uri="{FF2B5EF4-FFF2-40B4-BE49-F238E27FC236}">
              <a16:creationId xmlns:a16="http://schemas.microsoft.com/office/drawing/2014/main" id="{CFB294DC-59D0-4B09-8A46-D50E52BB3BAE}"/>
            </a:ext>
          </a:extLst>
        </xdr:cNvPr>
        <xdr:cNvSpPr txBox="1"/>
      </xdr:nvSpPr>
      <xdr:spPr>
        <a:xfrm>
          <a:off x="1426602" y="5640184"/>
          <a:ext cx="592015" cy="349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เห็นชอบ</a:t>
          </a:r>
        </a:p>
      </xdr:txBody>
    </xdr:sp>
    <xdr:clientData/>
  </xdr:twoCellAnchor>
  <xdr:twoCellAnchor>
    <xdr:from>
      <xdr:col>1</xdr:col>
      <xdr:colOff>927838</xdr:colOff>
      <xdr:row>25</xdr:row>
      <xdr:rowOff>228599</xdr:rowOff>
    </xdr:from>
    <xdr:to>
      <xdr:col>1</xdr:col>
      <xdr:colOff>1519853</xdr:colOff>
      <xdr:row>27</xdr:row>
      <xdr:rowOff>29307</xdr:rowOff>
    </xdr:to>
    <xdr:sp macro="" textlink="">
      <xdr:nvSpPr>
        <xdr:cNvPr id="3" name="TextBox 2">
          <a:extLst>
            <a:ext uri="{FF2B5EF4-FFF2-40B4-BE49-F238E27FC236}">
              <a16:creationId xmlns:a16="http://schemas.microsoft.com/office/drawing/2014/main" id="{5DB511FA-1F6D-4C2F-A520-97FA5BF969BE}"/>
            </a:ext>
          </a:extLst>
        </xdr:cNvPr>
        <xdr:cNvSpPr txBox="1"/>
      </xdr:nvSpPr>
      <xdr:spPr>
        <a:xfrm>
          <a:off x="1426602" y="6720839"/>
          <a:ext cx="592015" cy="349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ตรวจ</a:t>
          </a:r>
        </a:p>
      </xdr:txBody>
    </xdr:sp>
    <xdr:clientData/>
  </xdr:twoCellAnchor>
  <xdr:twoCellAnchor>
    <xdr:from>
      <xdr:col>1</xdr:col>
      <xdr:colOff>593731</xdr:colOff>
      <xdr:row>30</xdr:row>
      <xdr:rowOff>193427</xdr:rowOff>
    </xdr:from>
    <xdr:to>
      <xdr:col>1</xdr:col>
      <xdr:colOff>1555024</xdr:colOff>
      <xdr:row>32</xdr:row>
      <xdr:rowOff>222736</xdr:rowOff>
    </xdr:to>
    <xdr:sp macro="" textlink="">
      <xdr:nvSpPr>
        <xdr:cNvPr id="4" name="TextBox 3">
          <a:extLst>
            <a:ext uri="{FF2B5EF4-FFF2-40B4-BE49-F238E27FC236}">
              <a16:creationId xmlns:a16="http://schemas.microsoft.com/office/drawing/2014/main" id="{C0491071-1AA6-4957-A2BB-708CD049513C}"/>
            </a:ext>
          </a:extLst>
        </xdr:cNvPr>
        <xdr:cNvSpPr txBox="1"/>
      </xdr:nvSpPr>
      <xdr:spPr>
        <a:xfrm>
          <a:off x="1092495" y="8032329"/>
          <a:ext cx="961293" cy="577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ประมาณการและรวบรวมโดย</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1080191</xdr:colOff>
      <xdr:row>27</xdr:row>
      <xdr:rowOff>187952</xdr:rowOff>
    </xdr:from>
    <xdr:to>
      <xdr:col>1</xdr:col>
      <xdr:colOff>1672206</xdr:colOff>
      <xdr:row>28</xdr:row>
      <xdr:rowOff>223709</xdr:rowOff>
    </xdr:to>
    <xdr:sp macro="" textlink="">
      <xdr:nvSpPr>
        <xdr:cNvPr id="2" name="TextBox 1">
          <a:extLst>
            <a:ext uri="{FF2B5EF4-FFF2-40B4-BE49-F238E27FC236}">
              <a16:creationId xmlns:a16="http://schemas.microsoft.com/office/drawing/2014/main" id="{9343EC9B-274D-48D0-8EFC-E457ACB57D76}"/>
            </a:ext>
          </a:extLst>
        </xdr:cNvPr>
        <xdr:cNvSpPr txBox="1"/>
      </xdr:nvSpPr>
      <xdr:spPr>
        <a:xfrm>
          <a:off x="1561756" y="6465494"/>
          <a:ext cx="592015" cy="270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เห็นชอบ</a:t>
          </a:r>
        </a:p>
      </xdr:txBody>
    </xdr:sp>
    <xdr:clientData/>
  </xdr:twoCellAnchor>
  <xdr:twoCellAnchor>
    <xdr:from>
      <xdr:col>1</xdr:col>
      <xdr:colOff>1080191</xdr:colOff>
      <xdr:row>31</xdr:row>
      <xdr:rowOff>187952</xdr:rowOff>
    </xdr:from>
    <xdr:to>
      <xdr:col>1</xdr:col>
      <xdr:colOff>1672206</xdr:colOff>
      <xdr:row>32</xdr:row>
      <xdr:rowOff>223709</xdr:rowOff>
    </xdr:to>
    <xdr:sp macro="" textlink="">
      <xdr:nvSpPr>
        <xdr:cNvPr id="3" name="TextBox 2">
          <a:extLst>
            <a:ext uri="{FF2B5EF4-FFF2-40B4-BE49-F238E27FC236}">
              <a16:creationId xmlns:a16="http://schemas.microsoft.com/office/drawing/2014/main" id="{B450BF00-41A4-4D1D-96C0-73F617540AEB}"/>
            </a:ext>
          </a:extLst>
        </xdr:cNvPr>
        <xdr:cNvSpPr txBox="1"/>
      </xdr:nvSpPr>
      <xdr:spPr>
        <a:xfrm>
          <a:off x="1561756" y="7405693"/>
          <a:ext cx="592015" cy="270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ตรวจ</a:t>
          </a:r>
        </a:p>
      </xdr:txBody>
    </xdr:sp>
    <xdr:clientData/>
  </xdr:twoCellAnchor>
  <xdr:twoCellAnchor>
    <xdr:from>
      <xdr:col>1</xdr:col>
      <xdr:colOff>746084</xdr:colOff>
      <xdr:row>36</xdr:row>
      <xdr:rowOff>94943</xdr:rowOff>
    </xdr:from>
    <xdr:to>
      <xdr:col>1</xdr:col>
      <xdr:colOff>1707377</xdr:colOff>
      <xdr:row>39</xdr:row>
      <xdr:rowOff>5731</xdr:rowOff>
    </xdr:to>
    <xdr:sp macro="" textlink="">
      <xdr:nvSpPr>
        <xdr:cNvPr id="4" name="TextBox 3">
          <a:extLst>
            <a:ext uri="{FF2B5EF4-FFF2-40B4-BE49-F238E27FC236}">
              <a16:creationId xmlns:a16="http://schemas.microsoft.com/office/drawing/2014/main" id="{C892D982-8A85-433D-B5F7-BD2A138E7CA3}"/>
            </a:ext>
          </a:extLst>
        </xdr:cNvPr>
        <xdr:cNvSpPr txBox="1"/>
      </xdr:nvSpPr>
      <xdr:spPr>
        <a:xfrm>
          <a:off x="1227649" y="8487931"/>
          <a:ext cx="961293" cy="615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ประมาณการและรวบรวมโดย</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224453</xdr:colOff>
      <xdr:row>145</xdr:row>
      <xdr:rowOff>274320</xdr:rowOff>
    </xdr:from>
    <xdr:to>
      <xdr:col>1</xdr:col>
      <xdr:colOff>872782</xdr:colOff>
      <xdr:row>147</xdr:row>
      <xdr:rowOff>23719</xdr:rowOff>
    </xdr:to>
    <xdr:sp macro="" textlink="">
      <xdr:nvSpPr>
        <xdr:cNvPr id="2" name="TextBox 1">
          <a:extLst>
            <a:ext uri="{FF2B5EF4-FFF2-40B4-BE49-F238E27FC236}">
              <a16:creationId xmlns:a16="http://schemas.microsoft.com/office/drawing/2014/main" id="{631DD3CE-0E76-419F-9F1F-377D84A0A3F1}"/>
            </a:ext>
          </a:extLst>
        </xdr:cNvPr>
        <xdr:cNvSpPr txBox="1"/>
      </xdr:nvSpPr>
      <xdr:spPr>
        <a:xfrm>
          <a:off x="1474133" y="31120080"/>
          <a:ext cx="648329" cy="374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600">
              <a:latin typeface="TH SarabunPSK" panose="020B0500040200020003" pitchFamily="34" charset="-34"/>
              <a:cs typeface="TH SarabunPSK" panose="020B0500040200020003" pitchFamily="34" charset="-34"/>
            </a:rPr>
            <a:t>เห็นชอบ</a:t>
          </a:r>
        </a:p>
      </xdr:txBody>
    </xdr:sp>
    <xdr:clientData/>
  </xdr:twoCellAnchor>
  <xdr:twoCellAnchor>
    <xdr:from>
      <xdr:col>1</xdr:col>
      <xdr:colOff>224453</xdr:colOff>
      <xdr:row>149</xdr:row>
      <xdr:rowOff>270803</xdr:rowOff>
    </xdr:from>
    <xdr:to>
      <xdr:col>1</xdr:col>
      <xdr:colOff>872782</xdr:colOff>
      <xdr:row>151</xdr:row>
      <xdr:rowOff>20202</xdr:rowOff>
    </xdr:to>
    <xdr:sp macro="" textlink="">
      <xdr:nvSpPr>
        <xdr:cNvPr id="3" name="TextBox 2">
          <a:extLst>
            <a:ext uri="{FF2B5EF4-FFF2-40B4-BE49-F238E27FC236}">
              <a16:creationId xmlns:a16="http://schemas.microsoft.com/office/drawing/2014/main" id="{BD3D29FB-D4FC-4D05-B408-E3281E9D65CE}"/>
            </a:ext>
          </a:extLst>
        </xdr:cNvPr>
        <xdr:cNvSpPr txBox="1"/>
      </xdr:nvSpPr>
      <xdr:spPr>
        <a:xfrm>
          <a:off x="1474133" y="32366243"/>
          <a:ext cx="648329" cy="374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600">
              <a:latin typeface="TH SarabunPSK" panose="020B0500040200020003" pitchFamily="34" charset="-34"/>
              <a:cs typeface="TH SarabunPSK" panose="020B0500040200020003" pitchFamily="34" charset="-34"/>
            </a:rPr>
            <a:t>ตรวจ</a:t>
          </a:r>
        </a:p>
      </xdr:txBody>
    </xdr:sp>
    <xdr:clientData/>
  </xdr:twoCellAnchor>
  <xdr:twoCellAnchor>
    <xdr:from>
      <xdr:col>1</xdr:col>
      <xdr:colOff>0</xdr:colOff>
      <xdr:row>154</xdr:row>
      <xdr:rowOff>296005</xdr:rowOff>
    </xdr:from>
    <xdr:to>
      <xdr:col>1</xdr:col>
      <xdr:colOff>869853</xdr:colOff>
      <xdr:row>156</xdr:row>
      <xdr:rowOff>38100</xdr:rowOff>
    </xdr:to>
    <xdr:sp macro="" textlink="">
      <xdr:nvSpPr>
        <xdr:cNvPr id="4" name="TextBox 3">
          <a:extLst>
            <a:ext uri="{FF2B5EF4-FFF2-40B4-BE49-F238E27FC236}">
              <a16:creationId xmlns:a16="http://schemas.microsoft.com/office/drawing/2014/main" id="{741145CA-B6D7-4D52-AA3B-F15074B3CA9C}"/>
            </a:ext>
          </a:extLst>
        </xdr:cNvPr>
        <xdr:cNvSpPr txBox="1"/>
      </xdr:nvSpPr>
      <xdr:spPr>
        <a:xfrm>
          <a:off x="1127760" y="33953545"/>
          <a:ext cx="991773" cy="36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600">
              <a:latin typeface="TH SarabunPSK" panose="020B0500040200020003" pitchFamily="34" charset="-34"/>
              <a:cs typeface="TH SarabunPSK" panose="020B0500040200020003" pitchFamily="34" charset="-34"/>
            </a:rPr>
            <a:t>แบ่งงวดงาน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819150</xdr:colOff>
      <xdr:row>21</xdr:row>
      <xdr:rowOff>57150</xdr:rowOff>
    </xdr:from>
    <xdr:to>
      <xdr:col>3</xdr:col>
      <xdr:colOff>942975</xdr:colOff>
      <xdr:row>31</xdr:row>
      <xdr:rowOff>57883</xdr:rowOff>
    </xdr:to>
    <xdr:grpSp>
      <xdr:nvGrpSpPr>
        <xdr:cNvPr id="9" name="กลุ่ม 8">
          <a:extLst>
            <a:ext uri="{FF2B5EF4-FFF2-40B4-BE49-F238E27FC236}">
              <a16:creationId xmlns:a16="http://schemas.microsoft.com/office/drawing/2014/main" id="{3A0BBD93-A8AB-C134-70C4-76A411033702}"/>
            </a:ext>
          </a:extLst>
        </xdr:cNvPr>
        <xdr:cNvGrpSpPr/>
      </xdr:nvGrpSpPr>
      <xdr:grpSpPr>
        <a:xfrm>
          <a:off x="4419600" y="5391150"/>
          <a:ext cx="1085850" cy="2963008"/>
          <a:chOff x="4457700" y="5448300"/>
          <a:chExt cx="1085850" cy="2924908"/>
        </a:xfrm>
      </xdr:grpSpPr>
      <xdr:sp macro="" textlink="">
        <xdr:nvSpPr>
          <xdr:cNvPr id="5" name="TextBox 1">
            <a:extLst>
              <a:ext uri="{FF2B5EF4-FFF2-40B4-BE49-F238E27FC236}">
                <a16:creationId xmlns:a16="http://schemas.microsoft.com/office/drawing/2014/main" id="{F3EF8A82-2751-43BE-9BC0-4B26D6B4FE3C}"/>
              </a:ext>
            </a:extLst>
          </xdr:cNvPr>
          <xdr:cNvSpPr txBox="1"/>
        </xdr:nvSpPr>
        <xdr:spPr>
          <a:xfrm>
            <a:off x="4457700" y="5448300"/>
            <a:ext cx="1038225" cy="42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ประธานกรรมการ</a:t>
            </a:r>
          </a:p>
        </xdr:txBody>
      </xdr:sp>
      <xdr:sp macro="" textlink="">
        <xdr:nvSpPr>
          <xdr:cNvPr id="6" name="TextBox 1">
            <a:extLst>
              <a:ext uri="{FF2B5EF4-FFF2-40B4-BE49-F238E27FC236}">
                <a16:creationId xmlns:a16="http://schemas.microsoft.com/office/drawing/2014/main" id="{83D95F3B-EDC9-4E1E-B4F7-6EF551E2D265}"/>
              </a:ext>
            </a:extLst>
          </xdr:cNvPr>
          <xdr:cNvSpPr txBox="1"/>
        </xdr:nvSpPr>
        <xdr:spPr>
          <a:xfrm>
            <a:off x="4505325" y="6677025"/>
            <a:ext cx="1038225"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กรรมการ</a:t>
            </a:r>
          </a:p>
        </xdr:txBody>
      </xdr:sp>
      <xdr:sp macro="" textlink="">
        <xdr:nvSpPr>
          <xdr:cNvPr id="8" name="TextBox 1">
            <a:extLst>
              <a:ext uri="{FF2B5EF4-FFF2-40B4-BE49-F238E27FC236}">
                <a16:creationId xmlns:a16="http://schemas.microsoft.com/office/drawing/2014/main" id="{99B341E8-656C-4C9B-A33C-78AEF166793A}"/>
              </a:ext>
            </a:extLst>
          </xdr:cNvPr>
          <xdr:cNvSpPr txBox="1"/>
        </xdr:nvSpPr>
        <xdr:spPr>
          <a:xfrm>
            <a:off x="4486275" y="8058150"/>
            <a:ext cx="1038225"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กรรมการ</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238125</xdr:colOff>
      <xdr:row>24</xdr:row>
      <xdr:rowOff>85725</xdr:rowOff>
    </xdr:from>
    <xdr:to>
      <xdr:col>4</xdr:col>
      <xdr:colOff>638175</xdr:colOff>
      <xdr:row>34</xdr:row>
      <xdr:rowOff>48358</xdr:rowOff>
    </xdr:to>
    <xdr:grpSp>
      <xdr:nvGrpSpPr>
        <xdr:cNvPr id="5" name="กลุ่ม 4">
          <a:extLst>
            <a:ext uri="{FF2B5EF4-FFF2-40B4-BE49-F238E27FC236}">
              <a16:creationId xmlns:a16="http://schemas.microsoft.com/office/drawing/2014/main" id="{3A71C19E-9428-465F-A849-97AA8758B4AF}"/>
            </a:ext>
          </a:extLst>
        </xdr:cNvPr>
        <xdr:cNvGrpSpPr/>
      </xdr:nvGrpSpPr>
      <xdr:grpSpPr>
        <a:xfrm>
          <a:off x="4562475" y="5705475"/>
          <a:ext cx="1123950" cy="2620108"/>
          <a:chOff x="4457700" y="5562600"/>
          <a:chExt cx="1123950" cy="2810608"/>
        </a:xfrm>
      </xdr:grpSpPr>
      <xdr:sp macro="" textlink="">
        <xdr:nvSpPr>
          <xdr:cNvPr id="6" name="TextBox 1">
            <a:extLst>
              <a:ext uri="{FF2B5EF4-FFF2-40B4-BE49-F238E27FC236}">
                <a16:creationId xmlns:a16="http://schemas.microsoft.com/office/drawing/2014/main" id="{D5D87B8A-17F2-D16F-1C06-94C8AF3DD8C8}"/>
              </a:ext>
            </a:extLst>
          </xdr:cNvPr>
          <xdr:cNvSpPr txBox="1"/>
        </xdr:nvSpPr>
        <xdr:spPr>
          <a:xfrm>
            <a:off x="4457700" y="5562600"/>
            <a:ext cx="1038225" cy="42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ประธานกรรมการ</a:t>
            </a:r>
          </a:p>
        </xdr:txBody>
      </xdr:sp>
      <xdr:sp macro="" textlink="">
        <xdr:nvSpPr>
          <xdr:cNvPr id="7" name="TextBox 1">
            <a:extLst>
              <a:ext uri="{FF2B5EF4-FFF2-40B4-BE49-F238E27FC236}">
                <a16:creationId xmlns:a16="http://schemas.microsoft.com/office/drawing/2014/main" id="{850DB603-4A47-C1FA-D984-6FD0B7FEE5CB}"/>
              </a:ext>
            </a:extLst>
          </xdr:cNvPr>
          <xdr:cNvSpPr txBox="1"/>
        </xdr:nvSpPr>
        <xdr:spPr>
          <a:xfrm>
            <a:off x="4543425" y="6734175"/>
            <a:ext cx="1038225"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กรรมการ</a:t>
            </a:r>
          </a:p>
        </xdr:txBody>
      </xdr:sp>
      <xdr:sp macro="" textlink="">
        <xdr:nvSpPr>
          <xdr:cNvPr id="8" name="TextBox 1">
            <a:extLst>
              <a:ext uri="{FF2B5EF4-FFF2-40B4-BE49-F238E27FC236}">
                <a16:creationId xmlns:a16="http://schemas.microsoft.com/office/drawing/2014/main" id="{9DF5D70C-1C73-4FE6-81EA-AF39EFB16C58}"/>
              </a:ext>
            </a:extLst>
          </xdr:cNvPr>
          <xdr:cNvSpPr txBox="1"/>
        </xdr:nvSpPr>
        <xdr:spPr>
          <a:xfrm>
            <a:off x="4486275" y="8058150"/>
            <a:ext cx="1038225"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กรรมการ</a:t>
            </a: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5</xdr:col>
      <xdr:colOff>578405</xdr:colOff>
      <xdr:row>756</xdr:row>
      <xdr:rowOff>0</xdr:rowOff>
    </xdr:from>
    <xdr:ext cx="1107996" cy="262572"/>
    <xdr:sp macro="" textlink="">
      <xdr:nvSpPr>
        <xdr:cNvPr id="2" name="TextBox 1">
          <a:extLst>
            <a:ext uri="{FF2B5EF4-FFF2-40B4-BE49-F238E27FC236}">
              <a16:creationId xmlns:a16="http://schemas.microsoft.com/office/drawing/2014/main" id="{CC2A6075-8135-4FD9-8DCC-962BDE6EE1F2}"/>
            </a:ext>
          </a:extLst>
        </xdr:cNvPr>
        <xdr:cNvSpPr txBox="1"/>
      </xdr:nvSpPr>
      <xdr:spPr>
        <a:xfrm>
          <a:off x="6599195" y="160601891"/>
          <a:ext cx="1107996"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a:t>	</a:t>
          </a:r>
        </a:p>
      </xdr:txBody>
    </xdr:sp>
    <xdr:clientData/>
  </xdr:oneCellAnchor>
  <xdr:oneCellAnchor>
    <xdr:from>
      <xdr:col>5</xdr:col>
      <xdr:colOff>578405</xdr:colOff>
      <xdr:row>764</xdr:row>
      <xdr:rowOff>0</xdr:rowOff>
    </xdr:from>
    <xdr:ext cx="184731" cy="262572"/>
    <xdr:sp macro="" textlink="">
      <xdr:nvSpPr>
        <xdr:cNvPr id="3" name="TextBox 2">
          <a:extLst>
            <a:ext uri="{FF2B5EF4-FFF2-40B4-BE49-F238E27FC236}">
              <a16:creationId xmlns:a16="http://schemas.microsoft.com/office/drawing/2014/main" id="{7D0F0667-B213-4276-B8E7-3035498C34AC}"/>
            </a:ext>
          </a:extLst>
        </xdr:cNvPr>
        <xdr:cNvSpPr txBox="1"/>
      </xdr:nvSpPr>
      <xdr:spPr>
        <a:xfrm>
          <a:off x="6599195" y="162240686"/>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h-TH"/>
        </a:p>
      </xdr:txBody>
    </xdr:sp>
    <xdr:clientData/>
  </xdr:oneCellAnchor>
  <xdr:oneCellAnchor>
    <xdr:from>
      <xdr:col>5</xdr:col>
      <xdr:colOff>578405</xdr:colOff>
      <xdr:row>756</xdr:row>
      <xdr:rowOff>0</xdr:rowOff>
    </xdr:from>
    <xdr:ext cx="1107996" cy="262572"/>
    <xdr:sp macro="" textlink="">
      <xdr:nvSpPr>
        <xdr:cNvPr id="4" name="TextBox 1">
          <a:extLst>
            <a:ext uri="{FF2B5EF4-FFF2-40B4-BE49-F238E27FC236}">
              <a16:creationId xmlns:a16="http://schemas.microsoft.com/office/drawing/2014/main" id="{4A44BD4B-9916-49D1-A347-F330890B51C2}"/>
            </a:ext>
          </a:extLst>
        </xdr:cNvPr>
        <xdr:cNvSpPr txBox="1"/>
      </xdr:nvSpPr>
      <xdr:spPr>
        <a:xfrm>
          <a:off x="6599195" y="160601891"/>
          <a:ext cx="1107996"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a:t>	</a:t>
          </a:r>
        </a:p>
      </xdr:txBody>
    </xdr:sp>
    <xdr:clientData/>
  </xdr:oneCellAnchor>
  <xdr:oneCellAnchor>
    <xdr:from>
      <xdr:col>5</xdr:col>
      <xdr:colOff>578405</xdr:colOff>
      <xdr:row>764</xdr:row>
      <xdr:rowOff>0</xdr:rowOff>
    </xdr:from>
    <xdr:ext cx="184731" cy="262572"/>
    <xdr:sp macro="" textlink="">
      <xdr:nvSpPr>
        <xdr:cNvPr id="5" name="TextBox 2">
          <a:extLst>
            <a:ext uri="{FF2B5EF4-FFF2-40B4-BE49-F238E27FC236}">
              <a16:creationId xmlns:a16="http://schemas.microsoft.com/office/drawing/2014/main" id="{9A082C36-162C-49CF-98EA-A30E64B4BD40}"/>
            </a:ext>
          </a:extLst>
        </xdr:cNvPr>
        <xdr:cNvSpPr txBox="1"/>
      </xdr:nvSpPr>
      <xdr:spPr>
        <a:xfrm>
          <a:off x="6599195" y="162240686"/>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h-TH"/>
        </a:p>
      </xdr:txBody>
    </xdr:sp>
    <xdr:clientData/>
  </xdr:oneCellAnchor>
  <xdr:oneCellAnchor>
    <xdr:from>
      <xdr:col>5</xdr:col>
      <xdr:colOff>578405</xdr:colOff>
      <xdr:row>765</xdr:row>
      <xdr:rowOff>0</xdr:rowOff>
    </xdr:from>
    <xdr:ext cx="184731" cy="262572"/>
    <xdr:sp macro="" textlink="">
      <xdr:nvSpPr>
        <xdr:cNvPr id="205" name="TextBox 204">
          <a:extLst>
            <a:ext uri="{FF2B5EF4-FFF2-40B4-BE49-F238E27FC236}">
              <a16:creationId xmlns:a16="http://schemas.microsoft.com/office/drawing/2014/main" id="{FAE60568-C1AD-459F-A8D6-4E4937C471C5}"/>
            </a:ext>
          </a:extLst>
        </xdr:cNvPr>
        <xdr:cNvSpPr txBox="1"/>
      </xdr:nvSpPr>
      <xdr:spPr>
        <a:xfrm>
          <a:off x="6720388" y="198921414"/>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h-TH"/>
        </a:p>
      </xdr:txBody>
    </xdr:sp>
    <xdr:clientData/>
  </xdr:oneCellAnchor>
  <xdr:oneCellAnchor>
    <xdr:from>
      <xdr:col>5</xdr:col>
      <xdr:colOff>578405</xdr:colOff>
      <xdr:row>765</xdr:row>
      <xdr:rowOff>0</xdr:rowOff>
    </xdr:from>
    <xdr:ext cx="184731" cy="262572"/>
    <xdr:sp macro="" textlink="">
      <xdr:nvSpPr>
        <xdr:cNvPr id="211" name="TextBox 2">
          <a:extLst>
            <a:ext uri="{FF2B5EF4-FFF2-40B4-BE49-F238E27FC236}">
              <a16:creationId xmlns:a16="http://schemas.microsoft.com/office/drawing/2014/main" id="{9C4B1B91-9C1A-4263-BE5D-4657066484A0}"/>
            </a:ext>
          </a:extLst>
        </xdr:cNvPr>
        <xdr:cNvSpPr txBox="1"/>
      </xdr:nvSpPr>
      <xdr:spPr>
        <a:xfrm>
          <a:off x="6720388" y="198921414"/>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h-TH"/>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1080191</xdr:colOff>
      <xdr:row>24</xdr:row>
      <xdr:rowOff>205151</xdr:rowOff>
    </xdr:from>
    <xdr:to>
      <xdr:col>1</xdr:col>
      <xdr:colOff>1672206</xdr:colOff>
      <xdr:row>26</xdr:row>
      <xdr:rowOff>5859</xdr:rowOff>
    </xdr:to>
    <xdr:sp macro="" textlink="">
      <xdr:nvSpPr>
        <xdr:cNvPr id="2" name="TextBox 1">
          <a:extLst>
            <a:ext uri="{FF2B5EF4-FFF2-40B4-BE49-F238E27FC236}">
              <a16:creationId xmlns:a16="http://schemas.microsoft.com/office/drawing/2014/main" id="{8FF79080-3222-413E-B445-3F2351C6CDA3}"/>
            </a:ext>
          </a:extLst>
        </xdr:cNvPr>
        <xdr:cNvSpPr txBox="1"/>
      </xdr:nvSpPr>
      <xdr:spPr>
        <a:xfrm>
          <a:off x="1562329" y="5999122"/>
          <a:ext cx="592015"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เห็นชอบ</a:t>
          </a:r>
        </a:p>
      </xdr:txBody>
    </xdr:sp>
    <xdr:clientData/>
  </xdr:twoCellAnchor>
  <xdr:twoCellAnchor>
    <xdr:from>
      <xdr:col>1</xdr:col>
      <xdr:colOff>1080191</xdr:colOff>
      <xdr:row>28</xdr:row>
      <xdr:rowOff>205151</xdr:rowOff>
    </xdr:from>
    <xdr:to>
      <xdr:col>1</xdr:col>
      <xdr:colOff>1672206</xdr:colOff>
      <xdr:row>30</xdr:row>
      <xdr:rowOff>5859</xdr:rowOff>
    </xdr:to>
    <xdr:sp macro="" textlink="">
      <xdr:nvSpPr>
        <xdr:cNvPr id="3" name="TextBox 2">
          <a:extLst>
            <a:ext uri="{FF2B5EF4-FFF2-40B4-BE49-F238E27FC236}">
              <a16:creationId xmlns:a16="http://schemas.microsoft.com/office/drawing/2014/main" id="{1344EBF1-8862-4E3C-9FC8-3ED4BE9E28F0}"/>
            </a:ext>
          </a:extLst>
        </xdr:cNvPr>
        <xdr:cNvSpPr txBox="1"/>
      </xdr:nvSpPr>
      <xdr:spPr>
        <a:xfrm>
          <a:off x="1562329" y="7054838"/>
          <a:ext cx="592015"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ตรวจ</a:t>
          </a:r>
        </a:p>
      </xdr:txBody>
    </xdr:sp>
    <xdr:clientData/>
  </xdr:twoCellAnchor>
  <xdr:twoCellAnchor>
    <xdr:from>
      <xdr:col>1</xdr:col>
      <xdr:colOff>746084</xdr:colOff>
      <xdr:row>33</xdr:row>
      <xdr:rowOff>146541</xdr:rowOff>
    </xdr:from>
    <xdr:to>
      <xdr:col>1</xdr:col>
      <xdr:colOff>1707377</xdr:colOff>
      <xdr:row>35</xdr:row>
      <xdr:rowOff>228598</xdr:rowOff>
    </xdr:to>
    <xdr:sp macro="" textlink="">
      <xdr:nvSpPr>
        <xdr:cNvPr id="4" name="TextBox 3">
          <a:extLst>
            <a:ext uri="{FF2B5EF4-FFF2-40B4-BE49-F238E27FC236}">
              <a16:creationId xmlns:a16="http://schemas.microsoft.com/office/drawing/2014/main" id="{353C4D03-08BF-4F6F-ADD2-3694C30D355D}"/>
            </a:ext>
          </a:extLst>
        </xdr:cNvPr>
        <xdr:cNvSpPr txBox="1"/>
      </xdr:nvSpPr>
      <xdr:spPr>
        <a:xfrm>
          <a:off x="1228222" y="8317952"/>
          <a:ext cx="961293" cy="605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ประมาณการและรวบรวมโดย</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978777</xdr:colOff>
      <xdr:row>23</xdr:row>
      <xdr:rowOff>240753</xdr:rowOff>
    </xdr:from>
    <xdr:ext cx="0" cy="282377"/>
    <xdr:sp macro="" textlink="">
      <xdr:nvSpPr>
        <xdr:cNvPr id="2" name="TextBox 1">
          <a:extLst>
            <a:ext uri="{FF2B5EF4-FFF2-40B4-BE49-F238E27FC236}">
              <a16:creationId xmlns:a16="http://schemas.microsoft.com/office/drawing/2014/main" id="{015459B0-8218-4582-8209-A72F55FDDEA4}"/>
            </a:ext>
          </a:extLst>
        </xdr:cNvPr>
        <xdr:cNvSpPr txBox="1"/>
      </xdr:nvSpPr>
      <xdr:spPr>
        <a:xfrm>
          <a:off x="1465610" y="5955753"/>
          <a:ext cx="0" cy="282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a:latin typeface="TH SarabunPSK" pitchFamily="34" charset="-34"/>
              <a:cs typeface="TH SarabunPSK" pitchFamily="34" charset="-34"/>
            </a:rPr>
            <a:t>เห็นชอบ</a:t>
          </a:r>
        </a:p>
      </xdr:txBody>
    </xdr:sp>
    <xdr:clientData/>
  </xdr:oneCellAnchor>
  <xdr:oneCellAnchor>
    <xdr:from>
      <xdr:col>1</xdr:col>
      <xdr:colOff>980090</xdr:colOff>
      <xdr:row>28</xdr:row>
      <xdr:rowOff>1319</xdr:rowOff>
    </xdr:from>
    <xdr:ext cx="0" cy="291435"/>
    <xdr:sp macro="" textlink="">
      <xdr:nvSpPr>
        <xdr:cNvPr id="3" name="TextBox 2">
          <a:extLst>
            <a:ext uri="{FF2B5EF4-FFF2-40B4-BE49-F238E27FC236}">
              <a16:creationId xmlns:a16="http://schemas.microsoft.com/office/drawing/2014/main" id="{27BAF524-5E0F-4072-916E-E86A6AD55B73}"/>
            </a:ext>
          </a:extLst>
        </xdr:cNvPr>
        <xdr:cNvSpPr txBox="1"/>
      </xdr:nvSpPr>
      <xdr:spPr>
        <a:xfrm>
          <a:off x="1465865" y="5068619"/>
          <a:ext cx="0" cy="291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a:latin typeface="TH SarabunPSK" pitchFamily="34" charset="-34"/>
              <a:cs typeface="TH SarabunPSK" pitchFamily="34" charset="-34"/>
            </a:rPr>
            <a:t>ตรวจ</a:t>
          </a:r>
        </a:p>
      </xdr:txBody>
    </xdr:sp>
    <xdr:clientData/>
  </xdr:oneCellAnchor>
  <xdr:oneCellAnchor>
    <xdr:from>
      <xdr:col>1</xdr:col>
      <xdr:colOff>624050</xdr:colOff>
      <xdr:row>32</xdr:row>
      <xdr:rowOff>239122</xdr:rowOff>
    </xdr:from>
    <xdr:ext cx="0" cy="561541"/>
    <xdr:sp macro="" textlink="">
      <xdr:nvSpPr>
        <xdr:cNvPr id="4" name="TextBox 3">
          <a:extLst>
            <a:ext uri="{FF2B5EF4-FFF2-40B4-BE49-F238E27FC236}">
              <a16:creationId xmlns:a16="http://schemas.microsoft.com/office/drawing/2014/main" id="{96CEEF42-0BBE-4B6D-A44E-2020F1FED8FF}"/>
            </a:ext>
          </a:extLst>
        </xdr:cNvPr>
        <xdr:cNvSpPr txBox="1"/>
      </xdr:nvSpPr>
      <xdr:spPr>
        <a:xfrm>
          <a:off x="1109825" y="5973172"/>
          <a:ext cx="0" cy="561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400">
              <a:latin typeface="TH SarabunPSK" pitchFamily="34" charset="-34"/>
              <a:cs typeface="TH SarabunPSK" pitchFamily="34" charset="-34"/>
            </a:rPr>
            <a:t>ประมาณการ</a:t>
          </a:r>
        </a:p>
        <a:p>
          <a:r>
            <a:rPr lang="th-TH" sz="1400">
              <a:latin typeface="TH SarabunPSK" pitchFamily="34" charset="-34"/>
              <a:cs typeface="TH SarabunPSK" pitchFamily="34" charset="-34"/>
            </a:rPr>
            <a:t>และรวบรวมโดย</a:t>
          </a:r>
        </a:p>
      </xdr:txBody>
    </xdr:sp>
    <xdr:clientData/>
  </xdr:oneCellAnchor>
  <xdr:twoCellAnchor>
    <xdr:from>
      <xdr:col>3</xdr:col>
      <xdr:colOff>238125</xdr:colOff>
      <xdr:row>23</xdr:row>
      <xdr:rowOff>85725</xdr:rowOff>
    </xdr:from>
    <xdr:to>
      <xdr:col>4</xdr:col>
      <xdr:colOff>638175</xdr:colOff>
      <xdr:row>33</xdr:row>
      <xdr:rowOff>48358</xdr:rowOff>
    </xdr:to>
    <xdr:grpSp>
      <xdr:nvGrpSpPr>
        <xdr:cNvPr id="5" name="กลุ่ม 4">
          <a:extLst>
            <a:ext uri="{FF2B5EF4-FFF2-40B4-BE49-F238E27FC236}">
              <a16:creationId xmlns:a16="http://schemas.microsoft.com/office/drawing/2014/main" id="{FAE3E8CE-DA6F-4335-889D-303C71D31D46}"/>
            </a:ext>
          </a:extLst>
        </xdr:cNvPr>
        <xdr:cNvGrpSpPr/>
      </xdr:nvGrpSpPr>
      <xdr:grpSpPr>
        <a:xfrm>
          <a:off x="4845844" y="5681663"/>
          <a:ext cx="1114425" cy="2546289"/>
          <a:chOff x="4457700" y="5562600"/>
          <a:chExt cx="1123950" cy="2810608"/>
        </a:xfrm>
      </xdr:grpSpPr>
      <xdr:sp macro="" textlink="">
        <xdr:nvSpPr>
          <xdr:cNvPr id="9" name="TextBox 1">
            <a:extLst>
              <a:ext uri="{FF2B5EF4-FFF2-40B4-BE49-F238E27FC236}">
                <a16:creationId xmlns:a16="http://schemas.microsoft.com/office/drawing/2014/main" id="{7E6270C8-3442-3805-3741-E4D1E19A3339}"/>
              </a:ext>
            </a:extLst>
          </xdr:cNvPr>
          <xdr:cNvSpPr txBox="1"/>
        </xdr:nvSpPr>
        <xdr:spPr>
          <a:xfrm>
            <a:off x="4457700" y="5562600"/>
            <a:ext cx="1038225" cy="42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ประธานกรรมการ</a:t>
            </a:r>
          </a:p>
        </xdr:txBody>
      </xdr:sp>
      <xdr:sp macro="" textlink="">
        <xdr:nvSpPr>
          <xdr:cNvPr id="10" name="TextBox 1">
            <a:extLst>
              <a:ext uri="{FF2B5EF4-FFF2-40B4-BE49-F238E27FC236}">
                <a16:creationId xmlns:a16="http://schemas.microsoft.com/office/drawing/2014/main" id="{70DD8E9B-C0EC-1A8F-3428-190F188698D2}"/>
              </a:ext>
            </a:extLst>
          </xdr:cNvPr>
          <xdr:cNvSpPr txBox="1"/>
        </xdr:nvSpPr>
        <xdr:spPr>
          <a:xfrm>
            <a:off x="4543425" y="6734175"/>
            <a:ext cx="1038225"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กรรมการ</a:t>
            </a:r>
          </a:p>
        </xdr:txBody>
      </xdr:sp>
      <xdr:sp macro="" textlink="">
        <xdr:nvSpPr>
          <xdr:cNvPr id="11" name="TextBox 1">
            <a:extLst>
              <a:ext uri="{FF2B5EF4-FFF2-40B4-BE49-F238E27FC236}">
                <a16:creationId xmlns:a16="http://schemas.microsoft.com/office/drawing/2014/main" id="{C02B9DB5-BEC5-C020-38B2-9FFB1233259E}"/>
              </a:ext>
            </a:extLst>
          </xdr:cNvPr>
          <xdr:cNvSpPr txBox="1"/>
        </xdr:nvSpPr>
        <xdr:spPr>
          <a:xfrm>
            <a:off x="4486275" y="8058150"/>
            <a:ext cx="1038225"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h-TH" sz="1400">
                <a:latin typeface="TH SarabunPSK" panose="020B0500040200020003" pitchFamily="34" charset="-34"/>
                <a:cs typeface="TH SarabunPSK" panose="020B0500040200020003" pitchFamily="34" charset="-34"/>
              </a:rPr>
              <a:t>กรรมการ</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BOOMBAHH\Desktop\&#3585;&#3634;&#3619;&#3588;&#3636;&#3604;&#3588;&#3656;&#3634;&#3591;&#3634;&#3609;&#3605;&#3657;&#3609;&#3607;&#3640;&#36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591;&#3634;&#3609;&#3619;&#3634;&#3588;&#3634;&#3585;&#3621;&#3634;&#3591;%20&#3585;&#3629;&#3591;%20&#3585;&#3617;&#3619;\breakdown_v1.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boonlert\Desktop\&#3609;&#3635;&#3648;&#3626;&#3609;&#3629;&#3612;&#3621;&#3591;&#3634;&#3609;%20(&#3610;&#3640;&#3597;&#3648;&#3621;&#3636;&#3624;&#3626;&#3634;&#3613;&#3656;&#3634;&#3618;)\Naruechit\Works\&#3611;&#3619;&#3632;&#3617;&#3634;&#3603;&#3585;&#3634;&#3619;\CC_Road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3585;&#3621;&#3640;&#3656;&#3617;&#3591;&#3634;&#3609;&#3614;&#3633;&#3602;&#3609;&#3634;&#3648;&#3617;&#3639;&#3629;&#3591;%201%20&#3585;&#3629;&#3591;&#3617;&#3634;&#3605;&#3619;&#3600;&#3634;&#3609;&#3619;&#3634;&#3588;&#3634;&#3585;&#3621;&#3634;&#3591;%20&#3585;&#3619;&#3617;&#3650;&#3618;&#3608;&#3634;&#3608;&#3636;&#3585;&#3634;&#3619;&#3649;&#3621;&#3632;&#3612;&#3633;&#3591;&#3648;&#3617;&#3639;&#3629;&#3591;\&#3611;&#3619;&#3633;&#3610;&#3588;&#3641;&#3656;&#3626;&#3633;&#3597;&#3597;&#3634;&amp;&#3591;&#3623;&#3604;&#3591;&#3634;&#3609;\&#3609;&#3657;&#3635;&#3607;&#3656;&#3623;&#3617;%202558-2\BOQ.&#3629;&#3656;&#3634;&#3591;&#3607;&#3629;&#3591;_&#3650;&#3614;&#3608;&#3636;&#3660;&#3607;&#3629;&#3591;_&#3619;&#3623;&#3617;&#3591;&#3623;&#3604;&#3591;&#3634;&#3609;%2016-07-2558.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Documents%20and%20Settings\&#3648;&#3592;&#3637;&#3658;&#3618;&#3610;\My%20Documents\Documents%20and%20Settings\Administrator\My%20Documents\&#3626;&#3635;&#3648;&#3609;&#3634;&#3586;&#3629;&#3591;%20&#3619;&#3634;&#3588;&#3634;&#3585;&#3621;&#3634;&#3591;_&#3624;&#3634;&#3621;&#3611;&#3585;&#3588;&#3619;&#3629;&#3591;&#3626;&#3591;&#3586;&#3621;&#363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Documents\&#3626;&#3607;&#3629;&#3616;%20&#3624;&#3641;&#3609;&#3618;&#3660;&#3648;&#3607;&#3588;&#3650;&#3609;&#3631;%20&#3604;&#3634;&#3623;&#3648;&#3607;&#3637;&#3618;&#3617;\&#3627;&#3629;&#3614;&#3633;&#3585;%2024%20&#3627;&#3609;&#3656;&#3623;&#3618;\Documents%20and%20Settings\Anukul\My%20Documents\&#3585;&#3619;&#3619;&#3617;&#3585;&#3634;&#3619;&#3585;&#3635;&#3627;&#3609;&#3604;&#3619;&#3634;&#3588;&#3634;&#3585;&#3621;&#3634;&#3591;%20&#3592;.&#3629;&#3640;&#3610;&#3621;\Documents%20and%20Settings\Administrator\My%20Documents\&#3626;&#3635;&#3648;&#3609;&#3634;&#3586;&#3629;&#3591;%20&#3619;&#3634;&#3588;&#3634;&#3585;&#3621;&#3634;&#3591;_&#3624;&#3634;&#3621;&#3611;&#3585;&#3588;&#3619;&#3629;&#3591;&#3626;&#3591;&#3586;&#3621;&#363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nong\Downloads\DATA%20MEA\MEA\DB.&amp;MH.&amp;HDD\&#3600;&#3634;&#3609;&#3619;&#3634;&#3588;&#3634;%20&#3585;&#3618;%2051\&#3619;&#3634;&#3588;&#3634;&#3585;&#3621;&#3634;&#3591;\&#3623;&#3591;&#3649;&#3627;&#3623;&#3609;%20&#3607;&#3633;&#3610;&#3594;&#3657;&#3634;&#3591;\&#3619;&#3634;&#3588;&#3634;&#3585;&#3621;&#3634;&#3591;%20&#3626;&#3618;.%20&#3607;&#3623;&#3637;&#3623;&#3633;&#3602;&#3609;&#3634;\&#3610;%20.&#3607;&#3656;&#3629;&#3609;&#3657;&#3635;&#3652;&#3607;&#361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2KMAC\Drive-Project-2\&#3586;&#3657;&#3629;&#3617;&#3641;&#3621;%20&#3618;&#3608;\&#3611;&#3619;.&#3626;&#3634;&#3618;&#3585;&#3634;&#3597;&#3592;&#3609;&#3634;&#3616;&#3636;&#3648;&#3625;&#3585;(0.690&#3585;&#361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3591;&#3634;&#3609;&#3629;&#3634;&#3619;&#3660;&#3617;\&#3611;&#3619;&#3632;&#3617;&#3634;&#3603;&#3619;&#3634;&#3588;&#3634;&#3611;&#3637;%2051\&#3611;&#3619;&#3632;&#3617;&#3634;&#3603;&#3619;&#3634;&#3588;&#3634;&#3591;&#3634;&#3609;&#3585;&#3656;&#3629;&#3626;&#3619;&#3657;&#3634;&#3591;\&#3585;&#3656;&#3629;&#3626;&#3619;&#3657;&#3634;&#3591;&#3606;&#3609;&#3609;51(10-8-50)&#3611;&#3641;&#3649;&#3585;&#359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3586;&#3657;&#3629;&#3617;&#3641;&#3621;%20&#3618;&#3608;\&#3611;&#3619;.&#3626;&#3634;&#3618;&#3585;&#3634;&#3597;&#3592;&#3609;&#3634;&#3616;&#3636;&#3648;&#3625;&#3585;(0.690&#3585;&#361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Users\Win%207\AppData\Local\Microsoft\Windows\Temporary%20Internet%20Files\Content.IE5\2S65MM6O\&#3612;&#3641;&#3657;&#3651;&#3594;&#3657;&#3607;&#3656;&#3634;&#3609;&#3629;&#3639;&#3656;&#3609;\Banjob\BanjobBk3\P0475&#3585;&#3619;&#3632;&#3607;&#3640;&#3656;&#3617;&#3649;&#3610;&#3609;\Cost\Overpass\Cost_&#3585;&#3619;&#3632;&#3607;&#3640;&#3656;&#3617;&#3649;&#3610;&#3609;_Overpass_R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O:\Documents%20and%20Settings\boonlert\Desktop\&#3609;&#3635;&#3648;&#3626;&#3609;&#3629;&#3612;&#3621;&#3591;&#3634;&#3609;%20(&#3610;&#3640;&#3597;&#3648;&#3621;&#3636;&#3624;&#3626;&#3634;&#3613;&#3656;&#3634;&#3618;)\Documents%20and%20Settings\user\My%20Documents\&#3607;&#3634;&#3591;&#3627;&#3621;&#3623;&#3591;&#3594;&#3609;&#3610;&#3607;\&#3611;&#3619;&#3632;&#3617;&#3634;&#3603;&#3619;&#3634;&#3588;&#3634;49(&#3649;&#3611;&#3619;&#3597;&#3633;&#3605;&#3605;&#3636;)\&#3611;&#3619;&#3632;&#3617;&#3634;&#3603;&#3619;&#3634;&#3588;&#3634;&#3606;&#3609;&#3609;\&#3611;&#3619;&#3632;&#3617;&#3634;&#3603;&#3619;&#3634;&#3588;&#3634;&#3606;&#3609;&#3609;46\&#3610;.&#3588;&#3635;&#3650;&#3611;&#3656;&#3591;&#3648;&#3611;&#3656;&#359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3591;&#3634;&#3609;&#3619;&#3634;&#3588;&#3634;&#3585;&#3621;&#3634;&#3591;%20&#3585;&#3629;&#3591;%20&#3585;&#3617;&#3619;\breakdown_v1.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KMAC\Drive-Project-2\&#3586;&#3609;&#3634;&#3604;&#3585;&#3621;&#3634;&#3591;\&#3611;&#3619;&#3632;&#3617;&#3634;&#3603;&#3585;&#3634;&#3619;\&#3649;&#3617;&#3656;&#3611;&#3619;&#3632;&#3592;&#3633;&#3609;&#3605;&#3660;\&#3611;&#3617;&#3585;.&#3629;&#3657;&#3634;&#3618;&#3649;&#3604;&#3591;&#3585;&#3621;&#3640;&#3656;&#3617;2\&#3611;&#3617;&#3585;.&#3607;&#3656;&#3634;&#3648;&#3626;&#3621;&#3634;&#3585;&#3621;&#3640;&#3656;&#3617;3\&#3611;&#3617;&#3585;&#3607;&#3656;&#3634;&#3648;&#3626;&#3621;&#3634;&#3592;&#3657;&#3634;&#3591;&#3648;&#3627;&#3617;&#3634;&#3607;&#3633;&#3657;&#3591;&#3627;&#3617;&#3604;&#3611;&#3637;45&#3619;&#3634;&#3588;&#3634;&#3651;&#3627;&#3617;&#3656;&#3605;.&#3588;.4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Temporary%20Internet%20Files\Content.IE5\3MHJDW2N\A-110\&#3588;&#3636;&#3604;&#3619;&#3634;&#3588;&#3634;\&#3617;.&#3609;&#3648;&#3619;&#3624;&#3623;&#3619;%20&#3614;&#3636;&#3625;&#3603;&#3640;&#3650;&#3621;&#3585;\&#3585;&#3621;&#3640;&#3656;&#3617;&#3629;&#3634;&#3588;&#3634;&#3619;&#3626;&#3634;&#3608;&#3634;&#3619;&#3603;&#3626;&#3640;&#3586;\&#3591;&#3634;&#3609;&#3619;&#3634;&#3594;&#3585;&#3634;&#3619;\&#3619;&#3634;&#3594;&#3585;&#3634;&#3619;\&#3585;&#3619;&#3617;&#3605;&#3656;&#3634;&#3591;&#3654;\&#3626;&#3635;&#3609;&#3633;&#3585;&#3591;&#3634;&#3609;&#3611;&#3621;&#3633;&#3604;&#3631;\&#3627;&#3657;&#3629;&#3591;&#3611;&#3619;&#3632;&#3594;&#3640;&#3617;%20&#3626;&#3606;&#3634;&#3610;&#3633;&#3609;&#3614;&#3619;&#3632;&#3610;&#3619;&#3617;&#3619;&#3634;&#3594;&#3609;&#3585;%201035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Users\win7\Desktop\Civil\Civil%20SpreadSheet\&#3650;&#3611;&#3619;&#3649;&#3585;&#3619;&#3617;&#3585;&#3621;&#3640;&#3656;&#3617;&#3594;&#3656;&#3634;&#3591;&#3611;&#3607;&#3640;&#3617;&#3619;&#3634;&#3594;&#3623;&#3591;&#3624;&#3634;\&#3591;&#3634;&#3609;&#3606;&#3609;&#360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ADVICE\Desktop\&#3591;&#3634;&#3609;\2562\&#3624;&#3634;&#3621;&#3648;&#3592;&#3657;&#3634;&#3649;&#3617;&#3656;&#3588;&#3621;&#3629;&#3591;&#3607;&#3629;&#3591;\Cad%20File_&#3624;&#3634;&#3621;&#3648;&#3592;&#3657;&#3634;&#3649;&#3617;&#3656;&#3588;&#3621;&#3629;&#3591;&#3607;&#3629;&#3591;%20&#3619;&#3623;&#3617;&#3607;&#3640;&#3585;&#3626;&#3656;&#3623;&#3609;\Civil\Civil%20SpreadSheet\&#3650;&#3611;&#3619;&#3649;&#3585;&#3619;&#3617;&#3585;&#3621;&#3640;&#3656;&#3617;&#3594;&#3656;&#3634;&#3591;&#3611;&#3607;&#3640;&#3617;&#3619;&#3634;&#3594;&#3623;&#3591;&#3624;&#3634;\&#3591;&#3634;&#3609;&#3606;&#3609;&#36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My%20Documents\00-&#3591;&#3634;&#3609;&#3611;&#3619;.&#3611;&#3637;%202556\&#3650;&#3588;&#3619;&#3591;&#3627;&#3634;&#3619;%20SDU%20(2)\Documents%20and%20Settings\Anukul\My%20Documents\&#3585;&#3619;&#3619;&#3617;&#3585;&#3634;&#3619;&#3585;&#3635;&#3627;&#3609;&#3604;&#3619;&#3634;&#3588;&#3634;&#3585;&#3621;&#3634;&#3591;%20&#3592;.&#3629;&#3640;&#3610;&#3621;\Documents%20and%20Settings\Administrator\My%20Documents\&#3626;&#3635;&#3648;&#3609;&#3634;&#3586;&#3629;&#3591;%20&#3619;&#3634;&#3588;&#3634;&#3585;&#3621;&#3634;&#3591;_&#3624;&#3634;&#3621;&#3611;&#3585;&#3588;&#3619;&#3629;&#3591;&#3626;&#3591;&#3586;&#3621;&#363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My%20Documents\00-&#3591;&#3634;&#3609;&#3611;&#3619;.&#3611;&#3637;%202556\&#3650;&#3588;&#3619;&#3591;&#3627;&#3634;&#3619;%20SDU%20(2)\Documents%20and%20Settings\Anukul\My%20Documents\&#3585;&#3619;&#3619;&#3617;&#3585;&#3634;&#3619;&#3585;&#3635;&#3627;&#3609;&#3604;&#3619;&#3634;&#3588;&#3634;&#3585;&#3621;&#3634;&#3591;%20&#3592;.&#3629;&#3640;&#3610;&#3621;\Documents%20and%20Settings\Administrator\My%20Documents\&#3626;&#3635;&#3648;&#3609;&#3634;&#3586;&#3629;&#3591;%20&#3619;&#3634;&#3588;&#3634;&#3585;&#3621;&#3634;&#3591;_&#3624;&#3634;&#3621;&#3611;&#3585;&#3588;&#3619;&#3629;&#3591;&#3626;&#3591;&#3586;&#3621;&#363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ong\Downloads\DATA%20MEA\MEA\DB.&amp;MH.&amp;HDD\&#3600;&#3634;&#3609;&#3619;&#3634;&#3588;&#3634;%20&#3585;&#3618;%2051\&#3619;&#3634;&#3588;&#3634;&#3585;&#3621;&#3634;&#3591;%20DB%20&#3623;&#3591;&#3649;&#3627;&#3623;&#3609;&#3605;&#3632;&#3623;&#3633;&#3609;&#3629;&#3629;&#3585;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rd2\c\PRASIT\RMC\FTO_RM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rd2\c\PRASIT\RMC\DRP_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rd2\c\PRASIT\1RST\CRC1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rd2\c\PRASIT\2R\FTO2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d2\c\PRASIT\1L\TR1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3627;&#3621;&#3633;&#3585;&#3648;&#3585;&#3603;&#3601;&#3660;&#3585;&#3634;&#3619;&#3588;&#3635;&#3609;&#3623;&#3603;&#3619;&#3634;&#3588;&#3634;&#3585;&#3621;&#3634;&#3591;%206%20&#3585;&#3614;%2050\&#3605;&#3657;&#3609;&#3649;&#3610;&#3610;&#3611;&#3619;&#3632;&#3617;&#3634;&#3603;&#3619;&#3634;&#3588;&#3634;&#3649;&#3627;&#3621;&#3656;&#3591;&#3609;&#3657;&#3635;%20&#3585;&#3618;%205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WINDOWS\TEMP\&#3648;&#3626;&#3609;&#3629;&#3619;&#3634;&#3588;&#3634;-%20(&#3626;&#3641;&#3605;&#361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6BF1A5\&#3594;&#3633;&#3618;&#3609;&#3634;&#3607;-&#3607;&#3621;%2032%20&#3605;&#3629;&#3609;%201%20&#3626;&#3656;&#3623;&#3609;&#3607;&#3637;&#3656;%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WINDOWS\TEMP\&#3648;&#3626;&#3609;&#3629;&#3619;&#3634;&#3588;&#3634;-%20(&#3626;&#3641;&#3605;&#361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Cost-Nam%20Bak\BOQ\BOQ-Nambak1-080508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3619;&#3633;&#3591;&#3626;&#3636;&#3605;\BOQ\Final%20NWR&#3619;&#3634;&#3588;&#3634;&#3588;&#3621;&#3629;&#3591;&#3619;&#3633;&#3591;&#3626;&#3636;&#3605;&#3611;&#3619;&#3632;&#3618;&#3641;&#3619;&#3624;&#3633;&#3585;&#3604;&#3636;&#3660;&#3604;&#3657;&#3634;&#3609;&#3607;&#3636;&#3624;&#3651;&#3605;&#3657;%20&#3594;&#3656;&#3623;&#3591;&#3607;&#3637;&#3656;%201%20539,900,000%20&#3605;&#3657;&#3609;&#3593;&#3610;&#3633;&#36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3619;&#3633;&#3591;&#3626;&#3636;&#3605;\&#3591;&#3634;&#3609;&#3648;&#3648;&#3585;&#3657;&#3652;&#3586;&#3626;&#3633;&#3597;&#3597;&#3634;&#3588;&#3619;&#3633;&#3656;&#3591;&#3607;&#3637;&#3656;%201\&#3649;&#3585;&#3657;&#3652;&#3586;&#3626;&#3633;&#3597;&#3597;&#3634;&#3588;&#3619;&#3633;&#3657;&#3591;&#3607;&#3637;&#3656;%201&#3619;&#3633;&#3591;&#3626;&#3636;&#3605;\&#3649;&#3585;&#3657;&#3652;&#3586;&#3626;&#3633;&#3597;&#3597;&#3634;&#3588;&#3619;&#3633;&#3657;&#3591;&#3607;&#3637;&#3656;%201&#3619;&#3634;&#3588;&#3634;&#3588;&#3621;&#3629;&#3591;&#3619;&#3633;&#3591;&#3626;&#3636;&#3605;&#3611;&#3619;&#3632;&#3618;&#3641;&#3619;&#3624;&#3633;&#3585;&#3604;&#3636;&#3660;&#3604;&#3657;&#3634;&#3609;&#3607;&#3636;&#3624;&#3651;&#3605;&#3657;%20&#3594;&#3656;&#3623;&#3591;&#3607;&#3637;&#3656;%201(&#3626;&#3656;&#3591;&#3585;&#3619;&#3617;final)1111111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3611;&#3619;.%20&#3591;&#3634;&#3609;&#3629;&#3634;&#3588;&#3634;&#3619;\&#3624;&#3641;&#3609;&#3618;&#3660;&#3619;&#3634;&#3594;&#3585;&#3634;&#3619;&#3626;&#3619;&#3632;&#3610;&#3640;&#3619;&#3637;\&#3588;&#3656;&#3634;&#3651;&#3594;&#3657;&#3592;&#3656;&#3634;&#3618;&#3614;&#3636;&#3648;&#3624;&#3625;\Users\athirach_ka\Desktop\breakdown_v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3611;&#3619;.%20&#3591;&#3634;&#3609;&#3629;&#3634;&#3588;&#3634;&#3619;\&#3624;&#3641;&#3609;&#3618;&#3660;&#3619;&#3634;&#3594;&#3585;&#3634;&#3619;&#3626;&#3619;&#3632;&#3610;&#3640;&#3619;&#3637;\&#3588;&#3656;&#3634;&#3651;&#3594;&#3657;&#3592;&#3656;&#3634;&#3618;&#3614;&#3636;&#3648;&#3624;&#3625;\Users\athirach_ka\Desktop\breakdown_v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_&#3614;&#3633;&#3602;&#3609;&#3634;&#3650;&#3611;&#3619;&#3649;&#3585;&#3619;&#3617;\Cost.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3591;&#3634;&#3609;&#3588;&#3640;&#3603;&#3648;&#3624;&#3619;&#3625;&#3600;&#3614;&#3591;&#3624;&#3660;\&#3591;&#3610;&#3611;&#3619;&#3632;&#3617;&#3634;&#3603;&#3611;&#3637;%202555\&#3591;&#3610;&#3611;&#3637;%202555\&#3610;&#3657;&#3634;&#3609;&#3604;&#3629;&#3618;&#3594;&#3657;&#3634;&#3591;%20(&#3591;&#3610;&#3629;&#3640;&#3607;&#3585;&#3616;&#3633;&#3618;&#3611;&#3637;%2055%20)\&#3648;&#3585;&#3625;&#3605;&#3619;&#3607;&#3637;&#3656;&#3626;&#3641;&#3591;&#3623;&#3634;&#3623;&#3637;%20(&#3585;&#3635;&#3627;&#3609;&#3604;&#3619;&#3634;&#3588;&#3634;&#3585;&#3621;&#3634;&#3591;17-3-2555)&#3621;&#3604;&#3629;&#3640;&#3611;&#3585;&#3619;&#3603;&#3660;&#3611;&#3657;&#3634;&#3618;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3627;&#3621;&#3633;&#3585;&#3648;&#3585;&#3603;&#3601;&#3660;&#3585;&#3634;&#3619;&#3588;&#3635;&#3609;&#3623;&#3603;&#3619;&#3634;&#3588;&#3634;&#3585;&#3621;&#3634;&#3591;%206%20&#3585;&#3614;%2050\&#3588;&#3656;&#3634;&#3586;&#3609;&#3626;&#3656;&#3591;_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00TCEC\&#3591;&#3634;&#3609;&#3611;&#3637;53\&#3585;&#3619;&#3617;&#3607;&#3619;&#3633;&#3614;&#3618;&#3634;&#3585;&#3619;&#3609;&#3657;&#3635;\&#3586;&#3657;&#3629;&#3617;&#3641;&#3621;&#3585;&#3619;&#3617;&#3607;&#3619;&#3633;&#3614;&#3618;&#3634;&#3585;&#3619;&#3609;&#3657;&#3635;(&#3592;&#3634;&#3585;&#3648;&#3623;&#3611;&#3626;&#3635;&#3609;&#3633;&#3585;&#3614;&#3633;&#3602;&#3609;&#3634;&#3649;&#3627;&#3621;&#3656;&#3591;&#3609;&#3657;&#3635;)\Pro&#3611;&#3619;&#3632;&#3617;&#3634;&#3603;&#3619;&#3634;&#3588;&#3634;-HYDRO53\1Input-Hydro5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aya2\d_salaya2\WINDOWS\TEMP\Cost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3586;&#3657;&#3629;&#3617;&#3641;&#3621;&#3629;&#3610;&#3619;&#3617;&#3619;&#3634;&#3588;&#3634;&#3585;&#3621;&#3634;&#3591;_&#3619;&#3632;&#3618;&#3629;&#3591;\06%20&#3605;&#3633;&#3623;&#3629;&#3618;&#3656;&#3634;&#3591;&#3585;&#3634;&#3619;&#3651;&#3594;&#3657;&#3649;&#3610;&#3610;&#3615;&#3629;&#3619;&#3660;&#3617;&#3588;&#3635;&#3609;&#3623;&#3603;\toon\&#3611;&#3619;&#3632;&#3617;&#3641;&#3621;50\&#3611;&#3634;&#3585;&#3607;&#3656;&#3629;1.1(REBIDDING)\KRABI%20-%20HUAYYOD%20-%201\KRABI-HUAYYOD%20-%201\Documents%20and%20Settings\user\My%20Documents\WorkZ\&#3594;&#3633;&#3618;&#3609;&#3634;&#3607;-&#3607;&#3621;%2032%20&#3605;&#3629;&#3609;%201%20&#3626;&#3656;&#3623;&#3609;&#3607;&#3637;&#3656;%2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3586;&#3657;&#3629;&#3617;&#3641;&#3621;&#3629;&#3610;&#3619;&#3617;&#3619;&#3634;&#3588;&#3634;&#3585;&#3621;&#3634;&#3591;_&#3619;&#3632;&#3618;&#3629;&#3591;\06%20&#3605;&#3633;&#3623;&#3629;&#3618;&#3656;&#3634;&#3591;&#3585;&#3634;&#3619;&#3651;&#3594;&#3657;&#3649;&#3610;&#3610;&#3615;&#3629;&#3619;&#3660;&#3617;&#3588;&#3635;&#3609;&#3623;&#3603;\PANG-NGA-KRABI-2\Documents%20and%20Settings\user\My%20Documents\WorkZ\&#3594;&#3633;&#3618;&#3609;&#3634;&#3607;-&#3607;&#3621;%2032%20&#3605;&#3629;&#3609;%201%20&#3626;&#3656;&#3623;&#3609;&#3607;&#3637;&#3656;%2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3586;&#3657;&#3629;&#3617;&#3641;&#3621;&#3629;&#3610;&#3619;&#3617;&#3619;&#3634;&#3588;&#3634;&#3585;&#3621;&#3634;&#3591;_&#3619;&#3632;&#3618;&#3629;&#3591;\06%20&#3605;&#3633;&#3623;&#3629;&#3618;&#3656;&#3634;&#3591;&#3585;&#3634;&#3619;&#3651;&#3594;&#3657;&#3649;&#3610;&#3610;&#3615;&#3629;&#3619;&#3660;&#3617;&#3588;&#3635;&#3609;&#3623;&#3603;\PANG-NGA-KRABI-2\Documents%20and%20Settings\user\My%20Documents\WorkZ\&#3594;&#3633;&#3618;&#3609;&#3634;&#3607;-&#3607;&#3621;%2032%20&#3605;&#3629;&#3609;%201%20&#3626;&#3656;&#3623;&#3609;&#3607;&#3637;&#3656;%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d2\c\PRASIT\2L\FTO2L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3585;&#3614;&#3617;\&#3591;&#3610;&#3611;&#3619;&#3632;&#3617;&#3634;&#3603;&#3611;&#3637;57\&#3610;&#3638;&#3591;&#3586;&#3640;&#3609;&#3607;&#3632;&#3648;&#3621;\&#3610;&#3638;&#3591;&#3586;&#3640;&#3609;&#3607;&#3632;&#3648;&#3621;%2022&#3617;&#3637;&#3588;.57\&#3626;&#3619;&#3640;&#3611;&#3619;&#3634;&#3588;&#3634;&#3606;&#3609;&#3609;%20(&#3611;&#3619;&#3633;&#3610;)18&#3614;&#358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_&#3614;&#3633;&#3602;&#3609;&#3634;&#3650;&#3611;&#3619;&#3649;&#3585;&#3619;&#3617;\Cost.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3586;&#3657;&#3629;&#3617;&#3641;&#3621;&#3629;&#3610;&#3619;&#3617;&#3619;&#3634;&#3588;&#3634;&#3585;&#3621;&#3634;&#3591;_&#3619;&#3632;&#3618;&#3629;&#3591;\06%20&#3605;&#3633;&#3623;&#3629;&#3618;&#3656;&#3634;&#3591;&#3585;&#3634;&#3619;&#3651;&#3594;&#3657;&#3649;&#3610;&#3610;&#3615;&#3629;&#3619;&#3660;&#3617;&#3588;&#3635;&#3609;&#3623;&#3603;\toon\&#3611;&#3619;&#3632;&#3617;&#3641;&#3621;50\&#3611;&#3634;&#3585;&#3607;&#3656;&#3629;1.1(REBIDDING)\KRABI%20-%20HUAYYOD%20-%201\KRABI-HUAYYOD%20-%201\Documents%20and%20Settings\user\My%20Documents\WorkZ\&#3594;&#3633;&#3618;&#3609;&#3634;&#3607;-&#3607;&#3621;%2032%20&#3605;&#3629;&#3609;%201%20&#3626;&#3656;&#3623;&#3609;&#3607;&#3637;&#3656;%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3627;&#3621;&#3633;&#3585;&#3648;&#3585;&#3603;&#3601;&#3660;&#3585;&#3634;&#3619;&#3588;&#3635;&#3609;&#3623;&#3603;&#3619;&#3634;&#3588;&#3634;&#3585;&#3621;&#3634;&#3591;%206%20&#3585;&#3614;%2050\1Input-Hydro51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ong\Downloads\DATA%20MEA\MEA\DB.&amp;MH.&amp;HDD\&#3600;&#3634;&#3609;&#3619;&#3634;&#3588;&#3634;%20&#3585;&#3618;%2051\&#3619;&#3634;&#3588;&#3634;&#3585;&#3621;&#3634;&#3591;\&#3623;&#3591;&#3649;&#3627;&#3623;&#3609;%20&#3607;&#3633;&#3610;&#3594;&#3657;&#3634;&#3591;\&#3619;&#3634;&#3588;&#3634;&#3585;&#3621;&#3634;&#3591;%20&#3626;&#3618;.%20&#3607;&#3623;&#3637;&#3623;&#3633;&#3602;&#3609;&#3634;\&#3626;&#3619;&#3640;&#3611;&#3600;&#3634;&#3609;&#3586;&#3657;&#3629;&#3617;&#3641;&#3621;&#3619;&#3634;&#3588;&#3634;&#3649;&#3612;&#3609;&#3585;%20%20&#3585;&#3607;.%20Rev%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rd2\c\TEMP\DI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Santi\Desktop\&#3611;&#3619;&#3632;&#3617;&#3634;&#3603;&#3619;&#3634;&#3588;&#3634;&#3588;&#3635;&#3648;&#3586;&#3639;&#3656;&#3629;&#3609;&#3649;&#3585;&#3657;&#362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3591;&#3634;&#3609;&#3619;&#3634;&#3594;&#3585;&#3634;&#3619;\&#3619;&#3634;&#3594;&#3585;&#3634;&#3619;\&#3585;&#3619;&#3617;&#3605;&#3656;&#3634;&#3591;&#3654;\&#3626;&#3635;&#3609;&#3633;&#3585;&#3591;&#3634;&#3609;&#3611;&#3621;&#3633;&#3604;&#3631;\&#3627;&#3657;&#3629;&#3591;&#3611;&#3619;&#3632;&#3594;&#3640;&#3617;%20&#3626;&#3606;&#3634;&#3610;&#3633;&#3609;&#3614;&#3619;&#3632;&#3610;&#3619;&#3617;&#3619;&#3634;&#3594;&#3609;&#3585;%201035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3591;&#3634;&#3609;&#3619;&#3634;&#3594;&#3585;&#3634;&#3619;\&#3619;&#3634;&#3594;&#3585;&#3634;&#3619;\&#3585;&#3619;&#3617;&#3605;&#3656;&#3634;&#3591;&#3654;\&#3626;&#3635;&#3609;&#3633;&#3585;&#3591;&#3634;&#3609;&#3611;&#3621;&#3633;&#3604;&#3631;\&#3627;&#3657;&#3629;&#3591;&#3611;&#3619;&#3632;&#3594;&#3640;&#3617;%20&#3626;&#3606;&#3634;&#3610;&#3633;&#3609;&#3614;&#3619;&#3632;&#3610;&#3619;&#3617;&#3619;&#3634;&#3594;&#3609;&#3585;%201035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d2\c\PRASIT\INST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nong\Downloads\DATA%20MEA\MEA\DB.&amp;MH.&amp;HDD\&#3600;&#3634;&#3609;&#3619;&#3634;&#3588;&#3634;%20&#3585;&#3618;%2051\&#3591;&#3634;&#3609;&#3600;&#3634;&#3609;&#3586;&#3657;&#3629;&#3617;&#3641;&#3621;&#3619;&#3634;&#3588;&#3634;&#3649;&#3612;&#3609;&#3585;%20%20&#3585;&#3607;%20Rev%2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d2\c\PRASIT\1L\CRC1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d2\c\PRASIT\RMC\CHKRM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nong\Downloads\DATA%20MEA\MEA\DB.&amp;MH.&amp;HDD\&#3600;&#3634;&#3609;&#3619;&#3634;&#3588;&#3634;%20&#3585;&#3618;%2051\&#3626;&#3619;&#3640;&#3611;&#3600;&#3634;&#3609;&#3586;&#3657;&#3629;&#3617;&#3641;&#3621;&#3619;&#3634;&#3588;&#3634;&#3649;&#3612;&#3609;&#3585;%20%20&#3585;&#3607;.%20Rev%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d2\c\PRASIT\1L\DRP1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nong\Downloads\Documents%20and%20Settings\USER_MEA\Desktop\&#3585;&#3633;&#3609;&#3652;&#3615;\&#3619;&#3634;&#3588;&#3634;&#3648;&#3607;&#3637;&#3618;&#3610;&#3613;&#3629;&#3610;&#3611;&#3637;50\RTRC127_CALSHEET(f).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ong\Downloads\DATA%20MEA\MEA\DB.&amp;MH.&amp;HDD\&#3600;&#3634;&#3609;&#3619;&#3634;&#3588;&#3634;%20&#3585;&#3618;%2051\&#3619;&#3634;&#3588;&#3634;&#3585;&#3621;&#3634;&#3591;\&#3623;&#3591;&#3649;&#3627;&#3623;&#3609;%20&#3607;&#3633;&#3610;&#3594;&#3657;&#3634;&#3591;\&#3619;&#3634;&#3588;&#3634;&#3585;&#3621;&#3634;&#3591;%20&#3626;&#3618;.%20&#3607;&#3623;&#3637;&#3623;&#3633;&#3602;&#3609;&#3634;\DATA\MEA\&#3626;&#3619;&#3640;&#3611;&#3600;&#3634;&#3609;&#3586;&#3657;&#3629;&#3617;&#3641;&#3621;&#3619;&#3634;&#3588;&#3634;&#3649;&#3612;&#3609;&#3585;%20%20&#3585;&#3607;.%20Rev%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anti\Desktop\&#3611;&#3619;&#3632;&#3617;&#3634;&#3603;&#3619;&#3634;&#3588;&#3634;&#3588;&#3635;&#3648;&#3586;&#3639;&#3656;&#3629;&#3609;&#3649;&#3585;&#3657;&#36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d2\c\PRASIT\1L\SPILL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rd2\c\PRASIT\RMC\CUL_RM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nong\Downloads\&#3626;&#3640;&#3586;&#3626;&#3623;&#3633;&#3626;53\&#3591;&#3634;&#3609;&#3585;&#3619;&#3619;&#3617;&#3585;&#3634;&#3619;&#3585;&#3635;&#3627;&#3609;&#3604;&#3619;&#3634;&#3588;&#3634;&#3585;&#3621;&#3634;&#3591;\MEA\12%20&#3591;&#3634;&#3609;&#3585;&#3656;&#3629;&#3626;&#3619;&#3657;&#3634;&#3591;&#3629;&#3634;&#3588;&#3634;&#3619;&#3626;&#3606;&#3634;&#3609;&#3637;&#3618;&#3656;&#3629;&#3618;&#3619;&#3634;&#3594;&#3611;&#3619;&#3634;&#3619;&#3616;\&#3648;&#3629;&#3585;&#3626;&#3634;&#3619;&#3629;&#3629;&#3585;&#3592;&#3633;&#3604;&#3592;&#3657;&#3634;&#3591;\40%20&#3611;&#3619;&#3632;&#3617;&#3634;&#3603;&#3619;&#3634;&#3588;&#3634;&#3585;&#3621;&#3634;&#3591;&#3591;&#3634;&#3609;&#3585;&#3656;&#3629;&#3626;&#3619;&#3657;&#3634;&#3591;&#3629;&#3634;&#3588;&#3634;&#3619;&#3626;&#3606;&#3634;&#3609;&#3637;&#3618;&#3656;&#3629;&#3618;&#3619;&#3634;&#3594;&#3611;&#3619;&#3634;&#3619;&#3616;&#3593;&#3610;&#3633;&#3610;&#3592;&#3633;&#3604;&#3592;&#3657;&#3634;&#359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d2\c\PRASIT\1L\FTO1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d2\c\PRASIT\RMC\RDCR_RM.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d2\c\PRASIT\1RST\FTO1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d2\c\PRASIT\1RST\HR1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d2\c\PRASIT\RMC\CHKDRPX.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d2\c\PRASIT\RMC\PIL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d2\c\PRASIT\1RST\RDCR1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648;&#3629;&#3585;&#3626;&#3634;&#3619;&#3585;&#3634;&#3619;&#3611;&#3619;&#3632;&#3617;&#3634;&#3603;&#3619;&#3634;&#3588;&#3634;&#3585;&#3621;&#3634;&#3591;\&#3649;&#3610;&#3610;&#3615;&#3629;&#3619;&#3655;&#3617;%20&#3605;&#3634;&#3619;&#3634;&#3591;&#3588;&#3635;&#3609;&#3623;&#3603;\S_&#3650;&#3611;&#3619;&#3649;&#3585;&#3619;&#3617;&#3585;&#3635;&#3621;&#3633;&#3591;&#3614;&#3633;&#3602;&#3609;&#3634;&#3586;&#3638;&#3657;&#3609;&#3648;&#3629;&#3591;\&#3611;&#3619;&#3632;&#3617;&#3634;&#3603;&#3619;&#3634;&#3588;&#3634;&#3591;&#3634;&#3609;&#3607;&#3634;&#3591;(&#3652;&#3617;&#3656;&#3617;&#3637;&#3614;&#3634;&#3626;&#3648;&#3623;&#3636;&#3619;&#3660;&#36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d2\c\PRASIT\1RST\TR1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d2\c\PRASIT\2R\BRD2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Documents%20and%20Settings\boonlert\Desktop\&#3609;&#3635;&#3648;&#3626;&#3609;&#3629;&#3612;&#3621;&#3591;&#3634;&#3609;%20(&#3610;&#3640;&#3597;&#3648;&#3621;&#3636;&#3624;&#3626;&#3634;&#3613;&#3656;&#3634;&#3618;)\My%20docs\&#3607;&#3634;&#3591;&#3627;&#3621;&#3623;&#3591;&#3594;&#3609;&#3610;&#3607;\&#3611;&#3619;&#3632;&#3617;&#3634;&#3603;&#3619;&#3634;&#3588;&#3634;\&#3611;&#3619;&#3632;&#3617;&#3634;&#3603;&#3619;&#3634;&#3588;&#3634;&#3650;&#3588;&#3619;&#3591;&#3585;&#3634;&#3619;&#3585;&#3656;&#3629;&#3626;&#3619;&#3657;&#3634;&#3591;\&#3611;&#3619;&#3632;&#3617;&#3634;&#3603;&#3619;&#3634;&#3588;&#3634;49\&#3594;&#3619;4044&#3618;&#3607;&#3621;1207-&#3610;&#3657;&#3634;&#3609;&#3626;&#3633;&#3609;&#3605;&#3636;&#3626;&#3640;&#3586;\&#3626;&#3632;&#3614;&#3634;&#3609;&#3585;&#3617;.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My%20Documents\P0040\BOQ4501\Cost_route_No34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Cost_route_No34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d2\c\PRASIT\1RST\CUL1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Documents%20and%20Settings\Anukul\My%20Documents\&#3585;&#3619;&#3619;&#3617;&#3585;&#3634;&#3619;&#3585;&#3635;&#3627;&#3609;&#3604;&#3619;&#3634;&#3588;&#3634;&#3585;&#3621;&#3634;&#3591;%20&#3592;.&#3629;&#3640;&#3610;&#3621;\Documents%20and%20Settings\Administrator\My%20Documents\&#3626;&#3635;&#3648;&#3609;&#3634;&#3586;&#3629;&#3591;%20&#3619;&#3634;&#3588;&#3634;&#3585;&#3621;&#3634;&#3591;_&#3624;&#3634;&#3621;&#3611;&#3585;&#3588;&#3619;&#3629;&#3591;&#3626;&#3591;&#3586;&#3621;&#363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2KMAC\Drive-Project-2\&#3619;&#3634;&#3588;&#3634;&#3585;&#3621;&#3634;&#3591;\&#3623;&#3636;&#3607;&#3623;&#3633;&#3602;&#3609;&#3660;\&#3591;&#3634;&#3609;&#3619;&#3632;&#3610;&#3610;\&#3626;&#3633;&#3597;&#3597;&#3634;%203\BOQ&#3626;&#3633;&#3597;&#3597;&#3634;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3586;&#3657;&#3629;&#3617;&#3641;&#3621;&#3629;&#3610;&#3619;&#3617;&#3619;&#3634;&#3588;&#3634;&#3585;&#3621;&#3634;&#3591;_&#3619;&#3632;&#3618;&#3629;&#3591;\06%20&#3605;&#3633;&#3623;&#3629;&#3618;&#3656;&#3634;&#3591;&#3585;&#3634;&#3619;&#3651;&#3594;&#3657;&#3649;&#3610;&#3610;&#3615;&#3629;&#3619;&#3660;&#3617;&#3588;&#3635;&#3609;&#3623;&#3603;\kh\&#3619;&#3626;.&#3626;&#3607;.2%20&#3594;&#3640;&#3617;&#3594;&#3633;&#3618;\46&#3610;&#3634;&#3591;&#3614;&#3621;&#3637;%20&#3605;&#3629;&#3609;%201\&#3623;&#3591;&#3649;&#3627;&#3623;&#3609;&#3619;&#3629;&#3610;&#3609;&#3629;&#3585;\&#3594;&#3633;&#3618;&#3616;&#3641;&#3617;&#3636;%20%20-%20%20&#3649;&#3585;&#3657;&#3591;&#3588;&#3621;&#3657;&#3629;%20&#3626;&#3656;&#3623;&#3609;&#3607;&#3637;&#3656;%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3586;&#3657;&#3629;&#3617;&#3641;&#3621;&#3629;&#3610;&#3619;&#3617;&#3619;&#3634;&#3588;&#3634;&#3585;&#3621;&#3634;&#3591;_&#3619;&#3632;&#3618;&#3629;&#3591;\06%20&#3605;&#3633;&#3623;&#3629;&#3618;&#3656;&#3634;&#3591;&#3585;&#3634;&#3619;&#3651;&#3594;&#3657;&#3649;&#3610;&#3610;&#3615;&#3629;&#3619;&#3660;&#3617;&#3588;&#3635;&#3609;&#3623;&#3603;\kh\&#3619;&#3626;.&#3626;&#3607;.2%20&#3594;&#3640;&#3617;&#3594;&#3633;&#3618;\46&#3610;&#3634;&#3591;&#3614;&#3621;&#3637;%20&#3605;&#3629;&#3609;%201\&#3623;&#3591;&#3649;&#3627;&#3623;&#3609;&#3619;&#3629;&#3610;&#3609;&#3629;&#3585;\&#3594;&#3633;&#3618;&#3616;&#3641;&#3617;&#3636;%20%20-%20%20&#3649;&#3585;&#3657;&#3591;&#3588;&#3621;&#3657;&#3629;%20&#3626;&#3656;&#3623;&#3609;&#3607;&#3637;&#3656;%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3648;&#3629;&#3585;&#3626;&#3634;&#3619;&#3585;&#3634;&#3619;&#3611;&#3619;&#3632;&#3617;&#3634;&#3603;&#3619;&#3634;&#3588;&#3634;&#3585;&#3621;&#3634;&#3591;\&#3649;&#3610;&#3610;&#3615;&#3629;&#3619;&#3655;&#3617;%20&#3605;&#3634;&#3619;&#3634;&#3591;&#3588;&#3635;&#3609;&#3623;&#3603;\S_&#3650;&#3611;&#3619;&#3649;&#3585;&#3619;&#3617;&#3585;&#3635;&#3621;&#3633;&#3591;&#3614;&#3633;&#3602;&#3609;&#3634;&#3586;&#3638;&#3657;&#3609;&#3648;&#3629;&#3591;\&#3611;&#3619;&#3632;&#3617;&#3634;&#3603;&#3619;&#3634;&#3588;&#3634;&#3591;&#3634;&#3609;&#3607;&#3634;&#3591;(&#3652;&#3617;&#3656;&#3617;&#3637;&#3614;&#3634;&#3626;&#3648;&#3623;&#3636;&#3619;&#3660;&#36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d2\c\PRASIT\2R\CRC2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2KMAC\Drive-Project-2\&#3586;&#3609;&#3634;&#3604;&#3585;&#3621;&#3634;&#3591;\&#3611;&#3619;&#3632;&#3617;&#3634;&#3603;&#3585;&#3634;&#3619;\&#3649;&#3617;&#3656;&#3611;&#3619;&#3632;&#3592;&#3633;&#3609;&#3605;&#3660;\&#3611;&#3617;&#3585;.&#3629;&#3657;&#3634;&#3618;&#3649;&#3604;&#3591;&#3585;&#3621;&#3640;&#3656;&#3617;2\&#3611;&#3617;&#3585;.&#3607;&#3656;&#3634;&#3648;&#3626;&#3621;&#3634;&#3585;&#3621;&#3640;&#3656;&#3617;3\&#3611;&#3617;&#3585;&#3607;&#3656;&#3634;&#3648;&#3626;&#3621;&#3634;&#3592;&#3657;&#3634;&#3591;&#3648;&#3627;&#3617;&#3634;&#3607;&#3633;&#3657;&#3591;&#3627;&#3617;&#3604;&#3611;&#3637;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nong\Downloads\&#3626;&#3640;&#3586;&#3626;&#3623;&#3633;&#3626;53\&#3591;&#3634;&#3609;&#3585;&#3619;&#3619;&#3617;&#3585;&#3634;&#3619;&#3585;&#3635;&#3627;&#3609;&#3604;&#3619;&#3634;&#3588;&#3634;&#3585;&#3621;&#3634;&#3591;\&#3611;&#3619;&#3632;&#3617;&#3634;&#3603;&#3619;&#3634;&#3588;&#3634;&#3591;&#3634;&#3609;&#3648;&#3614;&#3639;&#3656;&#3629;&#3591;&#3634;&#3609;&#3592;&#3633;&#3604;&#3592;&#3657;&#3634;&#359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WINDOWS\Desktop\&#3623;&#3591;&#3649;&#3627;&#3623;&#3609;&#3619;&#3629;&#3610;&#3609;&#3629;&#3585;\&#3594;&#3633;&#3618;&#3616;&#3641;&#3617;&#3636;%20%20-%20%20&#3649;&#3585;&#3657;&#3591;&#3588;&#3621;&#3657;&#3629;%20&#3626;&#3656;&#3623;&#3609;&#3607;&#3637;&#3656;%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3586;&#3657;&#3629;&#3617;&#3641;&#3621;&#3629;&#3610;&#3619;&#3617;&#3619;&#3634;&#3588;&#3634;&#3585;&#3621;&#3634;&#3591;_&#3619;&#3632;&#3618;&#3629;&#3591;\06%20&#3605;&#3633;&#3623;&#3629;&#3618;&#3656;&#3634;&#3591;&#3585;&#3634;&#3619;&#3651;&#3594;&#3657;&#3649;&#3610;&#3610;&#3615;&#3629;&#3619;&#3660;&#3617;&#3588;&#3635;&#3609;&#3623;&#3603;\&#3619;&#3623;&#3610;&#3619;&#3623;&#3617;&#3591;&#3634;&#3609;\&#3611;&#3619;&#3632;&#3648;&#3617;&#3636;&#3609;&#3619;&#3634;&#3588;&#3634;&#3605;&#3657;&#3609;&#3607;&#3640;&#3609;\&#3611;&#3619;&#3632;&#3617;&#3641;&#3621;50\&#3614;&#3633;&#3591;&#3591;&#3634;-&#3585;&#3619;&#3632;&#3610;&#3637;&#3656;2.2\Documents%20and%20Settings\user\My%20Documents\WorkZ\&#3594;&#3633;&#3618;&#3609;&#3634;&#3607;-&#3607;&#3621;%2032%20&#3605;&#3629;&#3609;%201%20&#3626;&#3656;&#3623;&#3609;&#3607;&#3637;&#3656;%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3586;&#3657;&#3629;&#3617;&#3641;&#3621;&#3629;&#3610;&#3619;&#3617;&#3619;&#3634;&#3588;&#3634;&#3585;&#3621;&#3634;&#3591;_&#3619;&#3632;&#3618;&#3629;&#3591;\06%20&#3605;&#3633;&#3623;&#3629;&#3618;&#3656;&#3634;&#3591;&#3585;&#3634;&#3619;&#3651;&#3594;&#3657;&#3649;&#3610;&#3610;&#3615;&#3629;&#3619;&#3660;&#3617;&#3588;&#3635;&#3609;&#3623;&#3603;\&#3619;&#3623;&#3610;&#3619;&#3623;&#3617;&#3591;&#3634;&#3609;\&#3611;&#3619;&#3632;&#3648;&#3617;&#3636;&#3609;&#3619;&#3634;&#3588;&#3634;&#3605;&#3657;&#3609;&#3607;&#3640;&#3609;\&#3611;&#3619;&#3632;&#3617;&#3641;&#3621;50\&#3614;&#3633;&#3591;&#3591;&#3634;-&#3585;&#3619;&#3632;&#3610;&#3637;&#3656;2.2\Documents%20and%20Settings\user\My%20Documents\WorkZ\&#3594;&#3633;&#3618;&#3609;&#3634;&#3607;-&#3607;&#3621;%2032%20&#3605;&#3629;&#3609;%201%20&#3626;&#3656;&#3623;&#3609;&#3607;&#3637;&#3656;%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d2\c\PRASIT\RMC\FTO_RM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3586;&#3657;&#3629;&#3617;&#3641;&#3621;&#3629;&#3610;&#3619;&#3617;&#3619;&#3634;&#3588;&#3634;&#3585;&#3621;&#3634;&#3591;_&#3619;&#3632;&#3618;&#3629;&#3591;\06%20&#3605;&#3633;&#3623;&#3629;&#3618;&#3656;&#3634;&#3591;&#3585;&#3634;&#3619;&#3651;&#3594;&#3657;&#3649;&#3610;&#3610;&#3615;&#3629;&#3619;&#3660;&#3617;&#3588;&#3635;&#3609;&#3623;&#3603;\Documents%20and%20Settings\user\My%20Documents\WorkZ\&#3594;&#3633;&#3618;&#3609;&#3634;&#3607;-&#3607;&#3621;%2032%20&#3605;&#3629;&#3609;%201%20&#3626;&#3656;&#3623;&#3609;&#3607;&#3637;&#3656;%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3586;&#3657;&#3629;&#3617;&#3641;&#3621;&#3629;&#3610;&#3619;&#3617;&#3619;&#3634;&#3588;&#3634;&#3585;&#3621;&#3634;&#3591;_&#3619;&#3632;&#3618;&#3629;&#3591;\06%20&#3605;&#3633;&#3623;&#3629;&#3618;&#3656;&#3634;&#3591;&#3585;&#3634;&#3619;&#3651;&#3594;&#3657;&#3649;&#3610;&#3610;&#3615;&#3629;&#3619;&#3660;&#3617;&#3588;&#3635;&#3609;&#3623;&#3603;\Documents%20and%20Settings\user\My%20Documents\WorkZ\&#3594;&#3633;&#3618;&#3609;&#3634;&#3607;-&#3607;&#3621;%2032%20&#3605;&#3629;&#3609;%201%20&#3626;&#3656;&#3623;&#3609;&#3607;&#3637;&#3656;%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Users\admin\Desktop\&#3591;&#3623;&#3604;&#3591;&#3634;&#3609;%20Test%20from%20ploy%20panu%204%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oad%20cost\Cost-Nam%20Bak\cos08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Documents%20and%20Settings\Administrator\Desktop\&#3608;&#3637;&#3619;&#3624;&#3633;&#3585;&#3604;&#3636;&#3660;\&#3619;&#3634;&#3588;&#3634;&#3585;&#3621;&#3634;&#3591;&#3619;&#3623;&#3617;&#3626;&#3634;&#3618;&#3607;&#3634;&#3591;%20&#3611;&#3637;&#3591;&#3610;&#3611;&#3619;&#3632;&#3617;&#3634;&#3603;%202547\&#3626;&#3634;&#3618;&#3649;&#3617;&#3656;&#3619;&#3636;&#3617;-&#3649;&#3617;&#3656;&#3649;&#3605;&#3591;%20&#3605;&#3629;&#3609;2%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3626;&#3634;&#3618;&#3649;&#3617;&#3656;&#3649;&#3605;&#3591;-&#3613;&#3634;&#3591;(&#3624;&#3641;&#3609;&#3618;&#3660;&#3613;&#3638;&#3585;&#3621;&#3641;&#3585;&#3594;&#3657;&#3634;&#3591;)%20&#3605;&#3629;&#3609;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nong\Downloads\New%20Folder%20(2)\New%20Folder\kington\&#3585;&#3615;&#3609;\New%20Folder\&#3611;&#3619;&#3632;&#3617;&#3634;&#3603;&#3619;&#3634;&#3588;&#3634;47\&#3623;&#3633;&#3626;&#3604;&#3640;&#3588;&#3623;&#3610;&#3588;&#3640;&#3617;&#3610;&#3656;&#3629;&#3614;&#3633;&#358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3585;&#3614;&#3617;\&#3591;&#3610;&#3611;&#3619;&#3632;&#3617;&#3634;&#3603;&#3611;&#3637;57\&#3610;&#3638;&#3591;&#3586;&#3640;&#3609;&#3607;&#3632;&#3648;&#3621;\&#3610;&#3638;&#3591;&#3586;&#3640;&#3609;&#3607;&#3632;&#3648;&#3621;%2022&#3617;&#3637;&#3588;.57\&#3619;&#3634;&#3588;&#3634;&#3606;&#3609;&#3609;180_21_10_55_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2KMAC\Drive-Project-2\My%20Documents\&#3626;&#3640;&#3607;&#3608;&#3636;&#3624;&#3633;&#3585;&#3604;&#3636;&#3660;\&#3609;&#3657;&#3635;&#3607;&#3656;&#3623;&#3617;\&#3611;&#3634;&#3585;&#3648;&#3585;&#3619;&#3655;&#3604;\%25Wanna\BOQ-&#3611;&#3634;&#3585;&#3648;&#3585;&#3619;&#3655;&#3604;\BOQ&amp;Budget\&#3610;&#3634;&#3591;&#3614;&#3641;&#3604;\Bg-&#3611;&#3619;&#3632;&#3605;&#3641;&#3619;&#3632;&#3610;&#3634;&#3618;&#3609;&#3657;&#3635;%202x2%20m.&#3592;&#3640;&#3604;%2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2KMAC\Drive-Project-2\&#3586;&#3609;&#3634;&#3604;&#3585;&#3621;&#3634;&#3591;\&#3611;&#3619;&#3632;&#3617;&#3634;&#3603;&#3585;&#3634;&#3619;\&#3649;&#3617;&#3656;&#3611;&#3619;&#3632;&#3592;&#3633;&#3609;&#3605;&#3660;\&#3611;&#3617;&#3585;.&#3607;&#3640;&#3656;&#3591;&#3648;&#3588;&#3621;&#3655;&#3604;&#3585;&#3621;&#3640;&#3656;&#3617;3\&#3611;&#3617;&#3585;.%20&#3627;&#3657;&#3623;&#3618;&#3614;&#3640;&#3648;&#3586;&#3655;&#361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d2\c\PRASIT\RMC\CUL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rd2\c\PRASIT\1L\FTO1LB.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3626;&#3635;&#3648;&#3609;&#3634;&#3586;&#3629;&#3591;%20Pier%20Box%20Girder%20Bridge%20Height%2020%20m%20ma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Documents%20and%20Settings\Anukul\My%20Documents\&#3585;&#3619;&#3619;&#3617;&#3585;&#3634;&#3619;&#3585;&#3635;&#3627;&#3609;&#3604;&#3619;&#3634;&#3588;&#3634;&#3585;&#3621;&#3634;&#3591;%20&#3592;.&#3629;&#3640;&#3610;&#3621;\Documents%20and%20Settings\Administrator\My%20Documents\&#3626;&#3635;&#3648;&#3609;&#3634;&#3586;&#3629;&#3591;%20&#3619;&#3634;&#3588;&#3634;&#3585;&#3621;&#3634;&#3591;_&#3624;&#3634;&#3621;&#3611;&#3585;&#3588;&#3619;&#3629;&#3591;&#3626;&#3591;&#3586;&#3621;&#363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3626;&#3606;&#3634;&#3611;&#3609;&#3636;&#3585;%20&#3607;&#3633;&#3585;&#3625;&#3632;\&#3649;&#3610;&#3610;&#3615;&#3629;&#3619;&#3660;&#3617;&#3588;&#3635;&#3609;&#3623;&#3603;&#3619;&#3634;&#3588;&#3634;&#3585;&#3621;&#3634;&#3591;\Documents%20and%20Settings\Administrator\Desktop\&#3611;&#3634;&#3585;&#3607;&#3656;&#3629;&#3588;&#3636;&#3604;&#3651;&#3627;&#3617;&#3656;\KRABI%20-%20HUAYYOD%20-%201\KRABI-HUAYYOD%20-%201\Documents%20and%20Settings\user\My%20Documents\WorkZ\&#3594;&#3633;&#3618;&#3609;&#3634;&#3607;-&#3607;&#3621;%2032%20&#3605;&#3629;&#3609;%201%20&#3626;&#3656;&#3623;&#3609;&#3607;&#3637;&#3656;%2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urangrut\d\New%20%20Folder(2)\&#3591;&#3634;&#3609;&#3586;&#3629;&#3591;&#3626;&#3640;&#3619;&#3634;&#3591;&#3588;&#3660;&#3619;&#3633;&#3605;&#3609;&#3660;\&#3649;&#3610;&#3610;&#3615;&#3619;&#3629;&#3617;&#3660;%20BOQ\backup\lrm\load%20%20schedul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O:\Documents%20and%20Settings\boonlert\Desktop\&#3609;&#3635;&#3648;&#3626;&#3609;&#3629;&#3612;&#3621;&#3591;&#3634;&#3609;%20(&#3610;&#3640;&#3597;&#3648;&#3621;&#3636;&#3624;&#3626;&#3634;&#3613;&#3656;&#3634;&#3618;)\&#3606;&#3609;&#3609;&#3610;&#3657;&#3634;&#3609;&#3619;&#3623;&#3617;&#3617;&#3636;&#3605;&#3619;-&#3649;&#3588;&#3623;&#3623;&#3633;&#3623;&#3604;&#3635;\&#3626;&#3632;&#3614;&#3634;&#3609;&#3585;&#3617;.14%2014-06-4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3608;&#3637;&#3619;&#3624;&#3633;&#3585;&#3604;&#3636;&#3660;\&#3619;&#3634;&#3588;&#3634;&#3585;&#3621;&#3634;&#3591;&#3619;&#3623;&#3617;&#3626;&#3634;&#3618;&#3607;&#3634;&#3591;%20&#3611;&#3637;&#3591;&#3610;&#3611;&#3619;&#3632;&#3617;&#3634;&#3603;%202547\&#3626;&#3634;&#3618;&#3649;&#3617;&#3656;&#3619;&#3636;&#3617;-&#3649;&#3617;&#3656;&#3649;&#3605;&#3591;%20&#3605;&#3629;&#3609;2%20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M-ESTM\PROJECT\2005\200-239%20(&#3601;&#3633;&#3609;&#3605;&#3585;&#3619;&#3619;&#3617;)\BOQ1\BOQ-LIF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O:\Documents%20and%20Settings\boonlert\Desktop\&#3609;&#3635;&#3648;&#3626;&#3609;&#3629;&#3612;&#3621;&#3591;&#3634;&#3609;%20(&#3610;&#3640;&#3597;&#3648;&#3621;&#3636;&#3624;&#3626;&#3634;&#3613;&#3656;&#3634;&#3618;)\My%20Documents\Book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rd2\c\PRASIT\1L\HR1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W:\&#3611;&#3619;&#3632;&#3648;&#3617;&#3636;&#3609;&#3612;&#3641;&#3657;&#3619;&#3633;&#3610;&#3592;&#3657;&#3634;&#3591;&#3611;&#3637;%20255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3611;&#3619;&#3632;&#3617;&#3634;&#3603;&#3619;&#3634;&#3588;&#3634;&#3591;&#3634;&#3609;&#3606;&#3609;&#3609;.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CURVE"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55-101~1\_616B~1.-1\BOQ_1~1\Cost_Bill%20of%20Quant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โครงการ"/>
      <sheetName val="ข้อมูลขนส่ง"/>
      <sheetName val="ราคาวัสดุ"/>
      <sheetName val="ค่างานต้นทุน"/>
      <sheetName val="ปร.5"/>
      <sheetName val="ปร.4"/>
      <sheetName val="หักค่าขนส่ง"/>
      <sheetName val="พิมพ์เอกสาร"/>
      <sheetName val="ใบสรุป"/>
      <sheetName val="ปร.5 ใส่ค่าเอง"/>
      <sheetName val="ค่าเสื่อมราคา"/>
      <sheetName val="สิบล้อขนส่ง"/>
      <sheetName val="รถพ่วงขนส่ง"/>
      <sheetName val="หกล้อขนส่ง"/>
      <sheetName val="Factor_f"/>
      <sheetName val="คิดค่ากำแพงปากท่อ"/>
      <sheetName val="operate"/>
      <sheetName val="11 ข้อมูลงานCon"/>
      <sheetName val="12 ข้อมูลงานไม้แบบ"/>
    </sheetNames>
    <sheetDataSet>
      <sheetData sheetId="0"/>
      <sheetData sheetId="1"/>
      <sheetData sheetId="2"/>
      <sheetData sheetId="3"/>
      <sheetData sheetId="4"/>
      <sheetData sheetId="5"/>
      <sheetData sheetId="6"/>
      <sheetData sheetId="7"/>
      <sheetData sheetId="8"/>
      <sheetData sheetId="9"/>
      <sheetData sheetId="10"/>
      <sheetData sheetId="11">
        <row r="23">
          <cell r="AH23">
            <v>13</v>
          </cell>
        </row>
      </sheetData>
      <sheetData sheetId="12">
        <row r="27">
          <cell r="AA27">
            <v>25.7</v>
          </cell>
        </row>
        <row r="31">
          <cell r="AA31">
            <v>60</v>
          </cell>
        </row>
        <row r="78">
          <cell r="AA78">
            <v>448.32642787499987</v>
          </cell>
        </row>
      </sheetData>
      <sheetData sheetId="13">
        <row r="22">
          <cell r="BS22">
            <v>1.4</v>
          </cell>
        </row>
      </sheetData>
      <sheetData sheetId="14"/>
      <sheetData sheetId="15"/>
      <sheetData sheetId="16"/>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เบื้องต้นโครงการ"/>
      <sheetName val="งานคอนกรีตและงานหิน(ทำเอง)"/>
      <sheetName val="ค่าแรง 1"/>
      <sheetName val="ค่าแรง 2"/>
      <sheetName val="ค่าซ่อม"/>
      <sheetName val="ค่าบ่ม"/>
      <sheetName val="ค่าน้ำมัน"/>
      <sheetName val="ค่าแรง,ดัดผูกเหล็ก"/>
      <sheetName val="ค่าอุปกรณ์"/>
      <sheetName val="วัสดุหลัก(ทำเอง)"/>
      <sheetName val="งานคอนกรีตและงานหิน(จ้างเหมา)"/>
      <sheetName val="วัสดุหลัก(จ้างเหมา)"/>
      <sheetName val="ราคาวัสดุ"/>
      <sheetName val="Fตัวแปค่าขนส่ง"/>
      <sheetName val="ค่าขนส่ง(6ล้อ)"/>
      <sheetName val="ค่าขนส่ง(10ล้อ)"/>
      <sheetName val="ค่าขนส่ง(พ่วง)"/>
      <sheetName val="อัตราราคางานดิน"/>
      <sheetName val="อัตราราคางานทาง"/>
      <sheetName val="ราคางานระเบิดหิน"/>
      <sheetName val="บัญชีค่าแรงงาน"/>
      <sheetName val="ค่างานต้นทุน"/>
      <sheetName val="boq"/>
      <sheetName val="breakdow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ราคาวัสดุ"/>
      <sheetName val="ข้อมูลขนส่ง"/>
      <sheetName val="ปร.5"/>
      <sheetName val="ปร.4"/>
      <sheetName val="ค่างานต้นทุนถนน"/>
      <sheetName val="ข้อมูลสะพาน"/>
      <sheetName val="ปร.4 สะพาน"/>
      <sheetName val="ค่างานต้นทุนสะพาน"/>
      <sheetName val="SingleBox"/>
      <sheetName val="Multi_Box"/>
      <sheetName val="ข้อมูลคำนวณ"/>
      <sheetName val="ข้อมูล_Box"/>
      <sheetName val="ปร._สะพาน"/>
      <sheetName val="ค่าเสื่อมราคา"/>
      <sheetName val="ค่าขนส่ง"/>
      <sheetName val="ค่าขนส่งด้วยรถพ่วง"/>
      <sheetName val="ค่าขนส่งด้วยหกล้อ"/>
      <sheetName val="FactorF_Road"/>
      <sheetName val="FactorF_Brigde"/>
      <sheetName val="คิดค่ากำแพงปากท่อ"/>
      <sheetName val="select"/>
      <sheetName val="หักลดเงินค่าขนส่ง"/>
      <sheetName val="ปร.5 ใส่ค่าเอง"/>
      <sheetName val="Module3"/>
      <sheetName val="XXXXXX"/>
      <sheetName val="แนะนำ"/>
      <sheetName val="ข้อมูลโครงการ"/>
      <sheetName val="ข้อมูล"/>
      <sheetName val="ราคาวัสดุ"/>
      <sheetName val="ค่างานต้นทุน"/>
      <sheetName val="approach-slope protection"/>
      <sheetName val="ราคาราง-อื่นๆ"/>
      <sheetName val="รางระบาย"/>
      <sheetName val="widening"/>
      <sheetName val="ทางเชื่อม"/>
      <sheetName val="หักค่าขนส่ง"/>
      <sheetName val="Factor_f"/>
      <sheetName val="selected"/>
      <sheetName val="พิมพ์เอกสาร"/>
      <sheetName val="ใบสรุป"/>
      <sheetName val="หกล้อขนส่ง"/>
      <sheetName val="สิบล้อขนส่ง"/>
      <sheetName val="รถพ่วงขนส่ง"/>
      <sheetName val="operate"/>
      <sheetName val="CURVE"/>
      <sheetName val="11 ข้อมูลงานCon"/>
      <sheetName val="10 ข้อมูลวัสดุ-ค่าดำเนิน"/>
      <sheetName val="UnitCost"/>
      <sheetName val="2"/>
      <sheetName val="ค่าดำเนินการ+ค่าเสื่อมราคา"/>
      <sheetName val="สรุปค่าขนส่ง"/>
      <sheetName val="Form1"/>
      <sheetName val="A1.2"/>
      <sheetName val="เชียงคาน จ.เลย"/>
      <sheetName val="ราคาราง"/>
      <sheetName val="ดินตัด-ถม"/>
      <sheetName val="Sheet1"/>
      <sheetName val="bq"/>
      <sheetName val="แผนงาน"/>
      <sheetName val="กิจกรรมแบ่งงวดงา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วนที่ 1-2-3"/>
      <sheetName val="ส่วนที่ 4(1)"/>
      <sheetName val="กิจกรรมแบ่งงวดงาน"/>
      <sheetName val="งวดงาน สัญญา"/>
      <sheetName val="รายการปรับ"/>
      <sheetName val="ปร.5 กมร."/>
      <sheetName val="ปร.5 ผู้รับจ้าง "/>
      <sheetName val="3_ปร.5 ประเมิน"/>
      <sheetName val="สรุปเรียงตาม Sta."/>
      <sheetName val="ปร.4 BOQ-22-4-58"/>
      <sheetName val="สรุปค่าใช้จ่ายพิเศษ"/>
      <sheetName val="แบบฟอร์มคชจพิเศษ"/>
      <sheetName val="Factor-F"/>
      <sheetName val="เรียงตามSTA"/>
      <sheetName val="คำนวณBOQ-58"/>
      <sheetName val="งานดิน"/>
      <sheetName val="ค่าลำเลียง-ป้องกันดินพัง"/>
      <sheetName val="ตอกเข็มพืดเหล็ก-จัดจราจร"/>
      <sheetName val="เสาเข็ม"/>
      <sheetName val="แผ่นกันดิน"/>
      <sheetName val="ผิวจราจร"/>
      <sheetName val="แผ่นกันดิน(หล่อในที่)"/>
      <sheetName val="ปร.2(รวม)"/>
      <sheetName val="คานทับหลัง"/>
      <sheetName val="คานรัดหัวเข็ม"/>
      <sheetName val="พื้นทางเดิน"/>
      <sheetName val="กำแพงกั้นน้ำ"/>
      <sheetName val="บันไดท่าน้ำ"/>
      <sheetName val="L-wall"/>
      <sheetName val="วางท่อ"/>
      <sheetName val="คันหิน"/>
      <sheetName val="รอยต่อ"/>
      <sheetName val="คำนวนงานดิน"/>
      <sheetName val="UC0_สรุปราคาต่อหน่วย"/>
      <sheetName val="UC1_ราคาวัสดุ ค่าขนส่ง"/>
      <sheetName val="UC2_ราคาต่อหน่วย"/>
      <sheetName val="UC3_ส่วนขยาย ยุบตัว"/>
      <sheetName val="UC4_หน่วยงานดิน"/>
      <sheetName val="UC5_ระเบิดหิน"/>
      <sheetName val="UC6_คอนกรีต ,หิน"/>
      <sheetName val="UC7_ค่าขนส่ง"/>
      <sheetName val="UC8_งานทาง"/>
      <sheetName val="UC9_กรมทางหลวง"/>
      <sheetName val="UC10_คอนกรีต"/>
      <sheetName val="ก ราคาวัสดุอ่างทอง(กพ.58 )"/>
      <sheetName val="ก ราคาวัสดุสุพรรณบุรี(กพ.58)"/>
      <sheetName val="ข_ราคาวัสดุส่วนกลาง กพ.58"/>
      <sheetName val="ค_บัญชีค่าแรง(มี.ค.56)"/>
      <sheetName val="ง_ค่าบดอัดเบา"/>
      <sheetName val="จ_ตาราง Factor F"/>
      <sheetName val="UNITCOST(ฟอร์มเดิม)"/>
      <sheetName val="รื้อถอน"/>
      <sheetName val="Sheet1"/>
      <sheetName val="คำนวณงวดงาน_PKD"/>
      <sheetName val="งวดงาน(ใช้)"/>
      <sheetName val="ส่วนที่ 1"/>
      <sheetName val="ส่วนที่ 2 "/>
      <sheetName val="ส่วนที่ 3"/>
      <sheetName val="ส่วนที่ 4"/>
      <sheetName val="ส่วนที่ 5"/>
      <sheetName val="กิจกรรมแบ่งงวดงาน2"/>
      <sheetName val="สรุปค่าขนส่ง"/>
      <sheetName val="11 ข้อมูลงานCon"/>
      <sheetName val="10 ข้อมูลวัสดุ-ค่าดำเนิน"/>
      <sheetName val="ค่างานต้นทุนถนน"/>
    </sheetNames>
    <sheetDataSet>
      <sheetData sheetId="0"/>
      <sheetData sheetId="1"/>
      <sheetData sheetId="2">
        <row r="7">
          <cell r="W7" t="str">
            <v>PayID</v>
          </cell>
          <cell r="X7" t="str">
            <v>Detail</v>
          </cell>
          <cell r="Y7" t="str">
            <v>Percent</v>
          </cell>
          <cell r="Z7" t="str">
            <v>Period</v>
          </cell>
          <cell r="AA7" t="str">
            <v>งวดย่อย</v>
          </cell>
        </row>
        <row r="8">
          <cell r="W8" t="str">
            <v>1-1</v>
          </cell>
          <cell r="X8" t="str">
            <v>จัดหาสำนักงานควบคุมการก่อสร้างพร้อมอุปกรณ์สำนักงาน พร้อมจัดทำแผนงานก่อสร้าง แผนบุคลากร แผนเครื่องจักรกล และสำรวจวางหมุดหลักฐานทางราบและทางดิ่ง ตามข้อกำหนดได้แล้วเสร็จ</v>
          </cell>
          <cell r="Y8">
            <v>0.215</v>
          </cell>
          <cell r="Z8">
            <v>90</v>
          </cell>
          <cell r="AA8" t="str">
            <v>1.1</v>
          </cell>
        </row>
        <row r="9">
          <cell r="W9" t="str">
            <v>1-2</v>
          </cell>
          <cell r="X9"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9">
            <v>0.53500000000000003</v>
          </cell>
          <cell r="Z9">
            <v>120</v>
          </cell>
          <cell r="AA9" t="str">
            <v>2.1</v>
          </cell>
        </row>
        <row r="10">
          <cell r="W10" t="str">
            <v>1-3</v>
          </cell>
          <cell r="X10"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0">
            <v>0.53500000000000003</v>
          </cell>
          <cell r="Z10">
            <v>120</v>
          </cell>
          <cell r="AA10" t="str">
            <v>3.1</v>
          </cell>
        </row>
        <row r="11">
          <cell r="W11" t="str">
            <v>1-4</v>
          </cell>
          <cell r="X11"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1">
            <v>0.53500000000000003</v>
          </cell>
          <cell r="Z11">
            <v>120</v>
          </cell>
          <cell r="AA11" t="str">
            <v>4.1</v>
          </cell>
        </row>
        <row r="12">
          <cell r="W12" t="str">
            <v>1-5</v>
          </cell>
          <cell r="X12"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2">
            <v>0.53500000000000003</v>
          </cell>
          <cell r="Z12">
            <v>150</v>
          </cell>
          <cell r="AA12" t="str">
            <v>5.1</v>
          </cell>
        </row>
        <row r="13">
          <cell r="W13" t="str">
            <v>1-6</v>
          </cell>
          <cell r="X13"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3">
            <v>0.53500000000000003</v>
          </cell>
          <cell r="Z13">
            <v>150</v>
          </cell>
          <cell r="AA13" t="str">
            <v>6.1</v>
          </cell>
        </row>
        <row r="14">
          <cell r="W14" t="str">
            <v>1-7</v>
          </cell>
          <cell r="X14"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4">
            <v>0.53500000000000003</v>
          </cell>
          <cell r="Z14">
            <v>150</v>
          </cell>
          <cell r="AA14" t="str">
            <v>7.1</v>
          </cell>
        </row>
        <row r="15">
          <cell r="W15" t="str">
            <v>1-8</v>
          </cell>
          <cell r="X15"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5">
            <v>0.53500000000000003</v>
          </cell>
          <cell r="Z15">
            <v>180</v>
          </cell>
          <cell r="AA15" t="str">
            <v>8.1</v>
          </cell>
        </row>
        <row r="16">
          <cell r="W16" t="str">
            <v>1-9</v>
          </cell>
          <cell r="X16" t="str">
            <v>ก่อสร้างคันป้องกันน้ำท่วมแบบที่ 4.4 ช่วงกม.0+000 ถึง 0+600 โดยทำการหล่อเสาเข็ม ค.อ.ร. I0.45X0.45X16ม.และนำส่งเข้าสถานที่ก่อสร้าง จำนวน 50 ต้น แล้วเสร็จ</v>
          </cell>
          <cell r="Y16">
            <v>0.53500000000000003</v>
          </cell>
          <cell r="Z16">
            <v>180</v>
          </cell>
          <cell r="AA16" t="str">
            <v>9.1</v>
          </cell>
        </row>
        <row r="17">
          <cell r="W17" t="str">
            <v>1-10</v>
          </cell>
          <cell r="X17" t="str">
            <v>ก่อสร้างคันป้องกันน้ำท่วมแบบที่ 4.4 ช่วงกม.0+000 ถึง 0+600 โดยทำการหล่อเสาเข็ม ค.อ.ร. I0.45X0.45X16ม.และนำส่งเข้าสถานที่ก่อสร้าง ส่วนที่เหลือทั้งหมดได้แล้วเสร็จ</v>
          </cell>
          <cell r="Y17">
            <v>0.214</v>
          </cell>
          <cell r="Z17">
            <v>180</v>
          </cell>
          <cell r="AA17" t="str">
            <v>10.1</v>
          </cell>
        </row>
        <row r="18">
          <cell r="W18" t="str">
            <v>1-11</v>
          </cell>
          <cell r="X18" t="str">
            <v>ก่อสร้างคันป้องกันน้ำท่วมแบบที่ 4.4 ช่วงกม.0+000 ถึง 0+600 โดยทำการหล่อเสาเข็ม ค.อ.ร. I0.35X0.35X10ม.และนำส่งเข้าสถานที่ก่อสร้าง จำนวน 115 ต้น แล้วเสร็จ</v>
          </cell>
          <cell r="Y18">
            <v>0.71599999999999997</v>
          </cell>
          <cell r="Z18">
            <v>120</v>
          </cell>
          <cell r="AA18" t="str">
            <v>11.1</v>
          </cell>
        </row>
        <row r="19">
          <cell r="W19" t="str">
            <v>1-12</v>
          </cell>
          <cell r="X19" t="str">
            <v>ก่อสร้างคันป้องกันน้ำท่วมแบบที่ 4.4 ช่วงกม.0+000 ถึง 0+600 โดยทำการหล่อเสาเข็ม ค.อ.ร. I0.35X0.35X10ม.และนำส่งเข้าสถานที่ก่อสร้าง จำนวน 115 ต้น แล้วเสร็จ</v>
          </cell>
          <cell r="Y19">
            <v>0.71599999999999997</v>
          </cell>
          <cell r="Z19">
            <v>120</v>
          </cell>
          <cell r="AA19" t="str">
            <v>12.1</v>
          </cell>
        </row>
        <row r="20">
          <cell r="W20" t="str">
            <v>1-13</v>
          </cell>
          <cell r="X20" t="str">
            <v>ก่อสร้างคันป้องกันน้ำท่วมแบบที่ 4.4 ช่วงกม.0+000 ถึง 0+600 โดยทำการหล่อเสาเข็ม ค.อ.ร. I0.35X0.35X10ม.และนำส่งเข้าสถานที่ก่อสร้าง จำนวน 115 ต้น แล้วเสร็จ</v>
          </cell>
          <cell r="Y20">
            <v>0.71599999999999997</v>
          </cell>
          <cell r="Z20">
            <v>150</v>
          </cell>
          <cell r="AA20" t="str">
            <v>13.1</v>
          </cell>
        </row>
        <row r="21">
          <cell r="W21" t="str">
            <v>1-14</v>
          </cell>
          <cell r="X21" t="str">
            <v>ก่อสร้างคันป้องกันน้ำท่วมแบบที่ 4.4 ช่วงกม.0+000 ถึง 0+600 โดยทำการหล่อเสาเข็ม ค.อ.ร. I0.35X0.35X10ม.และนำส่งเข้าสถานที่ก่อสร้าง จำนวน 115 ต้น แล้วเสร็จ</v>
          </cell>
          <cell r="Y21">
            <v>0.71599999999999997</v>
          </cell>
          <cell r="Z21">
            <v>150</v>
          </cell>
          <cell r="AA21" t="str">
            <v>14.1</v>
          </cell>
        </row>
        <row r="22">
          <cell r="W22" t="str">
            <v>1-15</v>
          </cell>
          <cell r="X22" t="str">
            <v>ก่อสร้างคันป้องกันน้ำท่วมแบบที่ 4.4 ช่วงกม.0+000 ถึง 0+600 โดยทำการหล่อเสาเข็ม ค.อ.ร. I0.35X0.35X10ม.และนำส่งเข้าสถานที่ก่อสร้าง จำนวน 115 ต้น แล้วเสร็จ</v>
          </cell>
          <cell r="Y22">
            <v>0.71599999999999997</v>
          </cell>
          <cell r="Z22">
            <v>180</v>
          </cell>
          <cell r="AA22" t="str">
            <v>15.1</v>
          </cell>
        </row>
        <row r="23">
          <cell r="W23" t="str">
            <v>1-16</v>
          </cell>
          <cell r="X23" t="str">
            <v>ก่อสร้างคันป้องกันน้ำท่วมแบบที่ 4.4 ช่วงกม.0+000 ถึง 0+600 โดยทำการหล่อเสาเข็ม ค.อ.ร. I0.35X0.35X10ม.และนำส่งเข้าสถานที่ก่อสร้าง ส่วนที่เหลือทั้งหมดได้แล้วเสร็จ</v>
          </cell>
          <cell r="Y23">
            <v>0.52900000000000003</v>
          </cell>
          <cell r="Z23">
            <v>180</v>
          </cell>
          <cell r="AA23" t="str">
            <v>16.1</v>
          </cell>
        </row>
        <row r="24">
          <cell r="W24" t="str">
            <v>1-17</v>
          </cell>
          <cell r="X24" t="str">
            <v>ก่อสร้างคันป้องกันน้ำท่วมแบบที่ 4.4 ช่วงกม.0+000 ถึง 0+600 โดยทำการตอกเสาเข็ม ค.อ.ร. I0.45X0.45X16ม. ตามรูปแบบ จำนวน 100 ต้น แล้วเสร็จ</v>
          </cell>
          <cell r="Y24">
            <v>0.49099999999999999</v>
          </cell>
          <cell r="Z24">
            <v>390</v>
          </cell>
          <cell r="AA24" t="str">
            <v>17.1</v>
          </cell>
        </row>
        <row r="25">
          <cell r="W25" t="str">
            <v>1-18</v>
          </cell>
          <cell r="X25" t="str">
            <v>ก่อสร้างคันป้องกันน้ำท่วมแบบที่ 4.4 ช่วงกม.0+000 ถึง 0+600 โดยทำการตอกเสาเข็ม ค.อ.ร. I0.45X0.45X16ม. ตามรูปแบบ จำนวน 100 ต้น แล้วเสร็จ</v>
          </cell>
          <cell r="Y25">
            <v>0.49099999999999999</v>
          </cell>
          <cell r="Z25">
            <v>390</v>
          </cell>
          <cell r="AA25" t="str">
            <v>18.1</v>
          </cell>
        </row>
        <row r="26">
          <cell r="W26" t="str">
            <v>1-19</v>
          </cell>
          <cell r="X26" t="str">
            <v>ก่อสร้างคันป้องกันน้ำท่วมแบบที่ 4.4 ช่วงกม.0+000 ถึง 0+600 โดยทำการตอกเสาเข็ม ค.อ.ร. I0.45X0.45X16ม. ตามรูปแบบ จำนวน 100 ต้น แล้วเสร็จ</v>
          </cell>
          <cell r="Y26">
            <v>0.49099999999999999</v>
          </cell>
          <cell r="Z26">
            <v>420</v>
          </cell>
          <cell r="AA26" t="str">
            <v>19.1</v>
          </cell>
        </row>
        <row r="27">
          <cell r="W27" t="str">
            <v>1-20</v>
          </cell>
          <cell r="X27" t="str">
            <v>ก่อสร้างคันป้องกันน้ำท่วมแบบที่ 4.4 ช่วงกม.0+000 ถึง 0+600 โดยทำการตอกเสาเข็ม ค.อ.ร. I0.45X0.45X16ม. ตามรูปแบบ จำนวน 100 ต้น แล้วเสร็จ</v>
          </cell>
          <cell r="Y27">
            <v>0.49099999999999999</v>
          </cell>
          <cell r="Z27">
            <v>420</v>
          </cell>
          <cell r="AA27" t="str">
            <v>20.1</v>
          </cell>
        </row>
        <row r="28">
          <cell r="W28" t="str">
            <v>1-21</v>
          </cell>
          <cell r="X28" t="str">
            <v>ก่อสร้างคันป้องกันน้ำท่วมแบบที่ 4.4 ช่วงกม.0+000 ถึง 0+600 โดยทำการตอกเสาเข็ม ค.อ.ร. I0.45X0.45X16ม. ตามรูปแบบ ส่วนที่เหลือทั้งหมดได้แล้วเสร็จ</v>
          </cell>
          <cell r="Y28">
            <v>9.8000000000000004E-2</v>
          </cell>
          <cell r="Z28">
            <v>420</v>
          </cell>
          <cell r="AA28" t="str">
            <v>21.1</v>
          </cell>
        </row>
        <row r="29">
          <cell r="W29" t="str">
            <v>1-22</v>
          </cell>
          <cell r="X29" t="str">
            <v>ก่อสร้างคันป้องกันน้ำท่วมแบบที่ 4.4 ช่วงกม.0+000 ถึง 0+600 โดยทำการตอกเสาเข็ม ค.อ.ร. I0.35X0.35X16ม. ตามรูปแบบ จำนวน 100 ต้น แล้วเสร็จ</v>
          </cell>
          <cell r="Y29">
            <v>0.40899999999999997</v>
          </cell>
          <cell r="Z29">
            <v>390</v>
          </cell>
          <cell r="AA29" t="str">
            <v>22.1</v>
          </cell>
        </row>
        <row r="30">
          <cell r="W30" t="str">
            <v>1-23</v>
          </cell>
          <cell r="X30" t="str">
            <v>ก่อสร้างคันป้องกันน้ำท่วมแบบที่ 4.4 ช่วงกม.0+000 ถึง 0+600 โดยทำการตอกเสาเข็ม ค.อ.ร. I0.35X0.35X16ม. ตามรูปแบบ จำนวน 100 ต้น แล้วเสร็จ</v>
          </cell>
          <cell r="Y30">
            <v>0.40899999999999997</v>
          </cell>
          <cell r="Z30">
            <v>390</v>
          </cell>
          <cell r="AA30" t="str">
            <v>23.1</v>
          </cell>
        </row>
        <row r="31">
          <cell r="W31" t="str">
            <v>1-24</v>
          </cell>
          <cell r="X31" t="str">
            <v>ก่อสร้างคันป้องกันน้ำท่วมแบบที่ 4.4 ช่วงกม.0+000 ถึง 0+600 โดยทำการตอกเสาเข็ม ค.อ.ร. I0.35X0.35X16ม. ตามรูปแบบ จำนวน 100 ต้น แล้วเสร็จ</v>
          </cell>
          <cell r="Y31">
            <v>0.40899999999999997</v>
          </cell>
          <cell r="Z31">
            <v>390</v>
          </cell>
          <cell r="AA31" t="str">
            <v>24.1</v>
          </cell>
        </row>
        <row r="32">
          <cell r="W32" t="str">
            <v>1-25</v>
          </cell>
          <cell r="X32" t="str">
            <v>ก่อสร้างคันป้องกันน้ำท่วมแบบที่ 4.4 ช่วงกม.0+000 ถึง 0+600 โดยทำการตอกเสาเข็ม ค.อ.ร. I0.35X0.35X16ม. ตามรูปแบบ จำนวน 100 ต้น แล้วเสร็จ</v>
          </cell>
          <cell r="Y32">
            <v>0.40899999999999997</v>
          </cell>
          <cell r="Z32">
            <v>420</v>
          </cell>
          <cell r="AA32" t="str">
            <v>25.1</v>
          </cell>
        </row>
        <row r="33">
          <cell r="W33" t="str">
            <v>1-26</v>
          </cell>
          <cell r="X33" t="str">
            <v>ก่อสร้างคันป้องกันน้ำท่วมแบบที่ 4.4 ช่วงกม.0+000 ถึง 0+600 โดยทำการตอกเสาเข็ม ค.อ.ร. I0.35X0.35X16ม. ตามรูปแบบ จำนวน 100 ต้น แล้วเสร็จ</v>
          </cell>
          <cell r="Y33">
            <v>0.40899999999999997</v>
          </cell>
          <cell r="Z33">
            <v>420</v>
          </cell>
          <cell r="AA33" t="str">
            <v>26.1</v>
          </cell>
        </row>
        <row r="34">
          <cell r="W34" t="str">
            <v>1-27</v>
          </cell>
          <cell r="X34" t="str">
            <v>ก่อสร้างคันป้องกันน้ำท่วมแบบที่ 4.4 ช่วงกม.0+000 ถึง 0+600 โดยทำการตอกเสาเข็ม ค.อ.ร. I0.35X0.35X16ม. ตามรูปแบบ จำนวน 100 ต้น แล้วเสร็จ</v>
          </cell>
          <cell r="Y34">
            <v>0.40899999999999997</v>
          </cell>
          <cell r="Z34">
            <v>420</v>
          </cell>
          <cell r="AA34" t="str">
            <v>27.1</v>
          </cell>
        </row>
        <row r="35">
          <cell r="W35" t="str">
            <v>1-28</v>
          </cell>
          <cell r="X35" t="str">
            <v>ก่อสร้างคันป้องกันน้ำท่วมแบบที่ 4.4 ช่วงกม.0+000 ถึง 0+600 โดยทำการตอกเสาเข็ม ค.อ.ร. I0.35X0.35X16ม. ตามรูปแบบ ส่วนที่เหลือทั้งหมดได้แล้วเสร็จ</v>
          </cell>
          <cell r="Y35">
            <v>0.245</v>
          </cell>
          <cell r="Z35">
            <v>420</v>
          </cell>
          <cell r="AA35" t="str">
            <v>28.1</v>
          </cell>
        </row>
        <row r="36">
          <cell r="W36" t="str">
            <v>1-29</v>
          </cell>
          <cell r="X36" t="str">
            <v>ก่อสร้างคันป้องกันน้ำท่วมแบบที่ 4.4 ช่วงกม.0+000 ถึง 0+600 โดยทำการตอก STEEL WATER STOP PANEL ยาว 4.00 ม. คิดเป็นระยะทาง 50 เมตร แล้วเสร็จ</v>
          </cell>
          <cell r="Y36">
            <v>0.42399999999999999</v>
          </cell>
          <cell r="Z36">
            <v>300</v>
          </cell>
          <cell r="AA36" t="str">
            <v>29.1</v>
          </cell>
        </row>
        <row r="37">
          <cell r="W37" t="str">
            <v>1-30</v>
          </cell>
          <cell r="X37" t="str">
            <v>ก่อสร้างคันป้องกันน้ำท่วมแบบที่ 4.4 ช่วงกม.0+000 ถึง 0+600 โดยทำการตอก STEEL WATER STOP PANEL ยาว 4.00 ม. คิดเป็นระยะทาง 50 เมตร แล้วเสร็จ</v>
          </cell>
          <cell r="Y37">
            <v>0.42399999999999999</v>
          </cell>
          <cell r="Z37">
            <v>300</v>
          </cell>
          <cell r="AA37" t="str">
            <v>30.1</v>
          </cell>
        </row>
        <row r="38">
          <cell r="W38" t="str">
            <v>1-31</v>
          </cell>
          <cell r="X38" t="str">
            <v>ก่อสร้างคันป้องกันน้ำท่วมแบบที่ 4.4 ช่วงกม.0+000 ถึง 0+600 โดยทำการตอก STEEL WATER STOP PANEL ยาว 4.00 ม. คิดเป็นระยะทาง 50 เมตร แล้วเสร็จ</v>
          </cell>
          <cell r="Y38">
            <v>0.42399999999999999</v>
          </cell>
          <cell r="Z38">
            <v>300</v>
          </cell>
          <cell r="AA38" t="str">
            <v>31.1</v>
          </cell>
        </row>
        <row r="39">
          <cell r="W39" t="str">
            <v>1-32</v>
          </cell>
          <cell r="X39" t="str">
            <v>ก่อสร้างคันป้องกันน้ำท่วมแบบที่ 4.4 ช่วงกม.0+000 ถึง 0+600 โดยทำการตอก STEEL WATER STOP PANEL ยาว 4.00 ม. คิดเป็นระยะทาง 50 เมตร แล้วเสร็จ</v>
          </cell>
          <cell r="Y39">
            <v>0.42399999999999999</v>
          </cell>
          <cell r="Z39">
            <v>300</v>
          </cell>
          <cell r="AA39" t="str">
            <v>32.1</v>
          </cell>
        </row>
        <row r="40">
          <cell r="W40" t="str">
            <v>1-33</v>
          </cell>
          <cell r="X40" t="str">
            <v>ก่อสร้างคันป้องกันน้ำท่วมแบบที่ 4.4 ช่วงกม.0+000 ถึง 0+600 โดยทำการตอก STEEL WATER STOP PANEL ยาว 4.00 ม. คิดเป็นระยะทาง 50 เมตร แล้วเสร็จ</v>
          </cell>
          <cell r="Y40">
            <v>0.42399999999999999</v>
          </cell>
          <cell r="Z40">
            <v>300</v>
          </cell>
          <cell r="AA40" t="str">
            <v>33.1</v>
          </cell>
        </row>
        <row r="41">
          <cell r="W41" t="str">
            <v>1-34</v>
          </cell>
          <cell r="X41" t="str">
            <v>ก่อสร้างคันป้องกันน้ำท่วมแบบที่ 4.4 ช่วงกม.0+000 ถึง 0+600 โดยทำการตอก STEEL WATER STOP PANEL ยาว 4.00 ม. คิดเป็นระยะทาง 50 เมตร แล้วเสร็จ</v>
          </cell>
          <cell r="Y41">
            <v>0.42399999999999999</v>
          </cell>
          <cell r="Z41">
            <v>300</v>
          </cell>
          <cell r="AA41" t="str">
            <v>34.1</v>
          </cell>
        </row>
        <row r="42">
          <cell r="W42" t="str">
            <v>1-35</v>
          </cell>
          <cell r="X42" t="str">
            <v>ก่อสร้างคันป้องกันน้ำท่วมแบบที่ 4.4 ช่วงกม.0+000 ถึง 0+600 โดยทำการตอก STEEL WATER STOP PANEL ยาว 4.00 ม. คิดเป็นระยะทาง 50 เมตร แล้วเสร็จ</v>
          </cell>
          <cell r="Y42">
            <v>0.42399999999999999</v>
          </cell>
          <cell r="Z42">
            <v>330</v>
          </cell>
          <cell r="AA42" t="str">
            <v>35.1</v>
          </cell>
        </row>
        <row r="43">
          <cell r="W43" t="str">
            <v>1-36</v>
          </cell>
          <cell r="X43" t="str">
            <v>ก่อสร้างคันป้องกันน้ำท่วมแบบที่ 4.4 ช่วงกม.0+000 ถึง 0+600 โดยทำการตอก STEEL WATER STOP PANEL ยาว 4.00 ม. คิดเป็นระยะทาง 50 เมตร แล้วเสร็จ</v>
          </cell>
          <cell r="Y43">
            <v>0.42399999999999999</v>
          </cell>
          <cell r="Z43">
            <v>330</v>
          </cell>
          <cell r="AA43" t="str">
            <v>36.1</v>
          </cell>
        </row>
        <row r="44">
          <cell r="W44" t="str">
            <v>1-37</v>
          </cell>
          <cell r="X44" t="str">
            <v>ก่อสร้างคันป้องกันน้ำท่วมแบบที่ 4.4 ช่วงกม.0+000 ถึง 0+600 โดยทำการตอก STEEL WATER STOP PANEL ยาว 4.00 ม. คิดเป็นระยะทาง 50 เมตร แล้วเสร็จ</v>
          </cell>
          <cell r="Y44">
            <v>0.42399999999999999</v>
          </cell>
          <cell r="Z44">
            <v>330</v>
          </cell>
          <cell r="AA44" t="str">
            <v>37.1</v>
          </cell>
        </row>
        <row r="45">
          <cell r="W45" t="str">
            <v>1-38</v>
          </cell>
          <cell r="X45" t="str">
            <v>ก่อสร้างคันป้องกันน้ำท่วมแบบที่ 4.4 ช่วงกม.0+000 ถึง 0+600 โดยทำการตอก STEEL WATER STOP PANEL ยาว 4.00 ม. คิดเป็นระยะทาง 50 เมตร แล้วเสร็จ</v>
          </cell>
          <cell r="Y45">
            <v>0.42399999999999999</v>
          </cell>
          <cell r="Z45">
            <v>330</v>
          </cell>
          <cell r="AA45" t="str">
            <v>38.1</v>
          </cell>
        </row>
        <row r="46">
          <cell r="W46" t="str">
            <v>1-39</v>
          </cell>
          <cell r="X46" t="str">
            <v>ก่อสร้างคันป้องกันน้ำท่วมแบบที่ 4.4 ช่วงกม.0+000 ถึง 0+600 โดยทำการตอก STEEL WATER STOP PANEL ยาว 4.00 ม. คิดเป็นระยะทาง 50 เมตร แล้วเสร็จ</v>
          </cell>
          <cell r="Y46">
            <v>0.42399999999999999</v>
          </cell>
          <cell r="Z46">
            <v>330</v>
          </cell>
          <cell r="AA46" t="str">
            <v>39.1</v>
          </cell>
        </row>
        <row r="47">
          <cell r="W47" t="str">
            <v>1-40</v>
          </cell>
          <cell r="X47" t="str">
            <v>ก่อสร้างคันป้องกันน้ำท่วมแบบที่ 4.4 ช่วงกม.0+000 ถึง 0+600 โดยทำการตอก STEEL WATER STOP PANEL ยาว 4.00 ม. ส่วนที่เหลือทั้งหมดได้แล้วเสร็จ</v>
          </cell>
          <cell r="Y47">
            <v>0.42399999999999999</v>
          </cell>
          <cell r="Z47">
            <v>330</v>
          </cell>
          <cell r="AA47" t="str">
            <v>40.1</v>
          </cell>
        </row>
        <row r="48">
          <cell r="W48" t="str">
            <v>1-41</v>
          </cell>
          <cell r="X48"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48">
            <v>0.47699999999999998</v>
          </cell>
          <cell r="Z48">
            <v>450</v>
          </cell>
          <cell r="AA48" t="str">
            <v>41.1</v>
          </cell>
        </row>
        <row r="49">
          <cell r="W49" t="str">
            <v>1-42</v>
          </cell>
          <cell r="X49"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49">
            <v>0.47699999999999998</v>
          </cell>
          <cell r="Z49">
            <v>450</v>
          </cell>
          <cell r="AA49" t="str">
            <v>42.1</v>
          </cell>
        </row>
        <row r="50">
          <cell r="W50" t="str">
            <v>1-43</v>
          </cell>
          <cell r="X50"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0">
            <v>0.47699999999999998</v>
          </cell>
          <cell r="Z50">
            <v>450</v>
          </cell>
          <cell r="AA50" t="str">
            <v>43.1</v>
          </cell>
        </row>
        <row r="51">
          <cell r="W51" t="str">
            <v>1-44</v>
          </cell>
          <cell r="X51"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1">
            <v>0.47699999999999998</v>
          </cell>
          <cell r="Z51">
            <v>450</v>
          </cell>
          <cell r="AA51" t="str">
            <v>44.1</v>
          </cell>
        </row>
        <row r="52">
          <cell r="W52" t="str">
            <v>1-45</v>
          </cell>
          <cell r="X52"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2">
            <v>0.47699999999999998</v>
          </cell>
          <cell r="Z52">
            <v>450</v>
          </cell>
          <cell r="AA52" t="str">
            <v>45.1</v>
          </cell>
        </row>
        <row r="53">
          <cell r="W53" t="str">
            <v>1-46</v>
          </cell>
          <cell r="X53"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3">
            <v>0.47699999999999998</v>
          </cell>
          <cell r="Z53">
            <v>450</v>
          </cell>
          <cell r="AA53" t="str">
            <v>46.1</v>
          </cell>
        </row>
        <row r="54">
          <cell r="W54" t="str">
            <v>1-47</v>
          </cell>
          <cell r="X54"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4">
            <v>0.47699999999999998</v>
          </cell>
          <cell r="Z54">
            <v>480</v>
          </cell>
          <cell r="AA54" t="str">
            <v>47.1</v>
          </cell>
        </row>
        <row r="55">
          <cell r="W55" t="str">
            <v>1-48</v>
          </cell>
          <cell r="X55"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5">
            <v>0.47699999999999998</v>
          </cell>
          <cell r="Z55">
            <v>480</v>
          </cell>
          <cell r="AA55" t="str">
            <v>48.1</v>
          </cell>
        </row>
        <row r="56">
          <cell r="W56" t="str">
            <v>1-49</v>
          </cell>
          <cell r="X56"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6">
            <v>0.47699999999999998</v>
          </cell>
          <cell r="Z56">
            <v>480</v>
          </cell>
          <cell r="AA56" t="str">
            <v>49.1</v>
          </cell>
        </row>
        <row r="57">
          <cell r="W57" t="str">
            <v>1-50</v>
          </cell>
          <cell r="X57"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7">
            <v>0.47699999999999998</v>
          </cell>
          <cell r="Z57">
            <v>480</v>
          </cell>
          <cell r="AA57" t="str">
            <v>50.1</v>
          </cell>
        </row>
        <row r="58">
          <cell r="W58" t="str">
            <v>1-51</v>
          </cell>
          <cell r="X58" t="str">
            <v>ก่อสร้างคันป้องกันน้ำท่วมแบบที่ 4.4 ช่วงกม.0+000 ถึง 0+600 โดยทำการติดตั้งแผ่นกันดิน ค.ส.ล. และก่อสร้างคานทับหลัง ค.ส.ล. คิดเป็นระยะทาง 50 เมตร แล้วเสร็จ</v>
          </cell>
          <cell r="Y58">
            <v>0.47699999999999998</v>
          </cell>
          <cell r="Z58">
            <v>480</v>
          </cell>
          <cell r="AA58" t="str">
            <v>51.1</v>
          </cell>
        </row>
        <row r="59">
          <cell r="W59" t="str">
            <v>1-52</v>
          </cell>
          <cell r="X59" t="str">
            <v>ก่อสร้างคันป้องกันน้ำท่วมแบบที่ 4.4 ช่วงกม.0+000 ถึง 0+600 โดยทำการติดตั้งแผ่นกันดิน ค.ส.ล. และก่อสร้างคานทับหลัง ค.ส.ล. ส่วนที่เหลือทั้งหมดได้แล้วเสร็จ</v>
          </cell>
          <cell r="Y59">
            <v>0.47699999999999998</v>
          </cell>
          <cell r="Z59">
            <v>480</v>
          </cell>
          <cell r="AA59" t="str">
            <v>52.1</v>
          </cell>
        </row>
        <row r="60">
          <cell r="W60" t="str">
            <v>1-53</v>
          </cell>
          <cell r="X60"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0">
            <v>0.42799999999999999</v>
          </cell>
          <cell r="Z60">
            <v>510</v>
          </cell>
          <cell r="AA60" t="str">
            <v>53.1</v>
          </cell>
        </row>
        <row r="61">
          <cell r="W61" t="str">
            <v>1-54</v>
          </cell>
          <cell r="X61"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1">
            <v>0.42799999999999999</v>
          </cell>
          <cell r="Z61">
            <v>510</v>
          </cell>
          <cell r="AA61" t="str">
            <v>54.1</v>
          </cell>
        </row>
        <row r="62">
          <cell r="W62" t="str">
            <v>1-55</v>
          </cell>
          <cell r="X62"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2">
            <v>0.42799999999999999</v>
          </cell>
          <cell r="Z62">
            <v>510</v>
          </cell>
          <cell r="AA62" t="str">
            <v>55.1</v>
          </cell>
        </row>
        <row r="63">
          <cell r="W63" t="str">
            <v>1-56</v>
          </cell>
          <cell r="X63"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3">
            <v>0.42799999999999999</v>
          </cell>
          <cell r="Z63">
            <v>510</v>
          </cell>
          <cell r="AA63" t="str">
            <v>56.1</v>
          </cell>
        </row>
        <row r="64">
          <cell r="W64" t="str">
            <v>1-57</v>
          </cell>
          <cell r="X64"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4">
            <v>0.42799999999999999</v>
          </cell>
          <cell r="Z64">
            <v>510</v>
          </cell>
          <cell r="AA64" t="str">
            <v>57.1</v>
          </cell>
        </row>
        <row r="65">
          <cell r="W65" t="str">
            <v>1-58</v>
          </cell>
          <cell r="X65"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5">
            <v>0.42799999999999999</v>
          </cell>
          <cell r="Z65">
            <v>510</v>
          </cell>
          <cell r="AA65" t="str">
            <v>58.1</v>
          </cell>
        </row>
        <row r="66">
          <cell r="W66" t="str">
            <v>1-59</v>
          </cell>
          <cell r="X66"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6">
            <v>0.42799999999999999</v>
          </cell>
          <cell r="Z66">
            <v>540</v>
          </cell>
          <cell r="AA66" t="str">
            <v>59.1</v>
          </cell>
        </row>
        <row r="67">
          <cell r="W67" t="str">
            <v>1-60</v>
          </cell>
          <cell r="X67"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7">
            <v>0.42799999999999999</v>
          </cell>
          <cell r="Z67">
            <v>540</v>
          </cell>
          <cell r="AA67" t="str">
            <v>60.1</v>
          </cell>
        </row>
        <row r="68">
          <cell r="W68" t="str">
            <v>1-61</v>
          </cell>
          <cell r="X68"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8">
            <v>0.42799999999999999</v>
          </cell>
          <cell r="Z68">
            <v>540</v>
          </cell>
          <cell r="AA68" t="str">
            <v>61.1</v>
          </cell>
        </row>
        <row r="69">
          <cell r="W69" t="str">
            <v>1-62</v>
          </cell>
          <cell r="X69" t="str">
            <v>ก่อสร้างคันป้องกันน้ำท่วมแบบที่ 4.4 ช่วงกม.0+000 ถึง 0+600 โดยทำการทิ้งหินหน้าเขื่อนตามรูปแบบ คิดเป็นระยะทาง 35 เมตร แล้วเสร็จ</v>
          </cell>
          <cell r="Y69">
            <v>0.42799999999999999</v>
          </cell>
          <cell r="Z69">
            <v>540</v>
          </cell>
          <cell r="AA69" t="str">
            <v>62.1</v>
          </cell>
        </row>
        <row r="70">
          <cell r="W70" t="str">
            <v>1-63</v>
          </cell>
          <cell r="X70" t="str">
            <v>ก่อสร้างคันป้องกันน้ำท่วมแบบที่ 4.4 ช่วงกม.0+000 ถึง 0+600 โดยทำการทิ้งหินหน้าเขื่อนตามรูปแบบ คิดเป็นระยะทาง 35 เมตร แล้วเสร็จ</v>
          </cell>
          <cell r="Y70">
            <v>0.42799999999999999</v>
          </cell>
          <cell r="Z70">
            <v>540</v>
          </cell>
          <cell r="AA70" t="str">
            <v>63.1</v>
          </cell>
        </row>
        <row r="71">
          <cell r="W71" t="str">
            <v>1-64</v>
          </cell>
          <cell r="X71" t="str">
            <v>ก่อสร้างคันป้องกันน้ำท่วมแบบที่ 4.4 ช่วงกม.0+000 ถึง 0+600 โดยทำการทิ้งหินหน้าเขื่อนตามรูปแบบ คิดเป็นระยะทาง 35 เมตร แล้วเสร็จ</v>
          </cell>
          <cell r="Y71">
            <v>0.42799999999999999</v>
          </cell>
          <cell r="Z71">
            <v>540</v>
          </cell>
          <cell r="AA71" t="str">
            <v>64.1</v>
          </cell>
        </row>
        <row r="72">
          <cell r="W72" t="str">
            <v>1-65</v>
          </cell>
          <cell r="X72" t="str">
            <v>ก่อสร้างคันป้องกันน้ำท่วมแบบที่ 4.4 ช่วงกม.0+000 ถึง 0+600 โดยทำการทิ้งหินหน้าเขื่อนตามรูปแบบ คิดเป็นระยะทาง 35 เมตร แล้วเสร็จ</v>
          </cell>
          <cell r="Y72">
            <v>0.42799999999999999</v>
          </cell>
          <cell r="Z72">
            <v>540</v>
          </cell>
          <cell r="AA72" t="str">
            <v>65.1</v>
          </cell>
        </row>
        <row r="73">
          <cell r="W73" t="str">
            <v>1-66</v>
          </cell>
          <cell r="X73" t="str">
            <v>ก่อสร้างคันป้องกันน้ำท่วมแบบที่ 4.4 ช่วงกม.0+000 ถึง 0+600 โดยทำการทิ้งหินหน้าเขื่อนตามรูปแบบ คิดเป็นระยะทาง 35 เมตร แล้วเสร็จ</v>
          </cell>
          <cell r="Y73">
            <v>0.42799999999999999</v>
          </cell>
          <cell r="Z73">
            <v>540</v>
          </cell>
          <cell r="AA73" t="str">
            <v>66.1</v>
          </cell>
        </row>
        <row r="74">
          <cell r="W74" t="str">
            <v>1-67</v>
          </cell>
          <cell r="X74" t="str">
            <v>ก่อสร้างคันป้องกันน้ำท่วมแบบที่ 4.4 ช่วงกม.0+000 ถึง 0+600 โดยทำการทิ้งหินหน้าเขื่อนตามรูปแบบ คิดเป็นระยะทาง 35 เมตร แล้วเสร็จ</v>
          </cell>
          <cell r="Y74">
            <v>0.42799999999999999</v>
          </cell>
          <cell r="Z74">
            <v>540</v>
          </cell>
          <cell r="AA74" t="str">
            <v>67.1</v>
          </cell>
        </row>
        <row r="75">
          <cell r="W75" t="str">
            <v>1-68</v>
          </cell>
          <cell r="X75" t="str">
            <v>ก่อสร้างคันป้องกันน้ำท่วมแบบที่ 4.4 ช่วงกม.0+000 ถึง 0+600 โดยทำการทิ้งหินหน้าเขื่อนตามรูปแบบ คิดเป็นระยะทาง 35 เมตร แล้วเสร็จ</v>
          </cell>
          <cell r="Y75">
            <v>0.42799999999999999</v>
          </cell>
          <cell r="Z75">
            <v>540</v>
          </cell>
          <cell r="AA75" t="str">
            <v>68.1</v>
          </cell>
        </row>
        <row r="76">
          <cell r="W76" t="str">
            <v>1-69</v>
          </cell>
          <cell r="X76" t="str">
            <v>ก่อสร้างคันป้องกันน้ำท่วมแบบที่ 4.4 ช่วงกม.0+000 ถึง 0+600 โดยทำการทิ้งหินหน้าเขื่อนตามรูปแบบ ส่วนที่เหลือทั้งหมดได้แล้วเสร็จ</v>
          </cell>
          <cell r="Y76">
            <v>0.48899999999999999</v>
          </cell>
          <cell r="Z76">
            <v>540</v>
          </cell>
          <cell r="AA76" t="str">
            <v>69.1</v>
          </cell>
        </row>
        <row r="77">
          <cell r="W77" t="str">
            <v>1-70</v>
          </cell>
          <cell r="X77"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77">
            <v>0.42599999999999999</v>
          </cell>
          <cell r="Z77">
            <v>570</v>
          </cell>
          <cell r="AA77" t="str">
            <v>70.1</v>
          </cell>
        </row>
        <row r="78">
          <cell r="W78" t="str">
            <v>1-71</v>
          </cell>
          <cell r="X78"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78">
            <v>0.42599999999999999</v>
          </cell>
          <cell r="Z78">
            <v>570</v>
          </cell>
          <cell r="AA78" t="str">
            <v>71.1</v>
          </cell>
        </row>
        <row r="79">
          <cell r="W79" t="str">
            <v>1-72</v>
          </cell>
          <cell r="X79"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79">
            <v>0.42599999999999999</v>
          </cell>
          <cell r="Z79">
            <v>570</v>
          </cell>
          <cell r="AA79" t="str">
            <v>72.1</v>
          </cell>
        </row>
        <row r="80">
          <cell r="W80" t="str">
            <v>1-73</v>
          </cell>
          <cell r="X80"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80">
            <v>0.42599999999999999</v>
          </cell>
          <cell r="Z80">
            <v>570</v>
          </cell>
          <cell r="AA80" t="str">
            <v>73.1</v>
          </cell>
        </row>
        <row r="81">
          <cell r="W81" t="str">
            <v>1-74</v>
          </cell>
          <cell r="X81"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81">
            <v>0.42599999999999999</v>
          </cell>
          <cell r="Z81">
            <v>570</v>
          </cell>
          <cell r="AA81" t="str">
            <v>74.1</v>
          </cell>
        </row>
        <row r="82">
          <cell r="W82" t="str">
            <v>1-75</v>
          </cell>
          <cell r="X82"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82">
            <v>0.42599999999999999</v>
          </cell>
          <cell r="Z82">
            <v>600</v>
          </cell>
          <cell r="AA82" t="str">
            <v>75.1</v>
          </cell>
        </row>
        <row r="83">
          <cell r="W83" t="str">
            <v>1-76</v>
          </cell>
          <cell r="X83" t="str">
            <v>ก่อสร้างคันป้องกันน้ำท่วมแบบที่ 4.4 ช่วงกม.0+000 ถึง 0+600 โดยทำการก่อสร้างท่อระบายน้ำและบ่อพัก ค.ส.ล. คิดเป็นระยะทาง 70 เมตร แล้วเสร็จ</v>
          </cell>
          <cell r="Y83">
            <v>0.42599999999999999</v>
          </cell>
          <cell r="Z83">
            <v>600</v>
          </cell>
          <cell r="AA83" t="str">
            <v>76.1</v>
          </cell>
        </row>
        <row r="84">
          <cell r="W84" t="str">
            <v>1-77</v>
          </cell>
          <cell r="X84" t="str">
            <v>ก่อสร้างคันป้องกันน้ำท่วมแบบที่ 4.4 ช่วงกม.0+000 ถึง 0+600 โดยทำการก่อสร้างท่อระบายน้ำและบ่อพัก ค.ส.ล. ส่วนที่เหลือทั้งหมดได้แล้วเสร็จ</v>
          </cell>
          <cell r="Y84">
            <v>0.371</v>
          </cell>
          <cell r="Z84">
            <v>600</v>
          </cell>
          <cell r="AA84" t="str">
            <v>77.1</v>
          </cell>
        </row>
        <row r="85">
          <cell r="W85" t="str">
            <v>1-78</v>
          </cell>
          <cell r="X85" t="str">
            <v>ก่อสร้างคันป้องกันน้ำท่วมแบบที่ 4.4 ช่วงกม.0+000 ถึง 0+600 โดยทำการก่อสร้างบันไดท่าน้ำ ค.ส.ล. จำนวน 2 แห่ง แล้วเสร็จ</v>
          </cell>
          <cell r="Y85">
            <v>0.23799999999999999</v>
          </cell>
          <cell r="Z85">
            <v>600</v>
          </cell>
          <cell r="AA85" t="str">
            <v>78.1</v>
          </cell>
        </row>
        <row r="86">
          <cell r="W86" t="str">
            <v>1-79</v>
          </cell>
          <cell r="X86"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86">
            <v>0.48199999999999998</v>
          </cell>
          <cell r="Z86">
            <v>630</v>
          </cell>
          <cell r="AA86" t="str">
            <v>79.1</v>
          </cell>
        </row>
        <row r="87">
          <cell r="W87" t="str">
            <v>1-80</v>
          </cell>
          <cell r="X87"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87">
            <v>0.48199999999999998</v>
          </cell>
          <cell r="Z87">
            <v>630</v>
          </cell>
          <cell r="AA87" t="str">
            <v>80.1</v>
          </cell>
        </row>
        <row r="88">
          <cell r="W88" t="str">
            <v>1-81</v>
          </cell>
          <cell r="X88"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88">
            <v>0.48199999999999998</v>
          </cell>
          <cell r="Z88">
            <v>630</v>
          </cell>
          <cell r="AA88" t="str">
            <v>81.1</v>
          </cell>
        </row>
        <row r="89">
          <cell r="W89" t="str">
            <v>1-82</v>
          </cell>
          <cell r="X89"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89">
            <v>0.48199999999999998</v>
          </cell>
          <cell r="Z89">
            <v>630</v>
          </cell>
          <cell r="AA89" t="str">
            <v>82.1</v>
          </cell>
        </row>
        <row r="90">
          <cell r="W90" t="str">
            <v>1-83</v>
          </cell>
          <cell r="X90"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0">
            <v>0.48199999999999998</v>
          </cell>
          <cell r="Z90">
            <v>630</v>
          </cell>
          <cell r="AA90" t="str">
            <v>83.1</v>
          </cell>
        </row>
        <row r="91">
          <cell r="W91" t="str">
            <v>1-84</v>
          </cell>
          <cell r="X91"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1">
            <v>0.48199999999999998</v>
          </cell>
          <cell r="Z91">
            <v>630</v>
          </cell>
          <cell r="AA91" t="str">
            <v>84.1</v>
          </cell>
        </row>
        <row r="92">
          <cell r="W92" t="str">
            <v>1-85</v>
          </cell>
          <cell r="X92"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2">
            <v>0.48199999999999998</v>
          </cell>
          <cell r="Z92">
            <v>630</v>
          </cell>
          <cell r="AA92" t="str">
            <v>85.1</v>
          </cell>
        </row>
        <row r="93">
          <cell r="W93" t="str">
            <v>1-86</v>
          </cell>
          <cell r="X93"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3">
            <v>0.48199999999999998</v>
          </cell>
          <cell r="Z93">
            <v>630</v>
          </cell>
          <cell r="AA93" t="str">
            <v>86.1</v>
          </cell>
        </row>
        <row r="94">
          <cell r="W94" t="str">
            <v>1-87</v>
          </cell>
          <cell r="X94"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4">
            <v>0.48199999999999998</v>
          </cell>
          <cell r="Z94">
            <v>660</v>
          </cell>
          <cell r="AA94" t="str">
            <v>87.1</v>
          </cell>
        </row>
        <row r="95">
          <cell r="W95" t="str">
            <v>1-88</v>
          </cell>
          <cell r="X95"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5">
            <v>0.48199999999999998</v>
          </cell>
          <cell r="Z95">
            <v>660</v>
          </cell>
          <cell r="AA95" t="str">
            <v>88.1</v>
          </cell>
        </row>
        <row r="96">
          <cell r="W96" t="str">
            <v>1-89</v>
          </cell>
          <cell r="X96"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6">
            <v>0.48199999999999998</v>
          </cell>
          <cell r="Z96">
            <v>660</v>
          </cell>
          <cell r="AA96" t="str">
            <v>89.1</v>
          </cell>
        </row>
        <row r="97">
          <cell r="W97" t="str">
            <v>1-90</v>
          </cell>
          <cell r="X97"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7">
            <v>0.48199999999999998</v>
          </cell>
          <cell r="Z97">
            <v>660</v>
          </cell>
          <cell r="AA97" t="str">
            <v>90.1</v>
          </cell>
        </row>
        <row r="98">
          <cell r="W98" t="str">
            <v>1-91</v>
          </cell>
          <cell r="X98"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8">
            <v>0.48199999999999998</v>
          </cell>
          <cell r="Z98">
            <v>660</v>
          </cell>
          <cell r="AA98" t="str">
            <v>91.1</v>
          </cell>
        </row>
        <row r="99">
          <cell r="W99" t="str">
            <v>1-92</v>
          </cell>
          <cell r="X99"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99">
            <v>0.48199999999999998</v>
          </cell>
          <cell r="Z99">
            <v>660</v>
          </cell>
          <cell r="AA99" t="str">
            <v>92.1</v>
          </cell>
        </row>
        <row r="100">
          <cell r="W100" t="str">
            <v>1-93</v>
          </cell>
          <cell r="X100"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0">
            <v>0.48199999999999998</v>
          </cell>
          <cell r="Z100">
            <v>660</v>
          </cell>
          <cell r="AA100" t="str">
            <v>93.1</v>
          </cell>
        </row>
        <row r="101">
          <cell r="W101" t="str">
            <v>1-94</v>
          </cell>
          <cell r="X101"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1">
            <v>0.48199999999999998</v>
          </cell>
          <cell r="Z101">
            <v>660</v>
          </cell>
          <cell r="AA101" t="str">
            <v>94.1</v>
          </cell>
        </row>
        <row r="102">
          <cell r="W102" t="str">
            <v>1-95</v>
          </cell>
          <cell r="X102"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2">
            <v>0.48199999999999998</v>
          </cell>
          <cell r="Z102">
            <v>660</v>
          </cell>
          <cell r="AA102" t="str">
            <v>95.1</v>
          </cell>
        </row>
        <row r="103">
          <cell r="W103" t="str">
            <v>1-96</v>
          </cell>
          <cell r="X103"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3">
            <v>0.48199999999999998</v>
          </cell>
          <cell r="Z103">
            <v>660</v>
          </cell>
          <cell r="AA103" t="str">
            <v>96.1</v>
          </cell>
        </row>
        <row r="104">
          <cell r="W104" t="str">
            <v>1-97</v>
          </cell>
          <cell r="X104"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4">
            <v>0.48199999999999998</v>
          </cell>
          <cell r="Z104">
            <v>660</v>
          </cell>
          <cell r="AA104" t="str">
            <v>97.1</v>
          </cell>
        </row>
        <row r="105">
          <cell r="W105" t="str">
            <v>1-98</v>
          </cell>
          <cell r="X105"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5">
            <v>0.48199999999999998</v>
          </cell>
          <cell r="Z105">
            <v>660</v>
          </cell>
          <cell r="AA105" t="str">
            <v>98.1</v>
          </cell>
        </row>
        <row r="106">
          <cell r="W106" t="str">
            <v>1-99</v>
          </cell>
          <cell r="X106"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6">
            <v>0.48199999999999998</v>
          </cell>
          <cell r="Z106">
            <v>660</v>
          </cell>
          <cell r="AA106" t="str">
            <v>99.1</v>
          </cell>
        </row>
        <row r="107">
          <cell r="W107" t="str">
            <v>1-100</v>
          </cell>
          <cell r="X107"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7">
            <v>0.48199999999999998</v>
          </cell>
          <cell r="Z107">
            <v>660</v>
          </cell>
          <cell r="AA107" t="str">
            <v>100.1</v>
          </cell>
        </row>
        <row r="108">
          <cell r="W108" t="str">
            <v>1-101</v>
          </cell>
          <cell r="X108"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8">
            <v>0.48199999999999998</v>
          </cell>
          <cell r="Z108">
            <v>690</v>
          </cell>
          <cell r="AA108" t="str">
            <v>101.1</v>
          </cell>
        </row>
        <row r="109">
          <cell r="W109" t="str">
            <v>1-102</v>
          </cell>
          <cell r="X109"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09">
            <v>0.48199999999999998</v>
          </cell>
          <cell r="Z109">
            <v>690</v>
          </cell>
          <cell r="AA109" t="str">
            <v>102.1</v>
          </cell>
        </row>
        <row r="110">
          <cell r="W110" t="str">
            <v>1-103</v>
          </cell>
          <cell r="X110"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10">
            <v>0.48199999999999998</v>
          </cell>
          <cell r="Z110">
            <v>690</v>
          </cell>
          <cell r="AA110" t="str">
            <v>103.1</v>
          </cell>
        </row>
        <row r="111">
          <cell r="W111" t="str">
            <v>1-104</v>
          </cell>
          <cell r="X111"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11">
            <v>0.48199999999999998</v>
          </cell>
          <cell r="Z111">
            <v>690</v>
          </cell>
          <cell r="AA111" t="str">
            <v>104.1</v>
          </cell>
        </row>
        <row r="112">
          <cell r="W112" t="str">
            <v>1-105</v>
          </cell>
          <cell r="X112"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12">
            <v>0.48199999999999998</v>
          </cell>
          <cell r="Z112">
            <v>690</v>
          </cell>
          <cell r="AA112" t="str">
            <v>105.1</v>
          </cell>
        </row>
        <row r="113">
          <cell r="W113" t="str">
            <v>1-106</v>
          </cell>
          <cell r="X113"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13">
            <v>0.48199999999999998</v>
          </cell>
          <cell r="Z113">
            <v>690</v>
          </cell>
          <cell r="AA113" t="str">
            <v>106.1</v>
          </cell>
        </row>
        <row r="114">
          <cell r="W114" t="str">
            <v>1-107</v>
          </cell>
          <cell r="X114" t="str">
            <v>ก่อสร้างคันป้องกันน้ำท่วมแบบที่ 4.4 ช่วงกม.0+000 ถึง 0+600 โดยทำการถมดินหลังเขื่อน ติดตั้งแผ่นใยสังเคราะห์ และเรียงหินหน้าเขื่อน คิดเป็นระยะทาง 20 เมตร แล้วเสร็จ</v>
          </cell>
          <cell r="Y114">
            <v>0.48199999999999998</v>
          </cell>
          <cell r="Z114">
            <v>690</v>
          </cell>
          <cell r="AA114" t="str">
            <v>107.1</v>
          </cell>
        </row>
        <row r="115">
          <cell r="W115" t="str">
            <v>1-108</v>
          </cell>
          <cell r="X115" t="str">
            <v>ก่อสร้างคันป้องกันน้ำท่วมแบบที่ 4.4 ช่วงกม.0+000 ถึง 0+600 โดยทำการถมดินหลังเขื่อน ติดตั้งแผ่นใยสังเคราะห์ และเรียงหินหน้าเขื่อน ส่วนที่เหลือทั้งหมดได้แล้วเสร็จ</v>
          </cell>
          <cell r="Y115">
            <v>0.48199999999999998</v>
          </cell>
          <cell r="Z115">
            <v>690</v>
          </cell>
          <cell r="AA115" t="str">
            <v>108.1</v>
          </cell>
        </row>
        <row r="116">
          <cell r="W116" t="str">
            <v>1-109</v>
          </cell>
          <cell r="X116" t="str">
            <v>ก่อสร้างคันป้องกันน้ำท่วมแบบที่ 4.4 ช่วงกม.0+000 ถึง 0+600 โดยทำการก่อสร้างพื้นทางเดิน ค.ส.ล. และกำแพงกันน้ำ ค.ส.ล. คิดเป็นระยะทาง 300 เมตร แล้วเสร็จ</v>
          </cell>
          <cell r="Y116">
            <v>0.68799999999999994</v>
          </cell>
          <cell r="Z116">
            <v>720</v>
          </cell>
          <cell r="AA116" t="str">
            <v>109.1</v>
          </cell>
        </row>
        <row r="117">
          <cell r="W117" t="str">
            <v>1-110</v>
          </cell>
          <cell r="X117" t="str">
            <v>ก่อสร้างคันป้องกันน้ำท่วมแบบที่ 4.4 ช่วงกม.0+000 ถึง 0+600 โดยทำการก่อสร้างพื้นทางเดิน ค.ส.ล.  กำแพงกันน้ำ ค.ส.ล. และงานตามรูปแบบ ส่วนที่เหลือทั้งหมดได้แล้วเสร็จ</v>
          </cell>
          <cell r="Y117">
            <v>0.67500000000000004</v>
          </cell>
          <cell r="Z117">
            <v>750</v>
          </cell>
          <cell r="AA117" t="str">
            <v>110.1</v>
          </cell>
        </row>
        <row r="118">
          <cell r="W118" t="str">
            <v>1-111</v>
          </cell>
          <cell r="X118" t="str">
            <v>งานก่อสร้างคันป้องกันน้ำท่วมแบบที่ 4.4 ช่วงกม. 0+600 ถึง 1+021.5 โดยทำการหล่อเสาเข็ม ค.อ.ร. I0.45X0.45X16ม.และนำส่งเข้าสถานที่ก่อสร้าง คิดเป็นระยะทาง 50 ต้น แล้วเสร็จ</v>
          </cell>
          <cell r="Y118">
            <v>0.53500000000000003</v>
          </cell>
          <cell r="Z118">
            <v>210</v>
          </cell>
          <cell r="AA118" t="str">
            <v>111.1</v>
          </cell>
        </row>
        <row r="119">
          <cell r="W119" t="str">
            <v>1-112</v>
          </cell>
          <cell r="X119" t="str">
            <v>งานก่อสร้างคันป้องกันน้ำท่วมแบบที่ 4.4 ช่วงกม. 0+600 ถึง 1+021.5 โดยทำการหล่อเสาเข็ม ค.อ.ร. I0.45X0.45X16ม.และนำส่งเข้าสถานที่ก่อสร้าง คิดเป็นระยะทาง 50 ต้น แล้วเสร็จ</v>
          </cell>
          <cell r="Y119">
            <v>0.53500000000000003</v>
          </cell>
          <cell r="Z119">
            <v>210</v>
          </cell>
          <cell r="AA119" t="str">
            <v>112.1</v>
          </cell>
        </row>
        <row r="120">
          <cell r="W120" t="str">
            <v>1-113</v>
          </cell>
          <cell r="X120" t="str">
            <v>งานก่อสร้างคันป้องกันน้ำท่วมแบบที่ 4.4 ช่วงกม. 0+600 ถึง 1+021.5 โดยทำการหล่อเสาเข็ม ค.อ.ร. I0.45X0.45X16ม.และนำส่งเข้าสถานที่ก่อสร้าง คิดเป็นระยะทาง 50 ต้น แล้วเสร็จ</v>
          </cell>
          <cell r="Y120">
            <v>0.53500000000000003</v>
          </cell>
          <cell r="Z120">
            <v>210</v>
          </cell>
          <cell r="AA120" t="str">
            <v>113.1</v>
          </cell>
        </row>
        <row r="121">
          <cell r="W121" t="str">
            <v>1-114</v>
          </cell>
          <cell r="X121" t="str">
            <v>งานก่อสร้างคันป้องกันน้ำท่วมแบบที่ 4.4 ช่วงกม. 0+600 ถึง 1+021.5 โดยทำการหล่อเสาเข็ม ค.อ.ร. I0.45X0.45X16ม.และนำส่งเข้าสถานที่ก่อสร้าง คิดเป็นระยะทาง 50 ต้น แล้วเสร็จ</v>
          </cell>
          <cell r="Y121">
            <v>0.53500000000000003</v>
          </cell>
          <cell r="Z121">
            <v>240</v>
          </cell>
          <cell r="AA121" t="str">
            <v>114.1</v>
          </cell>
        </row>
        <row r="122">
          <cell r="W122" t="str">
            <v>1-115</v>
          </cell>
          <cell r="X122" t="str">
            <v>งานก่อสร้างคันป้องกันน้ำท่วมแบบที่ 4.4 ช่วงกม. 0+600 ถึง 1+021.5 โดยทำการหล่อเสาเข็ม ค.อ.ร. I0.45X0.45X16ม.และนำส่งเข้าสถานที่ก่อสร้าง คิดเป็นระยะทาง 50 ต้น แล้วเสร็จ</v>
          </cell>
          <cell r="Y122">
            <v>0.53500000000000003</v>
          </cell>
          <cell r="Z122">
            <v>240</v>
          </cell>
          <cell r="AA122" t="str">
            <v>115.1</v>
          </cell>
        </row>
        <row r="123">
          <cell r="W123" t="str">
            <v>1-116</v>
          </cell>
          <cell r="X123" t="str">
            <v>งานก่อสร้างคันป้องกันน้ำท่วมแบบที่ 4.4 ช่วงกม. 0+600 ถึง 1+021.5 โดยทำการหล่อเสาเข็ม ค.อ.ร. I0.45X0.45X16ม.และนำส่งเข้าสถานที่ก่อสร้าง ส่วนที่เหลือทั้งหมดได้แล้วเสร็จ</v>
          </cell>
          <cell r="Y123">
            <v>0.49199999999999999</v>
          </cell>
          <cell r="Z123">
            <v>240</v>
          </cell>
          <cell r="AA123" t="str">
            <v>116.1</v>
          </cell>
        </row>
        <row r="124">
          <cell r="W124" t="str">
            <v>1-117</v>
          </cell>
          <cell r="X124" t="str">
            <v>งานก่อสร้างคันป้องกันน้ำท่วมแบบที่ 4.4 ช่วงกม. 0+600 ถึง 1+021.5 โดยทำการหล่อเสาเข็ม ค.อ.ร. I0.35X0.35X16ม.และนำส่งเข้าสถานที่ก่อสร้าง คิดเป็นระยะทาง 100 ต้น แล้วเสร็จ</v>
          </cell>
          <cell r="Y124">
            <v>0.623</v>
          </cell>
          <cell r="Z124">
            <v>210</v>
          </cell>
          <cell r="AA124" t="str">
            <v>117.1</v>
          </cell>
        </row>
        <row r="125">
          <cell r="W125" t="str">
            <v>1-118</v>
          </cell>
          <cell r="X125" t="str">
            <v>งานก่อสร้างคันป้องกันน้ำท่วมแบบที่ 4.4 ช่วงกม. 0+600 ถึง 1+021.5 โดยทำการหล่อเสาเข็ม ค.อ.ร. I0.35X0.35X16ม.และนำส่งเข้าสถานที่ก่อสร้าง คิดเป็นระยะทาง 100 ต้น แล้วเสร็จ</v>
          </cell>
          <cell r="Y125">
            <v>0.623</v>
          </cell>
          <cell r="Z125">
            <v>210</v>
          </cell>
          <cell r="AA125" t="str">
            <v>118.1</v>
          </cell>
        </row>
        <row r="126">
          <cell r="W126" t="str">
            <v>1-119</v>
          </cell>
          <cell r="X126" t="str">
            <v>งานก่อสร้างคันป้องกันน้ำท่วมแบบที่ 4.4 ช่วงกม. 0+600 ถึง 1+021.5 โดยทำการหล่อเสาเข็ม ค.อ.ร. I0.35X0.35X16ม.และนำส่งเข้าสถานที่ก่อสร้าง คิดเป็นระยะทาง 100 ต้น แล้วเสร็จ</v>
          </cell>
          <cell r="Y126">
            <v>0.623</v>
          </cell>
          <cell r="Z126">
            <v>240</v>
          </cell>
          <cell r="AA126" t="str">
            <v>119.1</v>
          </cell>
        </row>
        <row r="127">
          <cell r="W127" t="str">
            <v>1-120</v>
          </cell>
          <cell r="X127" t="str">
            <v>งานก่อสร้างคันป้องกันน้ำท่วมแบบที่ 4.4 ช่วงกม. 0+600 ถึง 1+021.5 โดยทำการหล่อเสาเข็ม ค.อ.ร. I0.35X0.35X16ม.และนำส่งเข้าสถานที่ก่อสร้าง คิดเป็นระยะทาง 100 ต้น แล้วเสร็จ</v>
          </cell>
          <cell r="Y127">
            <v>0.623</v>
          </cell>
          <cell r="Z127">
            <v>240</v>
          </cell>
          <cell r="AA127" t="str">
            <v>120.1</v>
          </cell>
        </row>
        <row r="128">
          <cell r="W128" t="str">
            <v>1-121</v>
          </cell>
          <cell r="X128" t="str">
            <v>งานก่อสร้างคันป้องกันน้ำท่วมแบบที่ 4.4 ช่วงกม. 0+600 ถึง 1+021.5 โดยทำการหล่อเสาเข็ม ค.อ.ร. I0.35X0.35X16ม.และนำส่งเข้าสถานที่ก่อสร้าง ส่วนที่เหลือทั้งหมดได้แล้วเสร็จ</v>
          </cell>
          <cell r="Y128">
            <v>0.41099999999999998</v>
          </cell>
          <cell r="Z128">
            <v>240</v>
          </cell>
          <cell r="AA128" t="str">
            <v>121.1</v>
          </cell>
        </row>
        <row r="129">
          <cell r="W129" t="str">
            <v>1-122</v>
          </cell>
          <cell r="X129" t="str">
            <v>งานก่อสร้างคันป้องกันน้ำท่วมแบบที่ 4.4 ช่วงกม. 0+600 ถึง 1+021.5 โดยทำการตอกเสาเข็ม ค.อ.ร. I0.45X0.45X16ม. ตามรูปแบบ คิดเป็นระยะทาง 100 ต้น แล้วเสร็จ</v>
          </cell>
          <cell r="Y129">
            <v>0.40799999999999997</v>
          </cell>
          <cell r="Z129">
            <v>420</v>
          </cell>
          <cell r="AA129" t="str">
            <v>122.1</v>
          </cell>
        </row>
        <row r="130">
          <cell r="W130" t="str">
            <v>1-123</v>
          </cell>
          <cell r="X130" t="str">
            <v>งานก่อสร้างคันป้องกันน้ำท่วมแบบที่ 4.4 ช่วงกม. 0+600 ถึง 1+021.5 โดยทำการตอกเสาเข็ม ค.อ.ร. I0.45X0.45X16ม. ตามรูปแบบ คิดเป็นระยะทาง 100 ต้น แล้วเสร็จ</v>
          </cell>
          <cell r="Y130">
            <v>0.40799999999999997</v>
          </cell>
          <cell r="Z130">
            <v>420</v>
          </cell>
          <cell r="AA130" t="str">
            <v>123.1</v>
          </cell>
        </row>
        <row r="131">
          <cell r="W131" t="str">
            <v>1-124</v>
          </cell>
          <cell r="X131" t="str">
            <v>งานก่อสร้างคันป้องกันน้ำท่วมแบบที่ 4.4 ช่วงกม. 0+600 ถึง 1+021.5 โดยทำการตอกเสาเข็ม ค.อ.ร. I0.45X0.45X16ม. ตามรูปแบบ ส่วนที่เหลือทั้งหมดได้แล้วเสร็จ</v>
          </cell>
          <cell r="Y131">
            <v>0.39100000000000001</v>
          </cell>
          <cell r="Z131">
            <v>420</v>
          </cell>
          <cell r="AA131" t="str">
            <v>124.1</v>
          </cell>
        </row>
        <row r="132">
          <cell r="W132" t="str">
            <v>1-125</v>
          </cell>
          <cell r="X132" t="str">
            <v>งานก่อสร้างคันป้องกันน้ำท่วมแบบที่ 4.4 ช่วงกม. 0+600 ถึง 1+021.5 โดยทำการตอกเสาเข็ม ค.อ.ร. I0.35X0.35X16ม. คิดเป็นระยะทาง 120 ต้น แล้วเสร็จ</v>
          </cell>
          <cell r="Y132">
            <v>0.40100000000000002</v>
          </cell>
          <cell r="Z132">
            <v>450</v>
          </cell>
          <cell r="AA132" t="str">
            <v>125.1</v>
          </cell>
        </row>
        <row r="133">
          <cell r="W133" t="str">
            <v>1-126</v>
          </cell>
          <cell r="X133" t="str">
            <v>งานก่อสร้างคันป้องกันน้ำท่วมแบบที่ 4.4 ช่วงกม. 0+600 ถึง 1+021.5 โดยทำการตอกเสาเข็ม ค.อ.ร. I0.35X0.35X16ม. คิดเป็นระยะทาง 120 ต้น แล้วเสร็จ</v>
          </cell>
          <cell r="Y133">
            <v>0.40100000000000002</v>
          </cell>
          <cell r="Z133">
            <v>450</v>
          </cell>
          <cell r="AA133" t="str">
            <v>126.1</v>
          </cell>
        </row>
        <row r="134">
          <cell r="W134" t="str">
            <v>1-127</v>
          </cell>
          <cell r="X134" t="str">
            <v>งานก่อสร้างคันป้องกันน้ำท่วมแบบที่ 4.4 ช่วงกม. 0+600 ถึง 1+021.5 โดยทำการตอกเสาเข็ม ค.อ.ร. I0.35X0.35X16ม. คิดเป็นระยะทาง 120 ต้น แล้วเสร็จ</v>
          </cell>
          <cell r="Y134">
            <v>0.40100000000000002</v>
          </cell>
          <cell r="Z134">
            <v>450</v>
          </cell>
          <cell r="AA134" t="str">
            <v>127.1</v>
          </cell>
        </row>
        <row r="135">
          <cell r="W135" t="str">
            <v>1-128</v>
          </cell>
          <cell r="X135" t="str">
            <v>งานก่อสร้างคันป้องกันน้ำท่วมแบบที่ 4.4 ช่วงกม. 0+600 ถึง 1+021.5 โดยทำการตอกเสาเข็ม ค.อ.ร. I0.35X0.35X16ม. ส่วนที่เหลือทั้งหมดได้แล้วเสร็จ</v>
          </cell>
          <cell r="Y135">
            <v>0.35399999999999998</v>
          </cell>
          <cell r="Z135">
            <v>450</v>
          </cell>
          <cell r="AA135" t="str">
            <v>128.1</v>
          </cell>
        </row>
        <row r="136">
          <cell r="W136" t="str">
            <v>1-129</v>
          </cell>
          <cell r="X136"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36">
            <v>0.42</v>
          </cell>
          <cell r="Z136">
            <v>330</v>
          </cell>
          <cell r="AA136" t="str">
            <v>129.1</v>
          </cell>
        </row>
        <row r="137">
          <cell r="W137" t="str">
            <v>1-130</v>
          </cell>
          <cell r="X137"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37">
            <v>0.42</v>
          </cell>
          <cell r="Z137">
            <v>330</v>
          </cell>
          <cell r="AA137" t="str">
            <v>130.1</v>
          </cell>
        </row>
        <row r="138">
          <cell r="W138" t="str">
            <v>1-131</v>
          </cell>
          <cell r="X138"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38">
            <v>0.42</v>
          </cell>
          <cell r="Z138">
            <v>330</v>
          </cell>
          <cell r="AA138" t="str">
            <v>131.1</v>
          </cell>
        </row>
        <row r="139">
          <cell r="W139" t="str">
            <v>1-132</v>
          </cell>
          <cell r="X139"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39">
            <v>0.42</v>
          </cell>
          <cell r="Z139">
            <v>330</v>
          </cell>
          <cell r="AA139" t="str">
            <v>132.1</v>
          </cell>
        </row>
        <row r="140">
          <cell r="W140" t="str">
            <v>1-133</v>
          </cell>
          <cell r="X140"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40">
            <v>0.42</v>
          </cell>
          <cell r="Z140">
            <v>330</v>
          </cell>
          <cell r="AA140" t="str">
            <v>133.1</v>
          </cell>
        </row>
        <row r="141">
          <cell r="W141" t="str">
            <v>1-134</v>
          </cell>
          <cell r="X141"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41">
            <v>0.42</v>
          </cell>
          <cell r="Z141">
            <v>360</v>
          </cell>
          <cell r="AA141" t="str">
            <v>134.1</v>
          </cell>
        </row>
        <row r="142">
          <cell r="W142" t="str">
            <v>1-135</v>
          </cell>
          <cell r="X142"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42">
            <v>0.42</v>
          </cell>
          <cell r="Z142">
            <v>360</v>
          </cell>
          <cell r="AA142" t="str">
            <v>135.1</v>
          </cell>
        </row>
        <row r="143">
          <cell r="W143" t="str">
            <v>1-136</v>
          </cell>
          <cell r="X143" t="str">
            <v>งานก่อสร้างคันป้องกันน้ำท่วมแบบที่ 4.4 ช่วงกม. 0+600 ถึง 1+021.5 โดยทำการตอก STEEL WATER STOP PANEL ยาว 4.00 ม. คิดเป็นระยะทาง 50 เมตร แล้วเสร็จ</v>
          </cell>
          <cell r="Y143">
            <v>0.42</v>
          </cell>
          <cell r="Z143">
            <v>360</v>
          </cell>
          <cell r="AA143" t="str">
            <v>136.1</v>
          </cell>
        </row>
        <row r="144">
          <cell r="W144" t="str">
            <v>1-137</v>
          </cell>
          <cell r="X144" t="str">
            <v>งานก่อสร้างคันป้องกันน้ำท่วมแบบที่ 4.4 ช่วงกม. 0+600 ถึง 1+021.5 โดยทำการตอก STEEL WATER STOP PANEL ยาว 4.00 ม. ส่วนที่เหลือทั้งหมดได้แล้วเสร็จ</v>
          </cell>
          <cell r="Y144">
            <v>0.18</v>
          </cell>
          <cell r="Z144">
            <v>360</v>
          </cell>
          <cell r="AA144" t="str">
            <v>137.1</v>
          </cell>
        </row>
        <row r="145">
          <cell r="W145" t="str">
            <v>1-138</v>
          </cell>
          <cell r="X145"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45">
            <v>0.45800000000000002</v>
          </cell>
          <cell r="Z145">
            <v>480</v>
          </cell>
          <cell r="AA145" t="str">
            <v>138.1</v>
          </cell>
        </row>
        <row r="146">
          <cell r="W146" t="str">
            <v>1-139</v>
          </cell>
          <cell r="X146"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46">
            <v>0.45800000000000002</v>
          </cell>
          <cell r="Z146">
            <v>480</v>
          </cell>
          <cell r="AA146" t="str">
            <v>139.1</v>
          </cell>
        </row>
        <row r="147">
          <cell r="W147" t="str">
            <v>1-140</v>
          </cell>
          <cell r="X147"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47">
            <v>0.45800000000000002</v>
          </cell>
          <cell r="Z147">
            <v>480</v>
          </cell>
          <cell r="AA147" t="str">
            <v>140.1</v>
          </cell>
        </row>
        <row r="148">
          <cell r="W148" t="str">
            <v>1-141</v>
          </cell>
          <cell r="X148"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48">
            <v>0.45800000000000002</v>
          </cell>
          <cell r="Z148">
            <v>480</v>
          </cell>
          <cell r="AA148" t="str">
            <v>141.1</v>
          </cell>
        </row>
        <row r="149">
          <cell r="W149" t="str">
            <v>1-142</v>
          </cell>
          <cell r="X149"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49">
            <v>0.45800000000000002</v>
          </cell>
          <cell r="Z149">
            <v>510</v>
          </cell>
          <cell r="AA149" t="str">
            <v>142.1</v>
          </cell>
        </row>
        <row r="150">
          <cell r="W150" t="str">
            <v>1-143</v>
          </cell>
          <cell r="X150"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50">
            <v>0.45800000000000002</v>
          </cell>
          <cell r="Z150">
            <v>510</v>
          </cell>
          <cell r="AA150" t="str">
            <v>143.1</v>
          </cell>
        </row>
        <row r="151">
          <cell r="W151" t="str">
            <v>1-144</v>
          </cell>
          <cell r="X151"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51">
            <v>0.45800000000000002</v>
          </cell>
          <cell r="Z151">
            <v>510</v>
          </cell>
          <cell r="AA151" t="str">
            <v>144.1</v>
          </cell>
        </row>
        <row r="152">
          <cell r="W152" t="str">
            <v>1-145</v>
          </cell>
          <cell r="X152" t="str">
            <v>งานก่อสร้างคันป้องกันน้ำท่วมแบบที่ 4.4 ช่วงกม. 0+600 ถึง 1+021.5 โดยทำการติดตั้งแผ่นกันดิน ค.ส.ล. และก่อสร้างคานทับหลัง ค.ส.ล. คิดเป็นระยะทาง 50 เมตร แล้วเสร็จ</v>
          </cell>
          <cell r="Y152">
            <v>0.45800000000000002</v>
          </cell>
          <cell r="Z152">
            <v>510</v>
          </cell>
          <cell r="AA152" t="str">
            <v>145.1</v>
          </cell>
        </row>
        <row r="153">
          <cell r="W153" t="str">
            <v>1-146</v>
          </cell>
          <cell r="X153" t="str">
            <v>งานก่อสร้างคันป้องกันน้ำท่วมแบบที่ 4.4 ช่วงกม. 0+600 ถึง 1+021.5 โดยทำการติดตั้งแผ่นกันดิน ค.ส.ล. และก่อสร้างคานทับหลัง ค.ส.ล. ส่วนที่เหลือทั้งหมดได้แล้วเสร็จ</v>
          </cell>
          <cell r="Y153">
            <v>0.19700000000000001</v>
          </cell>
          <cell r="Z153">
            <v>510</v>
          </cell>
          <cell r="AA153" t="str">
            <v>146.1</v>
          </cell>
        </row>
        <row r="154">
          <cell r="W154" t="str">
            <v>1-147</v>
          </cell>
          <cell r="X154"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54">
            <v>0.35599999999999998</v>
          </cell>
          <cell r="Z154">
            <v>540</v>
          </cell>
          <cell r="AA154" t="str">
            <v>147.1</v>
          </cell>
        </row>
        <row r="155">
          <cell r="W155" t="str">
            <v>1-148</v>
          </cell>
          <cell r="X155"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55">
            <v>0.35599999999999998</v>
          </cell>
          <cell r="Z155">
            <v>540</v>
          </cell>
          <cell r="AA155" t="str">
            <v>148.1</v>
          </cell>
        </row>
        <row r="156">
          <cell r="W156" t="str">
            <v>1-149</v>
          </cell>
          <cell r="X156"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56">
            <v>0.35599999999999998</v>
          </cell>
          <cell r="Z156">
            <v>540</v>
          </cell>
          <cell r="AA156" t="str">
            <v>149.1</v>
          </cell>
        </row>
        <row r="157">
          <cell r="W157" t="str">
            <v>1-150</v>
          </cell>
          <cell r="X157"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57">
            <v>0.35599999999999998</v>
          </cell>
          <cell r="Z157">
            <v>540</v>
          </cell>
          <cell r="AA157" t="str">
            <v>150.1</v>
          </cell>
        </row>
        <row r="158">
          <cell r="W158" t="str">
            <v>1-151</v>
          </cell>
          <cell r="X158"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58">
            <v>0.35599999999999998</v>
          </cell>
          <cell r="Z158">
            <v>540</v>
          </cell>
          <cell r="AA158" t="str">
            <v>151.1</v>
          </cell>
        </row>
        <row r="159">
          <cell r="W159" t="str">
            <v>1-152</v>
          </cell>
          <cell r="X159"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59">
            <v>0.35599999999999998</v>
          </cell>
          <cell r="Z159">
            <v>570</v>
          </cell>
          <cell r="AA159" t="str">
            <v>152.1</v>
          </cell>
        </row>
        <row r="160">
          <cell r="W160" t="str">
            <v>1-153</v>
          </cell>
          <cell r="X160"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60">
            <v>0.35599999999999998</v>
          </cell>
          <cell r="Z160">
            <v>570</v>
          </cell>
          <cell r="AA160" t="str">
            <v>153.1</v>
          </cell>
        </row>
        <row r="161">
          <cell r="W161" t="str">
            <v>1-154</v>
          </cell>
          <cell r="X161" t="str">
            <v>งานก่อสร้างคันป้องกันน้ำท่วมแบบที่ 4.4 ช่วงกม. 0+600 ถึง 1+021.5 โดยทำการทิ้งหินหน้าเขื่อนตามรูปแบบ คิดเป็นระยะทาง 50 เมตร แล้วเสร็จ</v>
          </cell>
          <cell r="Y161">
            <v>0.35599999999999998</v>
          </cell>
          <cell r="Z161">
            <v>570</v>
          </cell>
          <cell r="AA161" t="str">
            <v>154.1</v>
          </cell>
        </row>
        <row r="162">
          <cell r="W162" t="str">
            <v>1-155</v>
          </cell>
          <cell r="X162" t="str">
            <v>งานก่อสร้างคันป้องกันน้ำท่วมแบบที่ 4.4 ช่วงกม. 0+600 ถึง 1+021.5 โดยทำการทิ้งหินหน้าเขื่อนตามรูปแบบ ส่วนที่เหลือทั้งหมดได้แล้วเสร็จ</v>
          </cell>
          <cell r="Y162">
            <v>0.153</v>
          </cell>
          <cell r="Z162">
            <v>570</v>
          </cell>
          <cell r="AA162" t="str">
            <v>155.1</v>
          </cell>
        </row>
        <row r="163">
          <cell r="W163" t="str">
            <v>1-156</v>
          </cell>
          <cell r="X163"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3">
            <v>0.30199999999999999</v>
          </cell>
          <cell r="Z163">
            <v>600</v>
          </cell>
          <cell r="AA163" t="str">
            <v>156.1</v>
          </cell>
        </row>
        <row r="164">
          <cell r="W164" t="str">
            <v>1-157</v>
          </cell>
          <cell r="X164"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4">
            <v>0.30199999999999999</v>
          </cell>
          <cell r="Z164">
            <v>600</v>
          </cell>
          <cell r="AA164" t="str">
            <v>157.1</v>
          </cell>
        </row>
        <row r="165">
          <cell r="W165" t="str">
            <v>1-158</v>
          </cell>
          <cell r="X165"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5">
            <v>0.30199999999999999</v>
          </cell>
          <cell r="Z165">
            <v>600</v>
          </cell>
          <cell r="AA165" t="str">
            <v>158.1</v>
          </cell>
        </row>
        <row r="166">
          <cell r="W166" t="str">
            <v>1-159</v>
          </cell>
          <cell r="X166"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6">
            <v>0.30199999999999999</v>
          </cell>
          <cell r="Z166">
            <v>600</v>
          </cell>
          <cell r="AA166" t="str">
            <v>159.1</v>
          </cell>
        </row>
        <row r="167">
          <cell r="W167" t="str">
            <v>1-160</v>
          </cell>
          <cell r="X167"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7">
            <v>0.30199999999999999</v>
          </cell>
          <cell r="Z167">
            <v>600</v>
          </cell>
          <cell r="AA167" t="str">
            <v>160.1</v>
          </cell>
        </row>
        <row r="168">
          <cell r="W168" t="str">
            <v>1-161</v>
          </cell>
          <cell r="X168"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8">
            <v>0.30199999999999999</v>
          </cell>
          <cell r="Z168">
            <v>600</v>
          </cell>
          <cell r="AA168" t="str">
            <v>161.1</v>
          </cell>
        </row>
        <row r="169">
          <cell r="W169" t="str">
            <v>1-162</v>
          </cell>
          <cell r="X169"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69">
            <v>0.30199999999999999</v>
          </cell>
          <cell r="Z169">
            <v>630</v>
          </cell>
          <cell r="AA169" t="str">
            <v>162.1</v>
          </cell>
        </row>
        <row r="170">
          <cell r="W170" t="str">
            <v>1-163</v>
          </cell>
          <cell r="X170"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70">
            <v>0.30199999999999999</v>
          </cell>
          <cell r="Z170">
            <v>630</v>
          </cell>
          <cell r="AA170" t="str">
            <v>163.1</v>
          </cell>
        </row>
        <row r="171">
          <cell r="W171" t="str">
            <v>1-164</v>
          </cell>
          <cell r="X171" t="str">
            <v>งานก่อสร้างคันป้องกันน้ำท่วมแบบที่ 4.4 ช่วงกม. 0+600 ถึง 1+021.5 โดยทำการก่อสร้างท่อระบายน้ำและบ่อพัก ค.ส.ล. คิดเป็นระยะทาง 50 เมตร แล้วเสร็จ</v>
          </cell>
          <cell r="Y171">
            <v>0.30199999999999999</v>
          </cell>
          <cell r="Z171">
            <v>630</v>
          </cell>
          <cell r="AA171" t="str">
            <v>164.1</v>
          </cell>
        </row>
        <row r="172">
          <cell r="W172" t="str">
            <v>1-165</v>
          </cell>
          <cell r="X172" t="str">
            <v>งานก่อสร้างคันป้องกันน้ำท่วมแบบที่ 4.4 ช่วงกม. 0+600 ถึง 1+021.5 โดยทำการก่อสร้างท่อระบายน้ำและบ่อพัก ค.ส.ล. ส่วนที่เหลือทั้งหมดได้แล้วเสร็จ</v>
          </cell>
          <cell r="Y172">
            <v>8.4000000000000005E-2</v>
          </cell>
          <cell r="Z172">
            <v>630</v>
          </cell>
          <cell r="AA172" t="str">
            <v>165.1</v>
          </cell>
        </row>
        <row r="173">
          <cell r="W173" t="str">
            <v>1-166</v>
          </cell>
          <cell r="X173" t="str">
            <v>งานก่อสร้างคันป้องกันน้ำท่วมแบบที่ 4.4 ช่วงกม. 0+600 ถึง 1+021.5 โดยทำการก่อสร้างบันไดท่าน้ำ ค.ส.ล. คิดจำนวน 1 แห่ง แล้วเสร็จ</v>
          </cell>
          <cell r="Y173">
            <v>0.114</v>
          </cell>
          <cell r="Z173">
            <v>630</v>
          </cell>
          <cell r="AA173" t="str">
            <v>166.1</v>
          </cell>
        </row>
        <row r="174">
          <cell r="W174" t="str">
            <v>1-167</v>
          </cell>
          <cell r="X174"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74">
            <v>0.38</v>
          </cell>
          <cell r="Z174">
            <v>630</v>
          </cell>
          <cell r="AA174" t="str">
            <v>167.1</v>
          </cell>
        </row>
        <row r="175">
          <cell r="W175" t="str">
            <v>1-168</v>
          </cell>
          <cell r="X175"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75">
            <v>0.38</v>
          </cell>
          <cell r="Z175">
            <v>630</v>
          </cell>
          <cell r="AA175" t="str">
            <v>168.1</v>
          </cell>
        </row>
        <row r="176">
          <cell r="W176" t="str">
            <v>1-169</v>
          </cell>
          <cell r="X176"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76">
            <v>0.38</v>
          </cell>
          <cell r="Z176">
            <v>630</v>
          </cell>
          <cell r="AA176" t="str">
            <v>169.1</v>
          </cell>
        </row>
        <row r="177">
          <cell r="W177" t="str">
            <v>1-170</v>
          </cell>
          <cell r="X177"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77">
            <v>0.38</v>
          </cell>
          <cell r="Z177">
            <v>630</v>
          </cell>
          <cell r="AA177" t="str">
            <v>170.1</v>
          </cell>
        </row>
        <row r="178">
          <cell r="W178" t="str">
            <v>1-171</v>
          </cell>
          <cell r="X178"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78">
            <v>0.38</v>
          </cell>
          <cell r="Z178">
            <v>630</v>
          </cell>
          <cell r="AA178" t="str">
            <v>171.1</v>
          </cell>
        </row>
        <row r="179">
          <cell r="W179" t="str">
            <v>1-172</v>
          </cell>
          <cell r="X179"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79">
            <v>0.38</v>
          </cell>
          <cell r="Z179">
            <v>630</v>
          </cell>
          <cell r="AA179" t="str">
            <v>172.1</v>
          </cell>
        </row>
        <row r="180">
          <cell r="W180" t="str">
            <v>1-173</v>
          </cell>
          <cell r="X180"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80">
            <v>0.38</v>
          </cell>
          <cell r="Z180">
            <v>660</v>
          </cell>
          <cell r="AA180" t="str">
            <v>173.1</v>
          </cell>
        </row>
        <row r="181">
          <cell r="W181" t="str">
            <v>1-174</v>
          </cell>
          <cell r="X181"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81">
            <v>0.38</v>
          </cell>
          <cell r="Z181">
            <v>660</v>
          </cell>
          <cell r="AA181" t="str">
            <v>174.1</v>
          </cell>
        </row>
        <row r="182">
          <cell r="W182" t="str">
            <v>1-175</v>
          </cell>
          <cell r="X182"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82">
            <v>0.38</v>
          </cell>
          <cell r="Z182">
            <v>660</v>
          </cell>
          <cell r="AA182" t="str">
            <v>175.1</v>
          </cell>
        </row>
        <row r="183">
          <cell r="W183" t="str">
            <v>1-176</v>
          </cell>
          <cell r="X183"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คิดเป็นระยะทาง 40 เมตร แล้วเสร็จ</v>
          </cell>
          <cell r="Y183">
            <v>0.38</v>
          </cell>
          <cell r="Z183">
            <v>660</v>
          </cell>
          <cell r="AA183" t="str">
            <v>176.1</v>
          </cell>
        </row>
        <row r="184">
          <cell r="W184" t="str">
            <v>1-177</v>
          </cell>
          <cell r="X184" t="str">
            <v>งานก่อสร้างคันป้องกันน้ำท่วมแบบที่ 4.4 ช่วงกม. 0+600 ถึง 1+021.5 โดยทำการถมดินหลังเขื่อน ติดตั้งแผ่นใยสังเคราะห์ และเรียงหินหน้าเขื่อน ส่วนที่เหลือทั้งหมดได้แล้วเสร็จ</v>
          </cell>
          <cell r="Y184">
            <v>0.20399999999999999</v>
          </cell>
          <cell r="Z184">
            <v>660</v>
          </cell>
          <cell r="AA184" t="str">
            <v>177.1</v>
          </cell>
        </row>
        <row r="185">
          <cell r="W185" t="str">
            <v>1-178</v>
          </cell>
          <cell r="X185" t="str">
            <v>งานก่อสร้างคันป้องกันน้ำท่วมแบบที่ 4.4 ช่วงกม. 0+600 ถึง 1+021.5 โดยทำการก่อสร้างพื้นทางเดิน ค.ส.ล. และกำแพงกันน้ำ ค.ส.ล. คิดเป็นระยะทาง 210 เมตร แล้วเสร็จ</v>
          </cell>
          <cell r="Y185">
            <v>0.46600000000000003</v>
          </cell>
          <cell r="Z185">
            <v>750</v>
          </cell>
          <cell r="AA185" t="str">
            <v>178.1</v>
          </cell>
        </row>
        <row r="186">
          <cell r="W186" t="str">
            <v>1-179</v>
          </cell>
          <cell r="X186" t="str">
            <v>งานก่อสร้างคันป้องกันน้ำท่วมแบบที่ 4.4 ช่วงกม. 0+600 ถึง 1+021.5 โดยทำการก่อสร้างพื้นทางเดิน ค.ส.ล.  กำแพงกันน้ำ ค.ส.ล. และงานตามรูปแบบ ส่วนที่เหลือทั้งหมดได้แล้วเสร็จ</v>
          </cell>
          <cell r="Y186">
            <v>0.46300000000000002</v>
          </cell>
          <cell r="Z186">
            <v>780</v>
          </cell>
          <cell r="AA186" t="str">
            <v>179.1</v>
          </cell>
        </row>
        <row r="187">
          <cell r="W187" t="str">
            <v>1-180</v>
          </cell>
          <cell r="X187" t="str">
            <v xml:space="preserve">ก่อสร้างคันป้องกันน้ำท่วมแบบที่ 4.6ข โดยทำการก่อสร้างทั้งหมดตามรูปแบบแล้วเสร็จ </v>
          </cell>
          <cell r="Y187">
            <v>0.30199999999999999</v>
          </cell>
          <cell r="Z187">
            <v>690</v>
          </cell>
          <cell r="AA187" t="str">
            <v>180.1</v>
          </cell>
        </row>
        <row r="188">
          <cell r="W188" t="str">
            <v>1-181</v>
          </cell>
          <cell r="X188" t="str">
            <v>งานก่อสร้างคันป้องกันน้ำท่วมแบบที่ 3.2ข โดยทำการตอก STEEL WATER STOP PANEL ยาว 4.00 ม.   แล้วเสร็จ</v>
          </cell>
          <cell r="Y188">
            <v>0.746</v>
          </cell>
          <cell r="Z188">
            <v>720</v>
          </cell>
          <cell r="AA188" t="str">
            <v>181.1</v>
          </cell>
        </row>
        <row r="189">
          <cell r="W189" t="str">
            <v>1-182</v>
          </cell>
          <cell r="X189" t="str">
            <v>งานก่อสร้างคันป้องกันน้ำท่วมแบบที่ 3.2ข โดยทำการก่อสร้างท่อระบายน้ำและบ่อพัก ค.ส.ล.   แล้วเสร็จ</v>
          </cell>
          <cell r="Y189">
            <v>0.50600000000000001</v>
          </cell>
          <cell r="Z189">
            <v>720</v>
          </cell>
          <cell r="AA189" t="str">
            <v>182.1</v>
          </cell>
        </row>
        <row r="190">
          <cell r="W190" t="str">
            <v>1-183</v>
          </cell>
          <cell r="X190" t="str">
            <v>งานก่อสร้างคันป้องกันน้ำท่วมแบบที่ 3.2ข โดยทำการก่อสร้างพื้น ค.ส.ล.   แล้วเสร็จ</v>
          </cell>
          <cell r="Y190">
            <v>0.21099999999999999</v>
          </cell>
          <cell r="Z190">
            <v>720</v>
          </cell>
          <cell r="AA190" t="str">
            <v>183.1</v>
          </cell>
        </row>
        <row r="191">
          <cell r="W191" t="str">
            <v>1-184</v>
          </cell>
          <cell r="X191" t="str">
            <v>งานก่อสร้างคันป้องกันน้ำท่วมแบบที่ 3.2ข โดยทำการก่อสร้างถนน ค.ส.ล.   แล้วเสร็จ</v>
          </cell>
          <cell r="Y191">
            <v>0.188</v>
          </cell>
          <cell r="Z191">
            <v>750</v>
          </cell>
          <cell r="AA191" t="str">
            <v>184.1</v>
          </cell>
        </row>
        <row r="192">
          <cell r="W192" t="str">
            <v>1-185</v>
          </cell>
          <cell r="X192" t="str">
            <v>งานก่อสร้างคันป้องกันน้ำท่วมแบบที่ 3.2ข โดยทำการก่อสร้างกำแพงกั้นน้ำ ค.ส.ล. และงานส่วนที่เหลือทั้งหมดตามรูปแบบ   แล้วเสร็จ</v>
          </cell>
          <cell r="Y192">
            <v>0.193</v>
          </cell>
          <cell r="Z192">
            <v>750</v>
          </cell>
          <cell r="AA192" t="str">
            <v>185.1</v>
          </cell>
        </row>
        <row r="193">
          <cell r="W193" t="str">
            <v>1-186</v>
          </cell>
          <cell r="X193" t="str">
            <v>งานก่อสร้างคันป้องกันน้ำท่วมแบบที่ 5.2ข โดยทำการก่อสร้างทั้งหมดตามรูปแบบ   แล้วเสร็จ</v>
          </cell>
          <cell r="Y193">
            <v>0.378</v>
          </cell>
          <cell r="Z193">
            <v>750</v>
          </cell>
          <cell r="AA193" t="str">
            <v>186.1</v>
          </cell>
        </row>
        <row r="194">
          <cell r="W194" t="str">
            <v>1-187</v>
          </cell>
          <cell r="X194" t="str">
            <v>งานก่อสร้างคันป้องกันน้ำท่วมแบบที่ 4.2 โดยทำการหล่อเสาเข็ม ค.อ.ร. I0.45X0.45X16ม.และนำส่งเข้าสถานที่ก่อสร้าง จำนวน 50 ต้น แล้วเสร็จ</v>
          </cell>
          <cell r="Y194">
            <v>0.53500000000000003</v>
          </cell>
          <cell r="Z194">
            <v>180</v>
          </cell>
          <cell r="AA194" t="str">
            <v>187.1</v>
          </cell>
        </row>
        <row r="195">
          <cell r="W195" t="str">
            <v>1-188</v>
          </cell>
          <cell r="X195" t="str">
            <v>งานก่อสร้างคันป้องกันน้ำท่วมแบบที่ 4.2 โดยทำการหล่อเสาเข็ม ค.อ.ร. I0.45X0.45X16ม.และนำส่งเข้าสถานที่ก่อสร้าง จำนวน 50 ต้น แล้วเสร็จ</v>
          </cell>
          <cell r="Y195">
            <v>0.53500000000000003</v>
          </cell>
          <cell r="Z195">
            <v>180</v>
          </cell>
          <cell r="AA195" t="str">
            <v>188.1</v>
          </cell>
        </row>
        <row r="196">
          <cell r="W196" t="str">
            <v>1-189</v>
          </cell>
          <cell r="X196" t="str">
            <v>งานก่อสร้างคันป้องกันน้ำท่วมแบบที่ 4.2 โดยทำการหล่อเสาเข็ม ค.อ.ร. I0.45X0.45X16ม.และนำส่งเข้าสถานที่ก่อสร้าง จำนวน 50 ต้น แล้วเสร็จ</v>
          </cell>
          <cell r="Y196">
            <v>0.53500000000000003</v>
          </cell>
          <cell r="Z196">
            <v>210</v>
          </cell>
          <cell r="AA196" t="str">
            <v>189.1</v>
          </cell>
        </row>
        <row r="197">
          <cell r="W197" t="str">
            <v>1-190</v>
          </cell>
          <cell r="X197" t="str">
            <v>งานก่อสร้างคันป้องกันน้ำท่วมแบบที่ 4.2 โดยทำการหล่อเสาเข็ม ค.อ.ร. I0.45X0.45X16ม.และนำส่งเข้าสถานที่ก่อสร้าง ส่วนที่เหลือทั้งหมดได้แล้วเสร็จ</v>
          </cell>
          <cell r="Y197">
            <v>0.47</v>
          </cell>
          <cell r="Z197">
            <v>210</v>
          </cell>
          <cell r="AA197" t="str">
            <v>190.1</v>
          </cell>
        </row>
        <row r="198">
          <cell r="W198" t="str">
            <v>1-191</v>
          </cell>
          <cell r="X198" t="str">
            <v>งานก่อสร้างคันป้องกันน้ำท่วมแบบที่ 4.2 โดยทำการหล่อเสาเข็ม ค.อ.ร. I0.35X0.35X16ม.และนำส่งเข้าสถานที่ก่อสร้าง จำนวน 65 ต้น แล้วเสร็จ</v>
          </cell>
          <cell r="Y198">
            <v>0.40500000000000003</v>
          </cell>
          <cell r="Z198">
            <v>180</v>
          </cell>
          <cell r="AA198" t="str">
            <v>191.1</v>
          </cell>
        </row>
        <row r="199">
          <cell r="W199" t="str">
            <v>1-192</v>
          </cell>
          <cell r="X199" t="str">
            <v>งานก่อสร้างคันป้องกันน้ำท่วมแบบที่ 4.2 โดยทำการหล่อเสาเข็ม ค.อ.ร. I0.35X0.35X16ม.และนำส่งเข้าสถานที่ก่อสร้าง จำนวน 65 ต้น แล้วเสร็จ</v>
          </cell>
          <cell r="Y199">
            <v>0.40500000000000003</v>
          </cell>
          <cell r="Z199">
            <v>210</v>
          </cell>
          <cell r="AA199" t="str">
            <v>192.1</v>
          </cell>
        </row>
        <row r="200">
          <cell r="W200" t="str">
            <v>1-193</v>
          </cell>
          <cell r="X200" t="str">
            <v>งานก่อสร้างคันป้องกันน้ำท่วมแบบที่ 4.2 โดยทำการหล่อเสาเข็ม ค.อ.ร. I0.35X0.35X16ม.และนำส่งเข้าสถานที่ก่อสร้าง ส่วนที่เหลือทั้งหมดได้แล้วเสร็จ</v>
          </cell>
          <cell r="Y200">
            <v>0.39800000000000002</v>
          </cell>
          <cell r="Z200">
            <v>210</v>
          </cell>
          <cell r="AA200" t="str">
            <v>193.1</v>
          </cell>
        </row>
        <row r="201">
          <cell r="W201" t="str">
            <v>1-194</v>
          </cell>
          <cell r="X201" t="str">
            <v>งานก่อสร้างคันป้องกันน้ำท่วมแบบที่ 4.2 โดยทำการตอกเสาเข็ม ค.อ.ร. I0.45X0.45X16ม. ตามรูปแบบ จำนวน 100 ต้น แล้วเสร็จ</v>
          </cell>
          <cell r="Y201">
            <v>0.45800000000000002</v>
          </cell>
          <cell r="Z201">
            <v>300</v>
          </cell>
          <cell r="AA201" t="str">
            <v>194.1</v>
          </cell>
        </row>
        <row r="202">
          <cell r="W202" t="str">
            <v>1-195</v>
          </cell>
          <cell r="X202" t="str">
            <v>งานก่อสร้างคันป้องกันน้ำท่วมแบบที่ 4.2 โดยทำการตอกเสาเข็ม ค.อ.ร. I0.45X0.45X16ม. ตามรูปแบบ ส่วนที่เหลือทั้งหมดได้แล้วเสร็จ</v>
          </cell>
          <cell r="Y202">
            <v>0.43</v>
          </cell>
          <cell r="Z202">
            <v>330</v>
          </cell>
          <cell r="AA202" t="str">
            <v>195.1</v>
          </cell>
        </row>
        <row r="203">
          <cell r="W203" t="str">
            <v>1-196</v>
          </cell>
          <cell r="X203" t="str">
            <v>งานก่อสร้างคันป้องกันน้ำท่วมแบบที่ 4.2 โดยทำการตอกเสาเข็ม ค.อ.ร. I0.35X0.35X16ม. ตามรูปแบบ จำนวน 100 ต้น แล้วเสร็จ</v>
          </cell>
          <cell r="Y203">
            <v>0.40200000000000002</v>
          </cell>
          <cell r="Z203">
            <v>300</v>
          </cell>
          <cell r="AA203" t="str">
            <v>196.1</v>
          </cell>
        </row>
        <row r="204">
          <cell r="W204" t="str">
            <v>1-197</v>
          </cell>
          <cell r="X204" t="str">
            <v>งานก่อสร้างคันป้องกันน้ำท่วมแบบที่ 4.2 โดยทำการตอกเสาเข็ม ค.อ.ร. I0.35X0.35X16ม. ตามรูปแบบ ส่วนที่เหลือทั้งหมดได้แล้วเสร็จ</v>
          </cell>
          <cell r="Y204">
            <v>0.378</v>
          </cell>
          <cell r="Z204">
            <v>330</v>
          </cell>
          <cell r="AA204" t="str">
            <v>197.1</v>
          </cell>
        </row>
        <row r="205">
          <cell r="W205" t="str">
            <v>1-198</v>
          </cell>
          <cell r="X205" t="str">
            <v>งานก่อสร้างคันป้องกันน้ำท่วมแบบที่ 4.2 โดยทำการตอก STEEL WATER STOP PANEL ยาว 4.00 ม. จำนวน 50 เมตร แล้วเสร็จ</v>
          </cell>
          <cell r="Y205">
            <v>0.42</v>
          </cell>
          <cell r="Z205">
            <v>360</v>
          </cell>
          <cell r="AA205" t="str">
            <v>198.1</v>
          </cell>
        </row>
        <row r="206">
          <cell r="W206" t="str">
            <v>1-199</v>
          </cell>
          <cell r="X206" t="str">
            <v>งานก่อสร้างคันป้องกันน้ำท่วมแบบที่ 4.2 โดยทำการตอก STEEL WATER STOP PANEL ยาว 4.00 ม. จำนวน 50 เมตร แล้วเสร็จ</v>
          </cell>
          <cell r="Y206">
            <v>0.42</v>
          </cell>
          <cell r="Z206">
            <v>360</v>
          </cell>
          <cell r="AA206" t="str">
            <v>199.1</v>
          </cell>
        </row>
        <row r="207">
          <cell r="W207" t="str">
            <v>1-200</v>
          </cell>
          <cell r="X207" t="str">
            <v>งานก่อสร้างคันป้องกันน้ำท่วมแบบที่ 4.2 โดยทำการตอก STEEL WATER STOP PANEL ยาว 4.00 ม. จำนวน 50 เมตร แล้วเสร็จ</v>
          </cell>
          <cell r="Y207">
            <v>0.42</v>
          </cell>
          <cell r="Z207">
            <v>360</v>
          </cell>
          <cell r="AA207" t="str">
            <v>200.1</v>
          </cell>
        </row>
        <row r="208">
          <cell r="W208" t="str">
            <v>1-201</v>
          </cell>
          <cell r="X208" t="str">
            <v>งานก่อสร้างคันป้องกันน้ำท่วมแบบที่ 4.2 โดยทำการตอก STEEL WATER STOP PANEL ยาว 4.00 ม. จำนวน 50 เมตร แล้วเสร็จ</v>
          </cell>
          <cell r="Y208">
            <v>0.42</v>
          </cell>
          <cell r="Z208">
            <v>390</v>
          </cell>
          <cell r="AA208" t="str">
            <v>201.1</v>
          </cell>
        </row>
        <row r="209">
          <cell r="W209" t="str">
            <v>1-202</v>
          </cell>
          <cell r="X209" t="str">
            <v>งานก่อสร้างคันป้องกันน้ำท่วมแบบที่ 4.2 โดยทำการตอก STEEL WATER STOP PANEL ยาว 4.00 ม. จำนวน 50 เมตร แล้วเสร็จ</v>
          </cell>
          <cell r="Y209">
            <v>0.42</v>
          </cell>
          <cell r="Z209">
            <v>390</v>
          </cell>
          <cell r="AA209" t="str">
            <v>202.1</v>
          </cell>
        </row>
        <row r="210">
          <cell r="W210" t="str">
            <v>1-203</v>
          </cell>
          <cell r="X210" t="str">
            <v>งานก่อสร้างคันป้องกันน้ำท่วมแบบที่ 4.2 โดยทำการตอก STEEL WATER STOP PANEL ยาว 4.00 ม. ส่วนที่เหลือทั้งหมดได้แล้วเสร็จ</v>
          </cell>
          <cell r="Y210">
            <v>0.21</v>
          </cell>
          <cell r="Z210">
            <v>390</v>
          </cell>
          <cell r="AA210" t="str">
            <v>203.1</v>
          </cell>
        </row>
        <row r="211">
          <cell r="W211" t="str">
            <v>1-204</v>
          </cell>
          <cell r="X211" t="str">
            <v>งานก่อสร้างคันป้องกันน้ำท่วมแบบที่ 4.2 โดยทำการติดตั้งแผ่นกันดิน ค.ส.ล. และก่อสร้างคานทับหลัง ค.ส.ล. จำนวน 70 เมตร แล้วเสร็จ</v>
          </cell>
          <cell r="Y211">
            <v>0.45</v>
          </cell>
          <cell r="Z211">
            <v>450</v>
          </cell>
          <cell r="AA211" t="str">
            <v>204.1</v>
          </cell>
        </row>
        <row r="212">
          <cell r="W212" t="str">
            <v>1-205</v>
          </cell>
          <cell r="X212" t="str">
            <v>งานก่อสร้างคันป้องกันน้ำท่วมแบบที่ 4.2 โดยทำการติดตั้งแผ่นกันดิน ค.ส.ล. และก่อสร้างคานทับหลัง ค.ส.ล. จำนวน 70 เมตร แล้วเสร็จ</v>
          </cell>
          <cell r="Y212">
            <v>0.45</v>
          </cell>
          <cell r="Z212">
            <v>450</v>
          </cell>
          <cell r="AA212" t="str">
            <v>205.1</v>
          </cell>
        </row>
        <row r="213">
          <cell r="W213" t="str">
            <v>1-206</v>
          </cell>
          <cell r="X213" t="str">
            <v>งานก่อสร้างคันป้องกันน้ำท่วมแบบที่ 4.2 โดยทำการติดตั้งแผ่นกันดิน ค.ส.ล. และก่อสร้างคานทับหลัง ค.ส.ล. จำนวน 70 เมตร แล้วเสร็จ</v>
          </cell>
          <cell r="Y213">
            <v>0.45</v>
          </cell>
          <cell r="Z213">
            <v>480</v>
          </cell>
          <cell r="AA213" t="str">
            <v>206.1</v>
          </cell>
        </row>
        <row r="214">
          <cell r="W214" t="str">
            <v>1-207</v>
          </cell>
          <cell r="X214" t="str">
            <v>งานก่อสร้างคันป้องกันน้ำท่วมแบบที่ 4.2 โดยทำการติดตั้งแผ่นกันดิน ค.ส.ล. และก่อสร้างคานทับหลัง ค.ส.ล. ส่วนที่เหลือทั้งหมดได้แล้วเสร็จ</v>
          </cell>
          <cell r="Y214">
            <v>0.41799999999999998</v>
          </cell>
          <cell r="Z214">
            <v>480</v>
          </cell>
          <cell r="AA214" t="str">
            <v>207.1</v>
          </cell>
        </row>
        <row r="215">
          <cell r="W215" t="str">
            <v>1-208</v>
          </cell>
          <cell r="X215" t="str">
            <v>งานก่อสร้างคันป้องกันน้ำท่วมแบบที่ 4.2 โดยทำการงานทิ้งหินหน้าเขื่อน จำนวน 100 เมตร แล้วเสร็จ</v>
          </cell>
          <cell r="Y215">
            <v>0.40500000000000003</v>
          </cell>
          <cell r="Z215">
            <v>540</v>
          </cell>
          <cell r="AA215" t="str">
            <v>208.1</v>
          </cell>
        </row>
        <row r="216">
          <cell r="W216" t="str">
            <v>1-209</v>
          </cell>
          <cell r="X216" t="str">
            <v>งานก่อสร้างคันป้องกันน้ำท่วมแบบที่ 4.2 โดยทำการงานทิ้งหินหน้าเขื่อน จำนวน 100 เมตร แล้วเสร็จ</v>
          </cell>
          <cell r="Y216">
            <v>0.40500000000000003</v>
          </cell>
          <cell r="Z216">
            <v>540</v>
          </cell>
          <cell r="AA216" t="str">
            <v>209.1</v>
          </cell>
        </row>
        <row r="217">
          <cell r="W217" t="str">
            <v>1-210</v>
          </cell>
          <cell r="X217" t="str">
            <v>งานก่อสร้างคันป้องกันน้ำท่วมแบบที่ 4.2 โดยทำการงานทิ้งหินหน้าเขื่อน ส่วนที่เหลือทั้งหมดได้แล้วเสร็จ</v>
          </cell>
          <cell r="Y217">
            <v>0.30299999999999999</v>
          </cell>
          <cell r="Z217">
            <v>540</v>
          </cell>
          <cell r="AA217" t="str">
            <v>210.1</v>
          </cell>
        </row>
        <row r="218">
          <cell r="W218" t="str">
            <v>1-211</v>
          </cell>
          <cell r="X218" t="str">
            <v>งานก่อสร้างคันป้องกันน้ำท่วมแบบที่ 4.2 โดยทำการก่อสร้างท่อระบายน้ำและบ่อพัก ค.ส.ล. จำนวน 65 เมตร แล้วเสร็จ</v>
          </cell>
          <cell r="Y218">
            <v>0.41199999999999998</v>
          </cell>
          <cell r="Z218">
            <v>600</v>
          </cell>
          <cell r="AA218" t="str">
            <v>211.1</v>
          </cell>
        </row>
        <row r="219">
          <cell r="W219" t="str">
            <v>1-212</v>
          </cell>
          <cell r="X219" t="str">
            <v>งานก่อสร้างคันป้องกันน้ำท่วมแบบที่ 4.2 โดยทำการก่อสร้างท่อระบายน้ำและบ่อพัก ค.ส.ล. จำนวน 65 เมตร แล้วเสร็จ</v>
          </cell>
          <cell r="Y219">
            <v>0.41199999999999998</v>
          </cell>
          <cell r="Z219">
            <v>600</v>
          </cell>
          <cell r="AA219" t="str">
            <v>212.1</v>
          </cell>
        </row>
        <row r="220">
          <cell r="W220" t="str">
            <v>1-213</v>
          </cell>
          <cell r="X220" t="str">
            <v>งานก่อสร้างคันป้องกันน้ำท่วมแบบที่ 4.2 โดยทำการก่อสร้างท่อระบายน้ำและบ่อพัก ค.ส.ล. จำนวน 65 เมตร แล้วเสร็จ</v>
          </cell>
          <cell r="Y220">
            <v>0.41199999999999998</v>
          </cell>
          <cell r="Z220">
            <v>630</v>
          </cell>
          <cell r="AA220" t="str">
            <v>213.1</v>
          </cell>
        </row>
        <row r="221">
          <cell r="W221" t="str">
            <v>1-214</v>
          </cell>
          <cell r="X221" t="str">
            <v>งานก่อสร้างคันป้องกันน้ำท่วมแบบที่ 4.2 โดยทำการก่อสร้างท่อระบายน้ำและบ่อพัก ค.ส.ล. ส่วนที่เหลือทั้งหมดได้แล้วเสร็จ</v>
          </cell>
          <cell r="Y221">
            <v>0.36699999999999999</v>
          </cell>
          <cell r="Z221">
            <v>630</v>
          </cell>
          <cell r="AA221" t="str">
            <v>214.1</v>
          </cell>
        </row>
        <row r="222">
          <cell r="W222" t="str">
            <v>1-215</v>
          </cell>
          <cell r="X222" t="str">
            <v>งานก่อสร้างคันป้องกันน้ำท่วมแบบที่ 4.2 โดยทำการถมดินหลังเขื่อน ติดตั้งแผ่นใยสังเคราะห์ และเรียงหินหน้าเขื่อน จำนวน 100 เมตร แล้วเสร็จ</v>
          </cell>
          <cell r="Y222">
            <v>0.438</v>
          </cell>
          <cell r="Z222">
            <v>660</v>
          </cell>
          <cell r="AA222" t="str">
            <v>215.1</v>
          </cell>
        </row>
        <row r="223">
          <cell r="W223" t="str">
            <v>1-216</v>
          </cell>
          <cell r="X223" t="str">
            <v>งานก่อสร้างคันป้องกันน้ำท่วมแบบที่ 4.2 โดยทำการถมดินหลังเขื่อน ติดตั้งแผ่นใยสังเคราะห์ และเรียงหินหน้าเขื่อน จำนวน 100 เมตร แล้วเสร็จ</v>
          </cell>
          <cell r="Y223">
            <v>0.438</v>
          </cell>
          <cell r="Z223">
            <v>660</v>
          </cell>
          <cell r="AA223" t="str">
            <v>216.1</v>
          </cell>
        </row>
        <row r="224">
          <cell r="W224" t="str">
            <v>1-217</v>
          </cell>
          <cell r="X224" t="str">
            <v>งานก่อสร้างคันป้องกันน้ำท่วมแบบที่ 4.2 โดยทำการถมดินหลังเขื่อน ติดตั้งแผ่นใยสังเคราะห์ และเรียงหินหน้าเขื่อน ส่วนที่เหลือทั้งหมดได้แล้วเสร็จ</v>
          </cell>
          <cell r="Y224">
            <v>0.32900000000000001</v>
          </cell>
          <cell r="Z224">
            <v>660</v>
          </cell>
          <cell r="AA224" t="str">
            <v>217.1</v>
          </cell>
        </row>
        <row r="225">
          <cell r="W225" t="str">
            <v>1-218</v>
          </cell>
          <cell r="X225" t="str">
            <v>งานก่อสร้างคันป้องกันน้ำท่วมแบบที่ 4.2 โดยทำการก่อสร้างพื้นทางเท้า ค.ส.ล. ปูบล็อคประสานและกำแพงกันน้ำ ค.ส.ล. จำนวน 200 เมตร แล้วเสร็จ</v>
          </cell>
          <cell r="Y225">
            <v>0.36799999999999999</v>
          </cell>
          <cell r="Z225">
            <v>690</v>
          </cell>
          <cell r="AA225" t="str">
            <v>218.1</v>
          </cell>
        </row>
        <row r="226">
          <cell r="W226" t="str">
            <v>1-219</v>
          </cell>
          <cell r="X226" t="str">
            <v>งานก่อสร้างคันป้องกันน้ำท่วมแบบที่ 4.2 โดยทำการก่อสร้างพื้นทางเท้า ค.ส.ล. ปูบล็อคประสานและกำแพงกันน้ำ ค.ส.ล. ส่วนที่เหลือทั้งหมดได้แล้วเสร็จ</v>
          </cell>
          <cell r="Y226">
            <v>0.13800000000000001</v>
          </cell>
          <cell r="Z226">
            <v>690</v>
          </cell>
          <cell r="AA226" t="str">
            <v>219.1</v>
          </cell>
        </row>
        <row r="227">
          <cell r="W227" t="str">
            <v>1-220</v>
          </cell>
          <cell r="X227" t="str">
            <v>งานก่อสร้างคันป้องกันน้ำท่วมแบบที่ 4.2 โดยทำการก่อสร้างชั้นรองพื้นทางถนน      แล้วเสร็จ</v>
          </cell>
          <cell r="Y227">
            <v>8.4000000000000005E-2</v>
          </cell>
          <cell r="Z227">
            <v>720</v>
          </cell>
          <cell r="AA227" t="str">
            <v>220.1</v>
          </cell>
        </row>
        <row r="228">
          <cell r="W228" t="str">
            <v>1-221</v>
          </cell>
          <cell r="X228" t="str">
            <v>งานก่อสร้างคันป้องกันน้ำท่วมแบบที่ 4.2 โดยทำการก่อสร้างถนน ค.ส.ล. และงานส่วนที่เหลือทั้งหมดตามรูปแบบ    แล้วเสร็จ</v>
          </cell>
          <cell r="Y228">
            <v>0.442</v>
          </cell>
          <cell r="Z228">
            <v>720</v>
          </cell>
          <cell r="AA228" t="str">
            <v>221.1</v>
          </cell>
        </row>
        <row r="229">
          <cell r="W229" t="str">
            <v>1-222</v>
          </cell>
          <cell r="X229" t="str">
            <v>งานก่อสร้างคันป้องกันน้ำท่วมแบบที่ 4.6ก โดยทำการก่อสร้างงานทั้งหมดตามรูปแบบ    แล้วเสร็จ</v>
          </cell>
          <cell r="Y229">
            <v>0.36299999999999999</v>
          </cell>
          <cell r="Z229">
            <v>720</v>
          </cell>
          <cell r="AA229" t="str">
            <v>222.1</v>
          </cell>
        </row>
        <row r="230">
          <cell r="W230" t="str">
            <v>ส่วนที่ 2-</v>
          </cell>
          <cell r="X230" t="str">
            <v>งานก่อสร้างบ่อสูบน้ำจำนวน 4 งวด</v>
          </cell>
          <cell r="Y230">
            <v>0</v>
          </cell>
          <cell r="Z230">
            <v>0</v>
          </cell>
          <cell r="AA230">
            <v>0</v>
          </cell>
        </row>
        <row r="231">
          <cell r="W231" t="str">
            <v>2-1</v>
          </cell>
          <cell r="X231" t="str">
            <v>งานก่อสร้างบ่อสูบน้ำ MP1 โดยทำการก่อสร้างงานโครงสร้าง ตอกSTEEL WATER STOP PANEL ตามรูปแบบ จำนวน 1 แห่ง แล้วเสร็จ</v>
          </cell>
          <cell r="Y231">
            <v>0.55300000000000005</v>
          </cell>
          <cell r="Z231">
            <v>700</v>
          </cell>
          <cell r="AA231" t="str">
            <v>1.1</v>
          </cell>
        </row>
        <row r="232">
          <cell r="W232" t="str">
            <v>2-2</v>
          </cell>
          <cell r="X232" t="str">
            <v>งานก่อสร้างบ่อสูบน้ำ MP1 โดยทำการติดตั้งบานประตูระบายน้ำ และก่อสร้างงานส่วนอื่นๆทั้งหมดตามรูปแบบ จำนวน 1 แห่ง แล้วเสร็จ</v>
          </cell>
          <cell r="Y232">
            <v>0.33</v>
          </cell>
          <cell r="Z232">
            <v>730</v>
          </cell>
          <cell r="AA232" t="str">
            <v>2.1</v>
          </cell>
        </row>
        <row r="233">
          <cell r="W233" t="str">
            <v>2-3</v>
          </cell>
          <cell r="X233" t="str">
            <v>งานก่อสร้างบ่อสูบน้ำ MP2 โดยทำการก่อสร้างงานโครงสร้าง ตอกSTEEL WATER STOP PANEL ตามรูปแบบ จำนวน 1 แห่ง แล้วเสร็จ</v>
          </cell>
          <cell r="Y233">
            <v>0.55300000000000005</v>
          </cell>
          <cell r="Z233">
            <v>760</v>
          </cell>
          <cell r="AA233" t="str">
            <v>3.1</v>
          </cell>
        </row>
        <row r="234">
          <cell r="W234" t="str">
            <v>2-4</v>
          </cell>
          <cell r="X234" t="str">
            <v>งานก่อสร้างบ่อสูบน้ำ MP2 โดยทำการติดตั้งบานประตูระบายน้ำ และก่อสร้างงานส่วนอื่นๆทั้งหมดตามรูปแบบ จำนวน 1 แห่ง แล้วเสร็จ</v>
          </cell>
          <cell r="Y234">
            <v>0.33</v>
          </cell>
          <cell r="Z234">
            <v>790</v>
          </cell>
          <cell r="AA234" t="str">
            <v>4.1</v>
          </cell>
        </row>
        <row r="235">
          <cell r="W235" t="str">
            <v>ส่วนที่ 3-</v>
          </cell>
          <cell r="X235" t="str">
            <v>งานจัดหาเครื่องสูบน้ำและอุปกรณ์ จำนวน 2งวด</v>
          </cell>
          <cell r="Y235">
            <v>0</v>
          </cell>
          <cell r="Z235">
            <v>0</v>
          </cell>
          <cell r="AA235">
            <v>0</v>
          </cell>
        </row>
        <row r="236">
          <cell r="W236" t="str">
            <v>3-1</v>
          </cell>
          <cell r="X236" t="str">
            <v>งานจัดหาเครื่องสูบน้ำและอุปกรณ์ โดยทำการจัดหาและส่งมอบเครื่องสูบน้ำเคลื่อนที่ชนิดลากจูงขนาดไม่น้อยกว่า0.25 ลบม./วินาที พร้อมรถลากจูงและอุปกรณ์ จำนวน 1 ชุด แล้วเสร็จ</v>
          </cell>
          <cell r="Y236">
            <v>0.624</v>
          </cell>
          <cell r="Z236">
            <v>790</v>
          </cell>
          <cell r="AA236" t="str">
            <v>1.1</v>
          </cell>
        </row>
        <row r="237">
          <cell r="W237" t="str">
            <v>3-2</v>
          </cell>
          <cell r="X237" t="str">
            <v>งานจัดหาเครื่องสูบน้ำและอุปกรณ์ โดยทำการจัดหาและส่งมอบเครื่องสูบน้ำเคลื่อนที่ชนิดลากจูงขนาดไม่น้อยกว่า0.25 ลบม./วินาที พร้อมรถลากจูงและอุปกรณ์ จำนวน 1 ชุด แล้วเสร็จ</v>
          </cell>
          <cell r="Y237">
            <v>0.624</v>
          </cell>
          <cell r="Z237">
            <v>790</v>
          </cell>
          <cell r="AA237" t="str">
            <v>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อาคาร"/>
      <sheetName val="ภูมิทัศน์"/>
      <sheetName val="เครื่องเสียง"/>
      <sheetName val="กิจกรรมแบ่งงวดงาน"/>
      <sheetName val="สรุปค่าขนส่ง"/>
      <sheetName val="I-slab"/>
      <sheetName val="แบบเดิม"/>
      <sheetName val="สำเนาของ ราคากลาง_ศาลปกครองสงขล"/>
      <sheetName val="ข้อมูลขนส่ง"/>
      <sheetName val="don_copy"/>
      <sheetName val="Mat_Source"/>
      <sheetName val="Hauling"/>
      <sheetName val="EST-FOOTING (G)"/>
      <sheetName val="boq"/>
      <sheetName val="ค่างานต้นทุน"/>
      <sheetName val="Invoice"/>
      <sheetName val="ประมาณการประตูหน้าต่าง "/>
      <sheetName val="ราคากลาง 2"/>
      <sheetName val="ค่าขนส่ง"/>
      <sheetName val="งานซ๋อมพื้นคอนกรีต 1"/>
      <sheetName val="รายการประมาณราคาต่อหน่วย"/>
      <sheetName val="SH-A"/>
      <sheetName val="SH-B"/>
      <sheetName val="SH-D"/>
      <sheetName val="SH-E"/>
      <sheetName val="SH-F"/>
      <sheetName val="SH-G"/>
      <sheetName val="SH-C"/>
      <sheetName val="wpc2(2)"/>
      <sheetName val="วัดใต้"/>
      <sheetName val="2"/>
      <sheetName val="ค่าดำเนินการ+ค่าเสื่อมราคา"/>
      <sheetName val="ราคาวัสดุ"/>
      <sheetName val="concrete&amp;งานไม้แบบ"/>
      <sheetName val="PL"/>
      <sheetName val="ตารางส่วนลด EE."/>
      <sheetName val="Purchase Order"/>
      <sheetName val="Customize Your Purchase Order"/>
      <sheetName val="unitcost"/>
      <sheetName val="ข้อมูลโครงการ"/>
      <sheetName val="Control"/>
      <sheetName val="CURVE"/>
      <sheetName val="Sheet1"/>
      <sheetName val="Store"/>
      <sheetName val="แผนงาน"/>
      <sheetName val="ราคาวัสดุ-ค่าแรง"/>
      <sheetName val="ค่าวัสดุ"/>
      <sheetName val="ค่างานต้นทุนถนน"/>
      <sheetName val="Ratios"/>
      <sheetName val="ปร.4"/>
      <sheetName val="ส่วนใส่ปริมาณงาน"/>
      <sheetName val="ส่วนคำนวณ1"/>
      <sheetName val="SAN REDUCED 1"/>
      <sheetName val="อาคารจุดพักรถ"/>
      <sheetName val="ข้อมูลงานและราคา"/>
      <sheetName val="หน้า ปมก"/>
      <sheetName val="เชียงคาน จ.เลย"/>
      <sheetName val="ราคาต้นไม้"/>
      <sheetName val="6"/>
      <sheetName val="ปร4.1"/>
      <sheetName val="รายชื่อสะพาน"/>
      <sheetName val="ข้อมูล"/>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อาคาร"/>
      <sheetName val="ภูมิทัศน์"/>
      <sheetName val="เครื่องเสียง"/>
      <sheetName val="กิจกรรมแบ่งงวดงาน"/>
      <sheetName val="2"/>
      <sheetName val="วัดใต้"/>
      <sheetName val="ค่าดำเนินการ+ค่าเสื่อมราคา"/>
      <sheetName val="สรุปค่าขนส่ง"/>
      <sheetName val="สำเนาของ ราคากลาง_ศาลปกครองสงขล"/>
      <sheetName val="ข้อมูลขนส่ง"/>
      <sheetName val="don_copy"/>
      <sheetName val="Mat_Source"/>
      <sheetName val="Hauling"/>
      <sheetName val="boq"/>
      <sheetName val="ค่างานต้นทุน"/>
      <sheetName val="Invoice"/>
      <sheetName val="ประมาณการประตูหน้าต่าง "/>
      <sheetName val="ราคากลาง 2"/>
      <sheetName val="ค่าขนส่ง"/>
      <sheetName val="งานซ๋อมพื้นคอนกรีต 1"/>
      <sheetName val="EST-FOOTING (G)"/>
      <sheetName val="I-slab"/>
      <sheetName val="แบบเดิม"/>
      <sheetName val="รายการประมาณราคาต่อหน่วย"/>
      <sheetName val="SH-A"/>
      <sheetName val="SH-B"/>
      <sheetName val="SH-D"/>
      <sheetName val="SH-E"/>
      <sheetName val="SH-F"/>
      <sheetName val="SH-G"/>
      <sheetName val="SH-C"/>
      <sheetName val="wpc2(2)"/>
      <sheetName val="ราคาวัสดุ"/>
      <sheetName val="concrete&amp;งานไม้แบบ"/>
      <sheetName val="PL"/>
      <sheetName val="ตารางส่วนลด EE."/>
      <sheetName val="Purchase Order"/>
      <sheetName val="Customize Your Purchase Order"/>
      <sheetName val="unitcost"/>
      <sheetName val="ข้อมูลโครงการ"/>
      <sheetName val="Control"/>
      <sheetName val="CURVE"/>
      <sheetName val="Sheet1"/>
      <sheetName val="Store"/>
      <sheetName val="แผนงาน"/>
      <sheetName val="ราคาวัสดุ-ค่าแรง"/>
      <sheetName val="ค่าวัสดุ"/>
      <sheetName val="ค่างานต้นทุนถนน"/>
      <sheetName val="Ratios"/>
      <sheetName val="ปร.4"/>
      <sheetName val="ส่วนใส่ปริมาณงาน"/>
      <sheetName val="ส่วนคำนวณ1"/>
      <sheetName val="ข้อมูลงานและราคา"/>
      <sheetName val="SAN REDUCED 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คากลาง 2"/>
      <sheetName val="Factor F 1"/>
      <sheetName val="ค่าคุมงาน"/>
      <sheetName val="CORRING 1"/>
      <sheetName val="SHEET PILE 1"/>
      <sheetName val="งานซ๋อมพื้นคอนกรีต 1"/>
      <sheetName val="ตัดสกัดพื้นคอนกรีต 1"/>
      <sheetName val="MAEKER 1"/>
      <sheetName val="6 ท่อ 1"/>
      <sheetName val="4 ท่อ 1"/>
      <sheetName val="2 ท่อ 1"/>
      <sheetName val="RISER_2 1"/>
      <sheetName val="RISER_6 1"/>
    </sheetNames>
    <sheetDataSet>
      <sheetData sheetId="0" refreshError="1">
        <row r="2">
          <cell r="A2" t="str">
            <v>งานแก้ไขย้าย ท่อ RISER  24 KV. ให้ บ. ท่อน้ำไทย</v>
          </cell>
        </row>
      </sheetData>
      <sheetData sheetId="1" refreshError="1"/>
      <sheetData sheetId="2" refreshError="1"/>
      <sheetData sheetId="3" refreshError="1"/>
      <sheetData sheetId="4" refreshError="1"/>
      <sheetData sheetId="5" refreshError="1">
        <row r="2">
          <cell r="N2" t="str">
            <v>ส/ย ทวีวัฒนา</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ข้อมูลโครงการ"/>
      <sheetName val="ข้อมูลขนส่ง"/>
      <sheetName val="ราคาวัสดุ"/>
      <sheetName val="ปร.5"/>
      <sheetName val="ปร.4"/>
      <sheetName val="ราคากลาง ปร.5"/>
      <sheetName val="ราคากลาง ปร.4"/>
      <sheetName val="ค่างานต้นทุน"/>
      <sheetName val="BOQ"/>
      <sheetName val="ใบเสนอราคา ปร.5"/>
      <sheetName val="บันทึกประเมิน"/>
      <sheetName val="หักค่าขนส่ง"/>
      <sheetName val="พิมพ์เอกสาร"/>
      <sheetName val="ใบเสนอราคา"/>
      <sheetName val="ปร.5 ใส่ค่าเอง"/>
      <sheetName val="ใบสรุป"/>
      <sheetName val="ค่าเสื่อมราคา"/>
      <sheetName val="สิบล้อขนส่ง"/>
      <sheetName val="รถพ่วงขนส่ง"/>
      <sheetName val="หกล้อขนส่ง"/>
      <sheetName val="Factor_f"/>
      <sheetName val="คิดค่ากำแพงปากท่อ"/>
      <sheetName val="operate"/>
      <sheetName val="ทำนบดิน 4"/>
      <sheetName val="#REF"/>
      <sheetName val="ปร_5"/>
      <sheetName val="ปร_4"/>
      <sheetName val="ราคากลาง_ปร_5"/>
      <sheetName val="ราคากลาง_ปร_4"/>
      <sheetName val="ใบเสนอราคา_ปร_5"/>
      <sheetName val="ปร_5_ใส่ค่าเอง"/>
      <sheetName val="ทำนบดิน_4"/>
      <sheetName val="รายละเอียดป้ายจราจร"/>
      <sheetName val="ราคากลาง 2"/>
      <sheetName val="งานซ๋อมพื้นคอนกรีต 1"/>
      <sheetName val="unitcost"/>
      <sheetName val="ภูมิทัศน์"/>
      <sheetName val="Sum.No.02 (11 Boots)"/>
      <sheetName val="Sum.No.02 (14 Boots)"/>
      <sheetName val="Sum.No.02 (5 Boots)"/>
      <sheetName val="Sum.No.02 (6 Boots)"/>
      <sheetName val="ราคาต้นไม้"/>
      <sheetName val="Sheet1"/>
      <sheetName val="กิจกรรมแบ่งงวดงาน"/>
      <sheetName val="ค่างานต้นทุนถนน"/>
      <sheetName val="ค่าดำเนินการ+ค่าเสื่อมราคา"/>
      <sheetName val="แผนงาน"/>
      <sheetName val="สรุปค่าขนส่ง"/>
      <sheetName val="LITF"/>
    </sheetNames>
    <sheetDataSet>
      <sheetData sheetId="0" refreshError="1"/>
      <sheetData sheetId="1"/>
      <sheetData sheetId="2"/>
      <sheetData sheetId="3" refreshError="1"/>
      <sheetData sheetId="4" refreshError="1"/>
      <sheetData sheetId="5">
        <row r="6">
          <cell r="C6">
            <v>0.69</v>
          </cell>
        </row>
      </sheetData>
      <sheetData sheetId="6" refreshError="1"/>
      <sheetData sheetId="7" refreshError="1"/>
      <sheetData sheetId="8">
        <row r="265">
          <cell r="H265">
            <v>1290</v>
          </cell>
        </row>
        <row r="267">
          <cell r="H267">
            <v>1250</v>
          </cell>
        </row>
        <row r="269">
          <cell r="H269">
            <v>1390</v>
          </cell>
        </row>
        <row r="271">
          <cell r="H271">
            <v>1330</v>
          </cell>
        </row>
        <row r="273">
          <cell r="H273">
            <v>1830</v>
          </cell>
        </row>
        <row r="275">
          <cell r="H275">
            <v>1650</v>
          </cell>
        </row>
        <row r="277">
          <cell r="H277">
            <v>1230</v>
          </cell>
        </row>
        <row r="279">
          <cell r="H279">
            <v>1480</v>
          </cell>
        </row>
        <row r="281">
          <cell r="H281">
            <v>1280</v>
          </cell>
        </row>
        <row r="283">
          <cell r="H283">
            <v>1050</v>
          </cell>
        </row>
        <row r="285">
          <cell r="H285">
            <v>2220</v>
          </cell>
        </row>
        <row r="287">
          <cell r="H287">
            <v>1830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sheetData sheetId="27">
        <row r="6">
          <cell r="C6">
            <v>0.69</v>
          </cell>
        </row>
      </sheetData>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ข้อมูลโครงการ"/>
      <sheetName val="ราคาวัสดุ"/>
      <sheetName val="ข้อมูลขนส่ง"/>
      <sheetName val="ค่างานต้นทุน"/>
      <sheetName val="selected"/>
      <sheetName val="ปร.5"/>
      <sheetName val="ปร.4"/>
      <sheetName val="ดินตัด-ดินถม "/>
      <sheetName val="สรุปป้ายจราจร "/>
      <sheetName val="รายการท่อกลม "/>
      <sheetName val="รายการราง"/>
      <sheetName val="ทางเชื่อม"/>
      <sheetName val="ราคาราง-อื่นๆ"/>
      <sheetName val="widening"/>
      <sheetName val="ค่าเสื่อมราคา"/>
      <sheetName val="SingleBox"/>
      <sheetName val="Multi_Box"/>
      <sheetName val="ข้อมูล_Box"/>
      <sheetName val="คสล.5.00(325ksc)"/>
      <sheetName val="คสล.4.00(280ksc)มีรอยต่อ"/>
      <sheetName val="คสล.4.00(280ksc)ไม่มีรอยต่อ"/>
      <sheetName val="สิบล้อขนส่ง"/>
      <sheetName val="รถพ่วงขนส่ง"/>
      <sheetName val="หกล้อขนส่ง"/>
      <sheetName val="ข้อมูลสะพาน"/>
      <sheetName val="ข้อมูลคำนวณ"/>
      <sheetName val="ค่างานต้นทุนสะพาน"/>
      <sheetName val="ปร.4สะพาน"/>
      <sheetName val="approach-slope protect"/>
      <sheetName val="รางระบาย"/>
      <sheetName val="หักค่าขนส่ง"/>
      <sheetName val="อำนวยการ"/>
      <sheetName val="ดอกเบี้ย-กำไร"/>
      <sheetName val="Factor F_Road"/>
      <sheetName val="Factor F_Bridge-Box"/>
      <sheetName val="คิดค่ากำแพงปากท่อ"/>
      <sheetName val="พิมพ์เอกสาร"/>
      <sheetName val="ภูมิทัศน์"/>
      <sheetName val="กิจกรรมแบ่งงวดงาน"/>
      <sheetName val="ราคากลาง 2"/>
      <sheetName val="งานซ๋อมพื้นคอนกรีต 1"/>
      <sheetName val="สรุปค่าขนส่ง"/>
      <sheetName val="LIT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ข้อมูลโครงการ"/>
      <sheetName val="ข้อมูลขนส่ง"/>
      <sheetName val="ราคาวัสดุ"/>
      <sheetName val="ปร.5"/>
      <sheetName val="ปร.4"/>
      <sheetName val="ราคากลาง ปร.5"/>
      <sheetName val="ราคากลาง ปร.4"/>
      <sheetName val="ค่างานต้นทุน"/>
      <sheetName val="BOQ"/>
      <sheetName val="ใบเสนอราคา ปร.5"/>
      <sheetName val="บันทึกประเมิน"/>
      <sheetName val="หักค่าขนส่ง"/>
      <sheetName val="พิมพ์เอกสาร"/>
      <sheetName val="ใบเสนอราคา"/>
      <sheetName val="ปร.5 ใส่ค่าเอง"/>
      <sheetName val="ใบสรุป"/>
      <sheetName val="ค่าเสื่อมราคา"/>
      <sheetName val="สิบล้อขนส่ง"/>
      <sheetName val="รถพ่วงขนส่ง"/>
      <sheetName val="หกล้อขนส่ง"/>
      <sheetName val="Factor_f"/>
      <sheetName val="คิดค่ากำแพงปากท่อ"/>
      <sheetName val="operate"/>
    </sheetNames>
    <sheetDataSet>
      <sheetData sheetId="0" refreshError="1"/>
      <sheetData sheetId="1"/>
      <sheetData sheetId="2"/>
      <sheetData sheetId="3" refreshError="1"/>
      <sheetData sheetId="4" refreshError="1"/>
      <sheetData sheetId="5">
        <row r="6">
          <cell r="C6">
            <v>0.69</v>
          </cell>
        </row>
      </sheetData>
      <sheetData sheetId="6" refreshError="1"/>
      <sheetData sheetId="7" refreshError="1"/>
      <sheetData sheetId="8">
        <row r="265">
          <cell r="H265">
            <v>1290</v>
          </cell>
        </row>
        <row r="277">
          <cell r="H277">
            <v>1230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
      <sheetName val="INPUT"/>
      <sheetName val="สารบัญ"/>
      <sheetName val="กั้นหน้า"/>
      <sheetName val="ปร5_FLY"/>
      <sheetName val="ปร4_FLY"/>
      <sheetName val="หา FACTORF_FLY"/>
      <sheetName val="unitcost_Fly"/>
      <sheetName val="unitcostรวม"/>
      <sheetName val="กราฟทำงาน_FLY"/>
      <sheetName val="Worktime_FLY"/>
      <sheetName val="ปร5Uturn"/>
      <sheetName val="ปร4Uturn"/>
      <sheetName val="หา FACTORF_UT"/>
      <sheetName val="unitcost_Uturn"/>
      <sheetName val="กราฟทำงาน_Uturn"/>
      <sheetName val="Worktime_UTurn"/>
      <sheetName val="sorce"/>
      <sheetName val="สรุปOHCทาง"/>
      <sheetName val="สรุปOHCโครงสร้าง"/>
      <sheetName val="อัตราทำงาน"/>
      <sheetName val="Factor ดิน"/>
      <sheetName val="ค่าขนส่ง"/>
      <sheetName val="ตารางขนส่ง1"/>
      <sheetName val="ตารางFACTOR Fทาง"/>
      <sheetName val="ตารางFACTOR Fสะพาน"/>
      <sheetName val="ค่าเครื่องจักร"/>
      <sheetName val="สรุปค่าเครื่องจักร+อะไหล่สึกหรอ"/>
      <sheetName val="เริ่มต้น"/>
      <sheetName val="บทที่1"/>
      <sheetName val="DetailOHCโครงสร้าง"/>
      <sheetName val="ตารางขนส่ง"/>
      <sheetName val="วิธีคิดค่าขนส่ง"/>
      <sheetName val="Detailค่าเครื่องจักร"/>
      <sheetName val="บทที่3"/>
      <sheetName val="บทที่3(2)"/>
      <sheetName val="บทที่2(3)"/>
      <sheetName val="DetailOHCทาง"/>
      <sheetName val="จัดเครื่องจักรทาง"/>
      <sheetName val="อ้างอิง"/>
      <sheetName val="Bid3_2"/>
      <sheetName val="Bid3_1"/>
      <sheetName val="เปรียบเทียบราคาไฟฟ้า"/>
      <sheetName val="คำนำ"/>
      <sheetName val="หัวเรื่อง"/>
      <sheetName val="ปก"/>
      <sheetName val="เอกสารสัมพันธ์"/>
      <sheetName val="ขั้นตอน"/>
      <sheetName val="ราคากลาง 2"/>
      <sheetName val="งานซ๋อมพื้นคอนกรีต 1"/>
      <sheetName val="กิจกรรมแบ่งงวดงา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121">
            <v>1</v>
          </cell>
          <cell r="D121">
            <v>4.5599999999999996</v>
          </cell>
          <cell r="F121">
            <v>3.26</v>
          </cell>
          <cell r="H121">
            <v>4.25</v>
          </cell>
          <cell r="J121">
            <v>5.95</v>
          </cell>
          <cell r="L121">
            <v>3.07</v>
          </cell>
          <cell r="N121">
            <v>2.19</v>
          </cell>
        </row>
        <row r="122">
          <cell r="C122">
            <v>2</v>
          </cell>
          <cell r="D122">
            <v>6.51</v>
          </cell>
          <cell r="F122">
            <v>4.6500000000000004</v>
          </cell>
          <cell r="H122">
            <v>5.24</v>
          </cell>
          <cell r="J122">
            <v>7.34</v>
          </cell>
          <cell r="L122">
            <v>3.82</v>
          </cell>
          <cell r="N122">
            <v>2.73</v>
          </cell>
        </row>
        <row r="123">
          <cell r="C123">
            <v>3</v>
          </cell>
          <cell r="D123">
            <v>7.55</v>
          </cell>
          <cell r="F123">
            <v>5.39</v>
          </cell>
          <cell r="H123">
            <v>6.24</v>
          </cell>
          <cell r="J123">
            <v>8.74</v>
          </cell>
          <cell r="L123">
            <v>4.22</v>
          </cell>
          <cell r="N123">
            <v>3.01</v>
          </cell>
        </row>
        <row r="124">
          <cell r="C124">
            <v>4</v>
          </cell>
          <cell r="D124">
            <v>9.1999999999999993</v>
          </cell>
          <cell r="F124">
            <v>6.57</v>
          </cell>
          <cell r="H124">
            <v>7.23</v>
          </cell>
          <cell r="J124">
            <v>10.119999999999999</v>
          </cell>
          <cell r="L124">
            <v>4.8600000000000003</v>
          </cell>
          <cell r="N124">
            <v>3.47</v>
          </cell>
        </row>
        <row r="125">
          <cell r="C125">
            <v>5</v>
          </cell>
          <cell r="D125">
            <v>10.84</v>
          </cell>
          <cell r="F125">
            <v>7.74</v>
          </cell>
          <cell r="H125">
            <v>8.2200000000000006</v>
          </cell>
          <cell r="J125">
            <v>11.51</v>
          </cell>
          <cell r="L125">
            <v>5.49</v>
          </cell>
          <cell r="N125">
            <v>3.92</v>
          </cell>
        </row>
        <row r="126">
          <cell r="C126">
            <v>6</v>
          </cell>
          <cell r="D126">
            <v>12.49</v>
          </cell>
          <cell r="F126">
            <v>8.92</v>
          </cell>
          <cell r="H126">
            <v>9.2200000000000006</v>
          </cell>
          <cell r="J126">
            <v>12.91</v>
          </cell>
          <cell r="L126">
            <v>6.13</v>
          </cell>
          <cell r="N126">
            <v>4.38</v>
          </cell>
        </row>
        <row r="127">
          <cell r="C127">
            <v>7</v>
          </cell>
          <cell r="D127">
            <v>14.13</v>
          </cell>
          <cell r="F127">
            <v>10.09</v>
          </cell>
          <cell r="H127">
            <v>10.210000000000001</v>
          </cell>
          <cell r="J127">
            <v>14.29</v>
          </cell>
          <cell r="L127">
            <v>6.77</v>
          </cell>
          <cell r="N127">
            <v>4.84</v>
          </cell>
        </row>
        <row r="128">
          <cell r="C128">
            <v>8</v>
          </cell>
          <cell r="D128">
            <v>15.78</v>
          </cell>
          <cell r="F128">
            <v>11.27</v>
          </cell>
          <cell r="H128">
            <v>11.44</v>
          </cell>
          <cell r="J128">
            <v>16.02</v>
          </cell>
          <cell r="L128">
            <v>7.4</v>
          </cell>
          <cell r="N128">
            <v>5.29</v>
          </cell>
        </row>
        <row r="129">
          <cell r="C129">
            <v>9</v>
          </cell>
          <cell r="D129">
            <v>17.43</v>
          </cell>
          <cell r="F129">
            <v>12.45</v>
          </cell>
          <cell r="H129">
            <v>12.79</v>
          </cell>
          <cell r="J129">
            <v>17.91</v>
          </cell>
          <cell r="L129">
            <v>8.0399999999999991</v>
          </cell>
          <cell r="N129">
            <v>5.74</v>
          </cell>
        </row>
        <row r="130">
          <cell r="C130">
            <v>10</v>
          </cell>
          <cell r="D130">
            <v>19.07</v>
          </cell>
          <cell r="F130">
            <v>13.62</v>
          </cell>
          <cell r="H130">
            <v>14.14</v>
          </cell>
          <cell r="J130">
            <v>19.8</v>
          </cell>
          <cell r="L130">
            <v>8.67</v>
          </cell>
          <cell r="N130">
            <v>6.19</v>
          </cell>
        </row>
        <row r="131">
          <cell r="C131">
            <v>11</v>
          </cell>
          <cell r="D131">
            <v>20.72</v>
          </cell>
          <cell r="F131">
            <v>14.8</v>
          </cell>
          <cell r="H131">
            <v>15.48</v>
          </cell>
          <cell r="J131">
            <v>21.67</v>
          </cell>
          <cell r="L131">
            <v>9.31</v>
          </cell>
          <cell r="N131">
            <v>6.65</v>
          </cell>
        </row>
        <row r="132">
          <cell r="C132">
            <v>12</v>
          </cell>
          <cell r="D132">
            <v>22.36</v>
          </cell>
          <cell r="F132">
            <v>15.97</v>
          </cell>
          <cell r="H132">
            <v>16.829999999999998</v>
          </cell>
          <cell r="J132">
            <v>23.56</v>
          </cell>
          <cell r="L132">
            <v>9.9499999999999993</v>
          </cell>
          <cell r="N132">
            <v>7.11</v>
          </cell>
        </row>
        <row r="133">
          <cell r="C133">
            <v>13</v>
          </cell>
          <cell r="D133">
            <v>24.01</v>
          </cell>
          <cell r="F133">
            <v>17.149999999999999</v>
          </cell>
          <cell r="H133">
            <v>18.18</v>
          </cell>
          <cell r="J133">
            <v>25.45</v>
          </cell>
          <cell r="L133">
            <v>10.58</v>
          </cell>
          <cell r="N133">
            <v>7.56</v>
          </cell>
        </row>
        <row r="134">
          <cell r="C134">
            <v>14</v>
          </cell>
          <cell r="D134">
            <v>25.65</v>
          </cell>
          <cell r="F134">
            <v>18.32</v>
          </cell>
          <cell r="H134">
            <v>19.53</v>
          </cell>
          <cell r="J134">
            <v>27.34</v>
          </cell>
          <cell r="L134">
            <v>11.22</v>
          </cell>
          <cell r="N134">
            <v>8.01</v>
          </cell>
        </row>
        <row r="135">
          <cell r="C135">
            <v>15</v>
          </cell>
          <cell r="D135">
            <v>27.3</v>
          </cell>
          <cell r="F135">
            <v>19.5</v>
          </cell>
          <cell r="H135">
            <v>20.88</v>
          </cell>
          <cell r="J135">
            <v>29.23</v>
          </cell>
          <cell r="L135">
            <v>11.86</v>
          </cell>
          <cell r="N135">
            <v>8.4700000000000006</v>
          </cell>
        </row>
        <row r="136">
          <cell r="C136">
            <v>16</v>
          </cell>
          <cell r="D136">
            <v>28.95</v>
          </cell>
          <cell r="F136">
            <v>20.68</v>
          </cell>
          <cell r="H136">
            <v>22.23</v>
          </cell>
          <cell r="J136">
            <v>31.12</v>
          </cell>
          <cell r="L136">
            <v>12.49</v>
          </cell>
          <cell r="N136">
            <v>8.92</v>
          </cell>
        </row>
        <row r="137">
          <cell r="C137">
            <v>17</v>
          </cell>
          <cell r="D137">
            <v>30.59</v>
          </cell>
          <cell r="F137">
            <v>21.85</v>
          </cell>
          <cell r="H137">
            <v>23.57</v>
          </cell>
          <cell r="J137">
            <v>33</v>
          </cell>
          <cell r="L137">
            <v>13.13</v>
          </cell>
          <cell r="N137">
            <v>9.3800000000000008</v>
          </cell>
        </row>
        <row r="138">
          <cell r="C138">
            <v>18</v>
          </cell>
          <cell r="D138">
            <v>32.24</v>
          </cell>
          <cell r="F138">
            <v>23.03</v>
          </cell>
          <cell r="H138">
            <v>24.92</v>
          </cell>
          <cell r="J138">
            <v>34.89</v>
          </cell>
          <cell r="L138">
            <v>13.76</v>
          </cell>
          <cell r="N138">
            <v>9.83</v>
          </cell>
        </row>
        <row r="139">
          <cell r="C139">
            <v>19</v>
          </cell>
          <cell r="D139">
            <v>33.880000000000003</v>
          </cell>
          <cell r="F139">
            <v>24.2</v>
          </cell>
          <cell r="H139">
            <v>26.27</v>
          </cell>
          <cell r="J139">
            <v>36.78</v>
          </cell>
          <cell r="L139">
            <v>14.4</v>
          </cell>
          <cell r="N139">
            <v>10.29</v>
          </cell>
        </row>
        <row r="140">
          <cell r="C140">
            <v>20</v>
          </cell>
          <cell r="D140">
            <v>35.53</v>
          </cell>
          <cell r="F140">
            <v>25.38</v>
          </cell>
          <cell r="H140">
            <v>27.62</v>
          </cell>
          <cell r="J140">
            <v>38.67</v>
          </cell>
          <cell r="L140">
            <v>15.04</v>
          </cell>
          <cell r="N140">
            <v>10.74</v>
          </cell>
        </row>
        <row r="141">
          <cell r="C141">
            <v>21</v>
          </cell>
          <cell r="D141">
            <v>37.17</v>
          </cell>
          <cell r="F141">
            <v>26.55</v>
          </cell>
          <cell r="H141">
            <v>28.97</v>
          </cell>
          <cell r="J141">
            <v>40.56</v>
          </cell>
          <cell r="L141">
            <v>15.67</v>
          </cell>
          <cell r="N141">
            <v>11.19</v>
          </cell>
        </row>
        <row r="142">
          <cell r="C142">
            <v>22</v>
          </cell>
          <cell r="D142">
            <v>38.82</v>
          </cell>
          <cell r="F142">
            <v>27.73</v>
          </cell>
          <cell r="H142">
            <v>30.32</v>
          </cell>
          <cell r="J142">
            <v>42.45</v>
          </cell>
          <cell r="L142">
            <v>16.309999999999999</v>
          </cell>
          <cell r="N142">
            <v>11.65</v>
          </cell>
        </row>
        <row r="143">
          <cell r="C143">
            <v>23</v>
          </cell>
          <cell r="D143">
            <v>40.47</v>
          </cell>
          <cell r="F143">
            <v>28.91</v>
          </cell>
          <cell r="H143">
            <v>31.66</v>
          </cell>
          <cell r="J143">
            <v>44.32</v>
          </cell>
          <cell r="L143">
            <v>16.95</v>
          </cell>
          <cell r="N143">
            <v>12.11</v>
          </cell>
        </row>
        <row r="144">
          <cell r="C144">
            <v>24</v>
          </cell>
          <cell r="D144">
            <v>42.11</v>
          </cell>
          <cell r="F144">
            <v>30.08</v>
          </cell>
          <cell r="H144">
            <v>33.01</v>
          </cell>
          <cell r="J144">
            <v>46.21</v>
          </cell>
          <cell r="L144">
            <v>17.579999999999998</v>
          </cell>
          <cell r="N144">
            <v>12.56</v>
          </cell>
        </row>
        <row r="145">
          <cell r="C145">
            <v>25</v>
          </cell>
          <cell r="D145">
            <v>43.76</v>
          </cell>
          <cell r="F145">
            <v>31.26</v>
          </cell>
          <cell r="H145">
            <v>34.36</v>
          </cell>
          <cell r="J145">
            <v>48.1</v>
          </cell>
          <cell r="L145">
            <v>18.22</v>
          </cell>
          <cell r="N145">
            <v>13.01</v>
          </cell>
        </row>
        <row r="146">
          <cell r="C146">
            <v>26</v>
          </cell>
          <cell r="D146">
            <v>45.4</v>
          </cell>
          <cell r="F146">
            <v>32.43</v>
          </cell>
          <cell r="H146">
            <v>35.71</v>
          </cell>
          <cell r="J146">
            <v>49.99</v>
          </cell>
          <cell r="L146">
            <v>18.850000000000001</v>
          </cell>
          <cell r="N146">
            <v>13.46</v>
          </cell>
        </row>
        <row r="147">
          <cell r="C147">
            <v>27</v>
          </cell>
          <cell r="D147">
            <v>47.05</v>
          </cell>
          <cell r="F147">
            <v>33.61</v>
          </cell>
          <cell r="H147">
            <v>37.06</v>
          </cell>
          <cell r="J147">
            <v>51.88</v>
          </cell>
          <cell r="L147">
            <v>19.489999999999998</v>
          </cell>
          <cell r="N147">
            <v>13.92</v>
          </cell>
        </row>
        <row r="148">
          <cell r="C148">
            <v>28</v>
          </cell>
          <cell r="D148">
            <v>48.69</v>
          </cell>
          <cell r="F148">
            <v>34.78</v>
          </cell>
          <cell r="H148">
            <v>38.409999999999997</v>
          </cell>
          <cell r="J148">
            <v>53.77</v>
          </cell>
          <cell r="L148">
            <v>20.13</v>
          </cell>
          <cell r="N148">
            <v>14.38</v>
          </cell>
        </row>
        <row r="149">
          <cell r="C149">
            <v>29</v>
          </cell>
          <cell r="D149">
            <v>50.34</v>
          </cell>
          <cell r="F149">
            <v>35.96</v>
          </cell>
          <cell r="H149">
            <v>39.76</v>
          </cell>
          <cell r="J149">
            <v>55.66</v>
          </cell>
          <cell r="L149">
            <v>20.76</v>
          </cell>
          <cell r="N149">
            <v>14.83</v>
          </cell>
        </row>
        <row r="150">
          <cell r="C150">
            <v>30</v>
          </cell>
          <cell r="D150">
            <v>51.99</v>
          </cell>
          <cell r="F150">
            <v>37.14</v>
          </cell>
          <cell r="H150">
            <v>41.1</v>
          </cell>
          <cell r="J150">
            <v>57.54</v>
          </cell>
          <cell r="L150">
            <v>21.4</v>
          </cell>
          <cell r="N150">
            <v>15.29</v>
          </cell>
        </row>
        <row r="151">
          <cell r="C151">
            <v>31</v>
          </cell>
          <cell r="D151">
            <v>53.63</v>
          </cell>
          <cell r="F151">
            <v>38.31</v>
          </cell>
          <cell r="H151">
            <v>42.45</v>
          </cell>
          <cell r="J151">
            <v>59.43</v>
          </cell>
          <cell r="L151">
            <v>22.04</v>
          </cell>
          <cell r="N151">
            <v>15.74</v>
          </cell>
        </row>
        <row r="152">
          <cell r="C152">
            <v>32</v>
          </cell>
          <cell r="D152">
            <v>55.28</v>
          </cell>
          <cell r="F152">
            <v>39.49</v>
          </cell>
          <cell r="H152">
            <v>43.8</v>
          </cell>
          <cell r="J152">
            <v>61.32</v>
          </cell>
          <cell r="L152">
            <v>22.67</v>
          </cell>
          <cell r="N152">
            <v>16.190000000000001</v>
          </cell>
        </row>
        <row r="153">
          <cell r="C153">
            <v>33</v>
          </cell>
          <cell r="D153">
            <v>56.92</v>
          </cell>
          <cell r="F153">
            <v>40.659999999999997</v>
          </cell>
          <cell r="H153">
            <v>45.15</v>
          </cell>
          <cell r="J153">
            <v>63.21</v>
          </cell>
          <cell r="L153">
            <v>23.31</v>
          </cell>
          <cell r="N153">
            <v>16.649999999999999</v>
          </cell>
        </row>
        <row r="154">
          <cell r="C154">
            <v>34</v>
          </cell>
          <cell r="D154">
            <v>58.57</v>
          </cell>
          <cell r="F154">
            <v>41.84</v>
          </cell>
          <cell r="H154">
            <v>46.5</v>
          </cell>
          <cell r="J154">
            <v>65.099999999999994</v>
          </cell>
          <cell r="L154">
            <v>23.94</v>
          </cell>
          <cell r="N154">
            <v>17.100000000000001</v>
          </cell>
        </row>
        <row r="155">
          <cell r="C155">
            <v>35</v>
          </cell>
          <cell r="D155">
            <v>60.21</v>
          </cell>
          <cell r="F155">
            <v>43.01</v>
          </cell>
          <cell r="H155">
            <v>47.85</v>
          </cell>
          <cell r="J155">
            <v>66.989999999999995</v>
          </cell>
          <cell r="L155">
            <v>24.58</v>
          </cell>
          <cell r="N155">
            <v>17.559999999999999</v>
          </cell>
        </row>
        <row r="156">
          <cell r="C156">
            <v>36</v>
          </cell>
          <cell r="D156">
            <v>61.86</v>
          </cell>
          <cell r="F156">
            <v>44.19</v>
          </cell>
          <cell r="H156">
            <v>49.19</v>
          </cell>
          <cell r="J156">
            <v>68.87</v>
          </cell>
          <cell r="L156">
            <v>25.22</v>
          </cell>
          <cell r="N156">
            <v>18.010000000000002</v>
          </cell>
        </row>
        <row r="157">
          <cell r="C157">
            <v>37</v>
          </cell>
          <cell r="D157">
            <v>63.51</v>
          </cell>
          <cell r="F157">
            <v>45.36</v>
          </cell>
          <cell r="H157">
            <v>50.54</v>
          </cell>
          <cell r="J157">
            <v>70.760000000000005</v>
          </cell>
          <cell r="L157">
            <v>25.85</v>
          </cell>
          <cell r="N157">
            <v>18.46</v>
          </cell>
        </row>
        <row r="158">
          <cell r="C158">
            <v>38</v>
          </cell>
          <cell r="D158">
            <v>65.150000000000006</v>
          </cell>
          <cell r="F158">
            <v>46.54</v>
          </cell>
          <cell r="H158">
            <v>51.89</v>
          </cell>
          <cell r="J158">
            <v>72.650000000000006</v>
          </cell>
          <cell r="L158">
            <v>26.49</v>
          </cell>
          <cell r="N158">
            <v>18.920000000000002</v>
          </cell>
        </row>
        <row r="159">
          <cell r="C159">
            <v>39</v>
          </cell>
          <cell r="D159">
            <v>66.8</v>
          </cell>
          <cell r="F159">
            <v>47.71</v>
          </cell>
          <cell r="H159">
            <v>53.24</v>
          </cell>
          <cell r="J159">
            <v>74.540000000000006</v>
          </cell>
          <cell r="L159">
            <v>27.13</v>
          </cell>
          <cell r="N159">
            <v>19.38</v>
          </cell>
        </row>
        <row r="160">
          <cell r="C160">
            <v>40</v>
          </cell>
          <cell r="D160">
            <v>68.44</v>
          </cell>
          <cell r="F160">
            <v>48.89</v>
          </cell>
          <cell r="H160">
            <v>54.59</v>
          </cell>
          <cell r="J160">
            <v>76.430000000000007</v>
          </cell>
          <cell r="L160">
            <v>27.76</v>
          </cell>
          <cell r="N160">
            <v>19.829999999999998</v>
          </cell>
        </row>
        <row r="161">
          <cell r="C161">
            <v>41</v>
          </cell>
          <cell r="D161">
            <v>70.09</v>
          </cell>
          <cell r="F161">
            <v>50.06</v>
          </cell>
          <cell r="H161">
            <v>55.94</v>
          </cell>
          <cell r="J161">
            <v>78.319999999999993</v>
          </cell>
          <cell r="L161">
            <v>28.4</v>
          </cell>
          <cell r="N161">
            <v>20.29</v>
          </cell>
        </row>
        <row r="162">
          <cell r="C162">
            <v>42</v>
          </cell>
          <cell r="D162">
            <v>71.739999999999995</v>
          </cell>
          <cell r="F162">
            <v>51.24</v>
          </cell>
          <cell r="H162">
            <v>57.28</v>
          </cell>
          <cell r="J162">
            <v>80.19</v>
          </cell>
          <cell r="L162">
            <v>29.03</v>
          </cell>
          <cell r="N162">
            <v>20.74</v>
          </cell>
        </row>
        <row r="163">
          <cell r="C163">
            <v>43</v>
          </cell>
          <cell r="D163">
            <v>73.38</v>
          </cell>
          <cell r="F163">
            <v>52.41</v>
          </cell>
          <cell r="H163">
            <v>58.63</v>
          </cell>
          <cell r="J163">
            <v>82.08</v>
          </cell>
          <cell r="L163">
            <v>29.67</v>
          </cell>
          <cell r="N163">
            <v>21.19</v>
          </cell>
        </row>
        <row r="164">
          <cell r="C164">
            <v>44</v>
          </cell>
          <cell r="D164">
            <v>75.03</v>
          </cell>
          <cell r="F164">
            <v>53.59</v>
          </cell>
          <cell r="H164">
            <v>59.98</v>
          </cell>
          <cell r="J164">
            <v>83.97</v>
          </cell>
          <cell r="L164">
            <v>30.31</v>
          </cell>
          <cell r="N164">
            <v>21.65</v>
          </cell>
        </row>
        <row r="165">
          <cell r="C165">
            <v>45</v>
          </cell>
          <cell r="D165">
            <v>76.67</v>
          </cell>
          <cell r="F165">
            <v>54.76</v>
          </cell>
          <cell r="H165">
            <v>61.33</v>
          </cell>
          <cell r="J165">
            <v>85.86</v>
          </cell>
          <cell r="L165">
            <v>30.94</v>
          </cell>
          <cell r="N165">
            <v>22.1</v>
          </cell>
        </row>
        <row r="166">
          <cell r="C166">
            <v>46</v>
          </cell>
          <cell r="D166">
            <v>78.319999999999993</v>
          </cell>
          <cell r="F166">
            <v>55.94</v>
          </cell>
          <cell r="H166">
            <v>62.68</v>
          </cell>
          <cell r="J166">
            <v>87.75</v>
          </cell>
          <cell r="L166">
            <v>31.58</v>
          </cell>
          <cell r="N166">
            <v>22.56</v>
          </cell>
        </row>
        <row r="167">
          <cell r="C167">
            <v>47</v>
          </cell>
          <cell r="D167">
            <v>79.959999999999994</v>
          </cell>
          <cell r="F167">
            <v>57.11</v>
          </cell>
          <cell r="H167">
            <v>64.03</v>
          </cell>
          <cell r="J167">
            <v>89.64</v>
          </cell>
          <cell r="L167">
            <v>32.22</v>
          </cell>
          <cell r="N167">
            <v>23.01</v>
          </cell>
        </row>
        <row r="168">
          <cell r="C168">
            <v>48</v>
          </cell>
          <cell r="D168">
            <v>81.61</v>
          </cell>
          <cell r="F168">
            <v>58.29</v>
          </cell>
          <cell r="H168">
            <v>65.37</v>
          </cell>
          <cell r="J168">
            <v>91.52</v>
          </cell>
          <cell r="L168">
            <v>32.85</v>
          </cell>
          <cell r="N168">
            <v>23.46</v>
          </cell>
        </row>
        <row r="169">
          <cell r="C169">
            <v>49</v>
          </cell>
          <cell r="D169">
            <v>83.26</v>
          </cell>
          <cell r="F169">
            <v>59.47</v>
          </cell>
          <cell r="H169">
            <v>66.72</v>
          </cell>
          <cell r="J169">
            <v>93.41</v>
          </cell>
          <cell r="L169">
            <v>33.49</v>
          </cell>
          <cell r="N169">
            <v>23.92</v>
          </cell>
        </row>
        <row r="170">
          <cell r="C170">
            <v>50</v>
          </cell>
          <cell r="D170">
            <v>84.9</v>
          </cell>
          <cell r="F170">
            <v>60.64</v>
          </cell>
          <cell r="H170">
            <v>68.069999999999993</v>
          </cell>
          <cell r="J170">
            <v>95.3</v>
          </cell>
          <cell r="L170">
            <v>34.119999999999997</v>
          </cell>
          <cell r="N170">
            <v>24.37</v>
          </cell>
        </row>
        <row r="171">
          <cell r="C171">
            <v>51</v>
          </cell>
          <cell r="D171">
            <v>86.55</v>
          </cell>
          <cell r="F171">
            <v>61.82</v>
          </cell>
          <cell r="H171">
            <v>69.42</v>
          </cell>
          <cell r="J171">
            <v>97.19</v>
          </cell>
          <cell r="L171">
            <v>34.76</v>
          </cell>
          <cell r="N171">
            <v>24.83</v>
          </cell>
        </row>
        <row r="172">
          <cell r="C172">
            <v>52</v>
          </cell>
          <cell r="D172">
            <v>88.19</v>
          </cell>
          <cell r="F172">
            <v>62.99</v>
          </cell>
          <cell r="H172">
            <v>70.77</v>
          </cell>
          <cell r="J172">
            <v>99.08</v>
          </cell>
          <cell r="L172">
            <v>35.4</v>
          </cell>
          <cell r="N172">
            <v>25.29</v>
          </cell>
        </row>
        <row r="173">
          <cell r="C173">
            <v>53</v>
          </cell>
          <cell r="D173">
            <v>89.84</v>
          </cell>
          <cell r="F173">
            <v>64.17</v>
          </cell>
          <cell r="H173">
            <v>72.12</v>
          </cell>
          <cell r="J173">
            <v>100.97</v>
          </cell>
          <cell r="L173">
            <v>36.03</v>
          </cell>
          <cell r="N173">
            <v>25.74</v>
          </cell>
        </row>
        <row r="174">
          <cell r="C174">
            <v>54</v>
          </cell>
          <cell r="D174">
            <v>91.48</v>
          </cell>
          <cell r="F174">
            <v>65.34</v>
          </cell>
          <cell r="H174">
            <v>73.459999999999994</v>
          </cell>
          <cell r="J174">
            <v>102.84</v>
          </cell>
          <cell r="L174">
            <v>36.67</v>
          </cell>
          <cell r="N174">
            <v>26.19</v>
          </cell>
        </row>
        <row r="175">
          <cell r="C175">
            <v>55</v>
          </cell>
          <cell r="D175">
            <v>93.13</v>
          </cell>
          <cell r="F175">
            <v>66.52</v>
          </cell>
          <cell r="H175">
            <v>74.81</v>
          </cell>
          <cell r="J175">
            <v>104.73</v>
          </cell>
          <cell r="L175">
            <v>37.31</v>
          </cell>
          <cell r="N175">
            <v>26.65</v>
          </cell>
        </row>
        <row r="176">
          <cell r="C176">
            <v>56</v>
          </cell>
          <cell r="D176">
            <v>94.78</v>
          </cell>
          <cell r="F176">
            <v>67.7</v>
          </cell>
          <cell r="H176">
            <v>76.16</v>
          </cell>
          <cell r="J176">
            <v>106.62</v>
          </cell>
          <cell r="L176">
            <v>37.94</v>
          </cell>
          <cell r="N176">
            <v>27.1</v>
          </cell>
        </row>
        <row r="177">
          <cell r="C177">
            <v>57</v>
          </cell>
          <cell r="D177">
            <v>96.42</v>
          </cell>
          <cell r="F177">
            <v>68.87</v>
          </cell>
          <cell r="H177">
            <v>77.510000000000005</v>
          </cell>
          <cell r="J177">
            <v>108.51</v>
          </cell>
          <cell r="L177">
            <v>38.58</v>
          </cell>
          <cell r="N177">
            <v>27.56</v>
          </cell>
        </row>
        <row r="178">
          <cell r="C178">
            <v>58</v>
          </cell>
          <cell r="D178">
            <v>98.07</v>
          </cell>
          <cell r="F178">
            <v>70.05</v>
          </cell>
          <cell r="H178">
            <v>78.86</v>
          </cell>
          <cell r="J178">
            <v>110.4</v>
          </cell>
          <cell r="L178">
            <v>39.21</v>
          </cell>
          <cell r="N178">
            <v>28.01</v>
          </cell>
        </row>
        <row r="179">
          <cell r="C179">
            <v>59</v>
          </cell>
          <cell r="D179">
            <v>99.71</v>
          </cell>
          <cell r="F179">
            <v>71.22</v>
          </cell>
          <cell r="H179">
            <v>80.209999999999994</v>
          </cell>
          <cell r="J179">
            <v>112.29</v>
          </cell>
          <cell r="L179">
            <v>39.85</v>
          </cell>
          <cell r="N179">
            <v>28.46</v>
          </cell>
        </row>
        <row r="180">
          <cell r="C180">
            <v>60</v>
          </cell>
          <cell r="D180">
            <v>101.36</v>
          </cell>
          <cell r="F180">
            <v>72.400000000000006</v>
          </cell>
          <cell r="H180">
            <v>81.56</v>
          </cell>
          <cell r="J180">
            <v>114.18</v>
          </cell>
          <cell r="L180">
            <v>40.49</v>
          </cell>
          <cell r="N180">
            <v>28.92</v>
          </cell>
        </row>
        <row r="181">
          <cell r="C181">
            <v>61</v>
          </cell>
          <cell r="D181">
            <v>103</v>
          </cell>
          <cell r="F181">
            <v>73.569999999999993</v>
          </cell>
          <cell r="H181">
            <v>82.9</v>
          </cell>
          <cell r="J181">
            <v>116.06</v>
          </cell>
          <cell r="L181">
            <v>41.12</v>
          </cell>
          <cell r="N181">
            <v>29.37</v>
          </cell>
        </row>
        <row r="182">
          <cell r="C182">
            <v>62</v>
          </cell>
          <cell r="D182">
            <v>104.65</v>
          </cell>
          <cell r="F182">
            <v>74.75</v>
          </cell>
          <cell r="H182">
            <v>84.25</v>
          </cell>
          <cell r="J182">
            <v>117.95</v>
          </cell>
          <cell r="L182">
            <v>41.76</v>
          </cell>
          <cell r="N182">
            <v>29.83</v>
          </cell>
        </row>
        <row r="183">
          <cell r="C183">
            <v>63</v>
          </cell>
          <cell r="D183">
            <v>106.3</v>
          </cell>
          <cell r="F183">
            <v>75.930000000000007</v>
          </cell>
          <cell r="H183">
            <v>85.6</v>
          </cell>
          <cell r="J183">
            <v>119.84</v>
          </cell>
          <cell r="L183">
            <v>42.39</v>
          </cell>
          <cell r="N183">
            <v>30.28</v>
          </cell>
        </row>
        <row r="184">
          <cell r="C184">
            <v>64</v>
          </cell>
          <cell r="D184">
            <v>107.94</v>
          </cell>
          <cell r="F184">
            <v>77.099999999999994</v>
          </cell>
          <cell r="H184">
            <v>86.95</v>
          </cell>
          <cell r="J184">
            <v>121.73</v>
          </cell>
          <cell r="L184">
            <v>43.03</v>
          </cell>
          <cell r="N184">
            <v>30.74</v>
          </cell>
        </row>
        <row r="185">
          <cell r="C185">
            <v>65</v>
          </cell>
          <cell r="D185">
            <v>109.59</v>
          </cell>
          <cell r="F185">
            <v>78.28</v>
          </cell>
          <cell r="H185">
            <v>88.3</v>
          </cell>
          <cell r="J185">
            <v>123.62</v>
          </cell>
          <cell r="L185">
            <v>43.67</v>
          </cell>
          <cell r="N185">
            <v>31.19</v>
          </cell>
        </row>
        <row r="186">
          <cell r="C186">
            <v>66</v>
          </cell>
          <cell r="D186">
            <v>111.23</v>
          </cell>
          <cell r="F186">
            <v>79.45</v>
          </cell>
          <cell r="H186">
            <v>89.65</v>
          </cell>
          <cell r="J186">
            <v>125.51</v>
          </cell>
          <cell r="L186">
            <v>44.3</v>
          </cell>
          <cell r="N186">
            <v>31.64</v>
          </cell>
        </row>
        <row r="187">
          <cell r="C187">
            <v>67</v>
          </cell>
          <cell r="D187">
            <v>112.88</v>
          </cell>
          <cell r="F187">
            <v>80.63</v>
          </cell>
          <cell r="H187">
            <v>90.99</v>
          </cell>
          <cell r="J187">
            <v>127.39</v>
          </cell>
          <cell r="L187">
            <v>44.94</v>
          </cell>
          <cell r="N187">
            <v>32.1</v>
          </cell>
        </row>
        <row r="188">
          <cell r="C188">
            <v>68</v>
          </cell>
          <cell r="D188">
            <v>114.52</v>
          </cell>
          <cell r="F188">
            <v>81.8</v>
          </cell>
          <cell r="H188">
            <v>92.34</v>
          </cell>
          <cell r="J188">
            <v>129.28</v>
          </cell>
          <cell r="L188">
            <v>45.58</v>
          </cell>
          <cell r="N188">
            <v>32.56</v>
          </cell>
        </row>
        <row r="189">
          <cell r="C189">
            <v>69</v>
          </cell>
          <cell r="D189">
            <v>116.17</v>
          </cell>
          <cell r="F189">
            <v>82.98</v>
          </cell>
          <cell r="H189">
            <v>93.69</v>
          </cell>
          <cell r="J189">
            <v>131.16999999999999</v>
          </cell>
          <cell r="L189">
            <v>46.21</v>
          </cell>
          <cell r="N189">
            <v>33.01</v>
          </cell>
        </row>
        <row r="190">
          <cell r="C190">
            <v>70</v>
          </cell>
          <cell r="D190">
            <v>117.82</v>
          </cell>
          <cell r="F190">
            <v>84.16</v>
          </cell>
          <cell r="H190">
            <v>95.04</v>
          </cell>
          <cell r="J190">
            <v>133.06</v>
          </cell>
          <cell r="L190">
            <v>46.85</v>
          </cell>
          <cell r="N190">
            <v>33.46</v>
          </cell>
        </row>
        <row r="191">
          <cell r="C191">
            <v>71</v>
          </cell>
          <cell r="D191">
            <v>119.46</v>
          </cell>
          <cell r="F191">
            <v>85.33</v>
          </cell>
          <cell r="H191">
            <v>96.39</v>
          </cell>
          <cell r="J191">
            <v>134.94999999999999</v>
          </cell>
          <cell r="L191">
            <v>47.48</v>
          </cell>
          <cell r="N191">
            <v>33.909999999999997</v>
          </cell>
        </row>
        <row r="192">
          <cell r="C192">
            <v>72</v>
          </cell>
          <cell r="D192">
            <v>121.11</v>
          </cell>
          <cell r="F192">
            <v>86.51</v>
          </cell>
          <cell r="H192">
            <v>97.74</v>
          </cell>
          <cell r="J192">
            <v>136.84</v>
          </cell>
          <cell r="L192">
            <v>48.12</v>
          </cell>
          <cell r="N192">
            <v>34.369999999999997</v>
          </cell>
        </row>
        <row r="193">
          <cell r="C193">
            <v>73</v>
          </cell>
          <cell r="D193">
            <v>122.75</v>
          </cell>
          <cell r="F193">
            <v>87.68</v>
          </cell>
          <cell r="H193">
            <v>99.08</v>
          </cell>
          <cell r="J193">
            <v>138.71</v>
          </cell>
          <cell r="L193">
            <v>48.76</v>
          </cell>
          <cell r="N193">
            <v>34.83</v>
          </cell>
        </row>
        <row r="194">
          <cell r="C194">
            <v>74</v>
          </cell>
          <cell r="D194">
            <v>124.4</v>
          </cell>
          <cell r="F194">
            <v>88.86</v>
          </cell>
          <cell r="H194">
            <v>100.43</v>
          </cell>
          <cell r="J194">
            <v>140.6</v>
          </cell>
          <cell r="L194">
            <v>49.39</v>
          </cell>
          <cell r="N194">
            <v>35.28</v>
          </cell>
        </row>
        <row r="195">
          <cell r="C195">
            <v>75</v>
          </cell>
          <cell r="D195">
            <v>126.04</v>
          </cell>
          <cell r="F195">
            <v>90.03</v>
          </cell>
          <cell r="H195">
            <v>101.78</v>
          </cell>
          <cell r="J195">
            <v>142.49</v>
          </cell>
          <cell r="L195">
            <v>50.03</v>
          </cell>
          <cell r="N195">
            <v>35.74</v>
          </cell>
        </row>
        <row r="196">
          <cell r="C196">
            <v>76</v>
          </cell>
          <cell r="D196">
            <v>127.69</v>
          </cell>
          <cell r="F196">
            <v>91.21</v>
          </cell>
          <cell r="H196">
            <v>103.13</v>
          </cell>
          <cell r="J196">
            <v>144.38</v>
          </cell>
          <cell r="L196">
            <v>50.67</v>
          </cell>
          <cell r="N196">
            <v>36.19</v>
          </cell>
        </row>
        <row r="197">
          <cell r="C197">
            <v>77</v>
          </cell>
          <cell r="D197">
            <v>129.34</v>
          </cell>
          <cell r="F197">
            <v>92.39</v>
          </cell>
          <cell r="H197">
            <v>104.48</v>
          </cell>
          <cell r="J197">
            <v>146.27000000000001</v>
          </cell>
          <cell r="L197">
            <v>51.3</v>
          </cell>
          <cell r="N197">
            <v>36.64</v>
          </cell>
        </row>
        <row r="198">
          <cell r="C198">
            <v>78</v>
          </cell>
          <cell r="D198">
            <v>130.97999999999999</v>
          </cell>
          <cell r="F198">
            <v>93.56</v>
          </cell>
          <cell r="H198">
            <v>105.83</v>
          </cell>
          <cell r="J198">
            <v>148.16</v>
          </cell>
          <cell r="L198">
            <v>51.94</v>
          </cell>
          <cell r="N198">
            <v>37.1</v>
          </cell>
        </row>
        <row r="199">
          <cell r="C199">
            <v>79</v>
          </cell>
          <cell r="D199">
            <v>132.63</v>
          </cell>
          <cell r="F199">
            <v>94.74</v>
          </cell>
          <cell r="H199">
            <v>107.17</v>
          </cell>
          <cell r="J199">
            <v>150.04</v>
          </cell>
          <cell r="L199">
            <v>52.57</v>
          </cell>
          <cell r="N199">
            <v>37.549999999999997</v>
          </cell>
        </row>
        <row r="200">
          <cell r="C200">
            <v>80</v>
          </cell>
          <cell r="D200">
            <v>134.27000000000001</v>
          </cell>
          <cell r="F200">
            <v>95.91</v>
          </cell>
          <cell r="H200">
            <v>108.52</v>
          </cell>
          <cell r="J200">
            <v>151.93</v>
          </cell>
          <cell r="L200">
            <v>53.21</v>
          </cell>
          <cell r="N200">
            <v>38.01</v>
          </cell>
        </row>
        <row r="201">
          <cell r="C201">
            <v>81</v>
          </cell>
          <cell r="D201">
            <v>135.91999999999999</v>
          </cell>
          <cell r="F201">
            <v>97.09</v>
          </cell>
          <cell r="H201">
            <v>109.87</v>
          </cell>
          <cell r="J201">
            <v>153.82</v>
          </cell>
          <cell r="L201">
            <v>53.85</v>
          </cell>
          <cell r="N201">
            <v>38.46</v>
          </cell>
        </row>
        <row r="202">
          <cell r="C202">
            <v>82</v>
          </cell>
          <cell r="D202">
            <v>137.56</v>
          </cell>
          <cell r="F202">
            <v>98.26</v>
          </cell>
          <cell r="H202">
            <v>111.22</v>
          </cell>
          <cell r="J202">
            <v>155.71</v>
          </cell>
          <cell r="L202">
            <v>54.48</v>
          </cell>
          <cell r="N202">
            <v>38.909999999999997</v>
          </cell>
        </row>
        <row r="203">
          <cell r="C203">
            <v>83</v>
          </cell>
          <cell r="D203">
            <v>139.21</v>
          </cell>
          <cell r="F203">
            <v>99.44</v>
          </cell>
          <cell r="H203">
            <v>112.57</v>
          </cell>
          <cell r="J203">
            <v>157.6</v>
          </cell>
          <cell r="L203">
            <v>55.12</v>
          </cell>
          <cell r="N203">
            <v>39.369999999999997</v>
          </cell>
        </row>
        <row r="204">
          <cell r="C204">
            <v>84</v>
          </cell>
          <cell r="D204">
            <v>140.86000000000001</v>
          </cell>
          <cell r="F204">
            <v>100.61</v>
          </cell>
          <cell r="H204">
            <v>113.92</v>
          </cell>
          <cell r="J204">
            <v>159.49</v>
          </cell>
          <cell r="L204">
            <v>55.76</v>
          </cell>
          <cell r="N204">
            <v>39.83</v>
          </cell>
        </row>
        <row r="205">
          <cell r="C205">
            <v>85</v>
          </cell>
          <cell r="D205">
            <v>142.5</v>
          </cell>
          <cell r="F205">
            <v>101.79</v>
          </cell>
          <cell r="H205">
            <v>115.26</v>
          </cell>
          <cell r="J205">
            <v>161.36000000000001</v>
          </cell>
          <cell r="L205">
            <v>56.39</v>
          </cell>
          <cell r="N205">
            <v>40.28</v>
          </cell>
        </row>
        <row r="206">
          <cell r="C206">
            <v>86</v>
          </cell>
          <cell r="D206">
            <v>144.15</v>
          </cell>
          <cell r="F206">
            <v>102.96</v>
          </cell>
          <cell r="H206">
            <v>116.61</v>
          </cell>
          <cell r="J206">
            <v>163.25</v>
          </cell>
          <cell r="L206">
            <v>57.03</v>
          </cell>
          <cell r="N206">
            <v>40.74</v>
          </cell>
        </row>
        <row r="207">
          <cell r="C207">
            <v>87</v>
          </cell>
          <cell r="D207">
            <v>145.79</v>
          </cell>
          <cell r="F207">
            <v>104.14</v>
          </cell>
          <cell r="H207">
            <v>117.96</v>
          </cell>
          <cell r="J207">
            <v>165.14</v>
          </cell>
          <cell r="L207">
            <v>57.66</v>
          </cell>
          <cell r="N207">
            <v>41.19</v>
          </cell>
        </row>
        <row r="208">
          <cell r="C208">
            <v>88</v>
          </cell>
          <cell r="D208">
            <v>147.44</v>
          </cell>
          <cell r="F208">
            <v>105.31</v>
          </cell>
          <cell r="H208">
            <v>119.31</v>
          </cell>
          <cell r="J208">
            <v>167.03</v>
          </cell>
          <cell r="L208">
            <v>58.3</v>
          </cell>
          <cell r="N208">
            <v>41.64</v>
          </cell>
        </row>
        <row r="209">
          <cell r="C209">
            <v>89</v>
          </cell>
          <cell r="D209">
            <v>149.08000000000001</v>
          </cell>
          <cell r="F209">
            <v>106.49</v>
          </cell>
          <cell r="H209">
            <v>120.66</v>
          </cell>
          <cell r="J209">
            <v>168.92</v>
          </cell>
          <cell r="L209">
            <v>58.94</v>
          </cell>
          <cell r="N209">
            <v>42.1</v>
          </cell>
        </row>
        <row r="210">
          <cell r="C210">
            <v>90</v>
          </cell>
          <cell r="D210">
            <v>150.72999999999999</v>
          </cell>
          <cell r="F210">
            <v>107.66</v>
          </cell>
          <cell r="H210">
            <v>122.01</v>
          </cell>
          <cell r="J210">
            <v>170.81</v>
          </cell>
          <cell r="L210">
            <v>59.57</v>
          </cell>
          <cell r="N210">
            <v>42.55</v>
          </cell>
        </row>
        <row r="211">
          <cell r="C211">
            <v>91</v>
          </cell>
          <cell r="D211">
            <v>152.38</v>
          </cell>
          <cell r="F211">
            <v>108.84</v>
          </cell>
          <cell r="H211">
            <v>123.36</v>
          </cell>
          <cell r="J211">
            <v>172.7</v>
          </cell>
          <cell r="L211">
            <v>60.21</v>
          </cell>
          <cell r="N211">
            <v>43.01</v>
          </cell>
        </row>
        <row r="212">
          <cell r="C212">
            <v>92</v>
          </cell>
          <cell r="D212">
            <v>154.02000000000001</v>
          </cell>
          <cell r="F212">
            <v>110.01</v>
          </cell>
          <cell r="H212">
            <v>124.7</v>
          </cell>
          <cell r="J212">
            <v>174.58</v>
          </cell>
          <cell r="L212">
            <v>60.85</v>
          </cell>
          <cell r="N212">
            <v>43.46</v>
          </cell>
        </row>
        <row r="213">
          <cell r="C213">
            <v>93</v>
          </cell>
          <cell r="D213">
            <v>155.66999999999999</v>
          </cell>
          <cell r="F213">
            <v>111.19</v>
          </cell>
          <cell r="H213">
            <v>126.05</v>
          </cell>
          <cell r="J213">
            <v>176.47</v>
          </cell>
          <cell r="L213">
            <v>61.48</v>
          </cell>
          <cell r="N213">
            <v>43.91</v>
          </cell>
        </row>
        <row r="214">
          <cell r="C214">
            <v>94</v>
          </cell>
          <cell r="D214">
            <v>157.31</v>
          </cell>
          <cell r="F214">
            <v>112.36</v>
          </cell>
          <cell r="H214">
            <v>127.4</v>
          </cell>
          <cell r="J214">
            <v>178.36</v>
          </cell>
          <cell r="L214">
            <v>62.12</v>
          </cell>
          <cell r="N214">
            <v>44.37</v>
          </cell>
        </row>
        <row r="215">
          <cell r="C215">
            <v>95</v>
          </cell>
          <cell r="D215">
            <v>158.96</v>
          </cell>
          <cell r="F215">
            <v>113.54</v>
          </cell>
          <cell r="H215">
            <v>128.75</v>
          </cell>
          <cell r="J215">
            <v>180.25</v>
          </cell>
          <cell r="L215">
            <v>62.75</v>
          </cell>
          <cell r="N215">
            <v>44.82</v>
          </cell>
        </row>
        <row r="216">
          <cell r="C216">
            <v>96</v>
          </cell>
          <cell r="D216">
            <v>160.6</v>
          </cell>
          <cell r="F216">
            <v>114.71</v>
          </cell>
          <cell r="H216">
            <v>130.1</v>
          </cell>
          <cell r="J216">
            <v>182.14</v>
          </cell>
          <cell r="L216">
            <v>63.39</v>
          </cell>
          <cell r="N216">
            <v>45.28</v>
          </cell>
        </row>
        <row r="217">
          <cell r="C217">
            <v>97</v>
          </cell>
          <cell r="D217">
            <v>162.25</v>
          </cell>
          <cell r="F217">
            <v>115.89</v>
          </cell>
          <cell r="H217">
            <v>131.44999999999999</v>
          </cell>
          <cell r="J217">
            <v>184.03</v>
          </cell>
          <cell r="L217">
            <v>64.03</v>
          </cell>
          <cell r="N217">
            <v>45.74</v>
          </cell>
        </row>
        <row r="218">
          <cell r="C218">
            <v>98</v>
          </cell>
          <cell r="D218">
            <v>163.9</v>
          </cell>
          <cell r="F218">
            <v>117.07</v>
          </cell>
          <cell r="H218">
            <v>132.79</v>
          </cell>
          <cell r="J218">
            <v>185.91</v>
          </cell>
          <cell r="L218">
            <v>64.66</v>
          </cell>
          <cell r="N218">
            <v>46.19</v>
          </cell>
        </row>
        <row r="219">
          <cell r="C219">
            <v>99</v>
          </cell>
          <cell r="D219">
            <v>165.54</v>
          </cell>
          <cell r="F219">
            <v>118.24</v>
          </cell>
          <cell r="H219">
            <v>134.13999999999999</v>
          </cell>
          <cell r="J219">
            <v>187.8</v>
          </cell>
          <cell r="L219">
            <v>65.3</v>
          </cell>
          <cell r="N219">
            <v>46.64</v>
          </cell>
        </row>
        <row r="220">
          <cell r="C220">
            <v>100</v>
          </cell>
          <cell r="D220">
            <v>167.19</v>
          </cell>
          <cell r="F220">
            <v>119.42</v>
          </cell>
          <cell r="H220">
            <v>135.49</v>
          </cell>
          <cell r="J220">
            <v>189.69</v>
          </cell>
          <cell r="L220">
            <v>65.94</v>
          </cell>
          <cell r="N220">
            <v>47.1</v>
          </cell>
        </row>
        <row r="221">
          <cell r="C221">
            <v>101</v>
          </cell>
          <cell r="D221">
            <v>168.83</v>
          </cell>
          <cell r="F221">
            <v>120.59</v>
          </cell>
          <cell r="H221">
            <v>136.84</v>
          </cell>
          <cell r="J221">
            <v>191.58</v>
          </cell>
          <cell r="L221">
            <v>66.569999999999993</v>
          </cell>
          <cell r="N221">
            <v>47.55</v>
          </cell>
        </row>
        <row r="222">
          <cell r="C222">
            <v>102</v>
          </cell>
          <cell r="D222">
            <v>170.48</v>
          </cell>
          <cell r="F222">
            <v>121.77</v>
          </cell>
          <cell r="H222">
            <v>138.19</v>
          </cell>
          <cell r="J222">
            <v>193.47</v>
          </cell>
          <cell r="L222">
            <v>67.209999999999994</v>
          </cell>
          <cell r="N222">
            <v>48.01</v>
          </cell>
        </row>
        <row r="223">
          <cell r="C223">
            <v>103</v>
          </cell>
          <cell r="D223">
            <v>172.13</v>
          </cell>
          <cell r="F223">
            <v>122.95</v>
          </cell>
          <cell r="H223">
            <v>139.54</v>
          </cell>
          <cell r="J223">
            <v>195.36</v>
          </cell>
          <cell r="L223">
            <v>67.84</v>
          </cell>
          <cell r="N223">
            <v>48.46</v>
          </cell>
        </row>
        <row r="224">
          <cell r="C224">
            <v>104</v>
          </cell>
          <cell r="D224">
            <v>173.77</v>
          </cell>
          <cell r="F224">
            <v>124.12</v>
          </cell>
          <cell r="H224">
            <v>140.88</v>
          </cell>
          <cell r="J224">
            <v>197.23</v>
          </cell>
          <cell r="L224">
            <v>68.48</v>
          </cell>
          <cell r="N224">
            <v>48.91</v>
          </cell>
        </row>
        <row r="225">
          <cell r="C225">
            <v>105</v>
          </cell>
          <cell r="D225">
            <v>175.42</v>
          </cell>
          <cell r="F225">
            <v>125.3</v>
          </cell>
          <cell r="H225">
            <v>142.22999999999999</v>
          </cell>
          <cell r="J225">
            <v>199.12</v>
          </cell>
          <cell r="L225">
            <v>69.12</v>
          </cell>
          <cell r="N225">
            <v>49.37</v>
          </cell>
        </row>
        <row r="226">
          <cell r="C226">
            <v>106</v>
          </cell>
          <cell r="D226">
            <v>177.06</v>
          </cell>
          <cell r="F226">
            <v>126.47</v>
          </cell>
          <cell r="H226">
            <v>143.58000000000001</v>
          </cell>
          <cell r="J226">
            <v>201.01</v>
          </cell>
          <cell r="L226">
            <v>69.75</v>
          </cell>
          <cell r="N226">
            <v>49.82</v>
          </cell>
        </row>
        <row r="227">
          <cell r="C227">
            <v>107</v>
          </cell>
          <cell r="D227">
            <v>178.71</v>
          </cell>
          <cell r="F227">
            <v>127.65</v>
          </cell>
          <cell r="H227">
            <v>144.93</v>
          </cell>
          <cell r="J227">
            <v>202.9</v>
          </cell>
          <cell r="L227">
            <v>70.39</v>
          </cell>
          <cell r="N227">
            <v>50.28</v>
          </cell>
        </row>
        <row r="228">
          <cell r="C228">
            <v>108</v>
          </cell>
          <cell r="D228">
            <v>180.35</v>
          </cell>
          <cell r="F228">
            <v>128.82</v>
          </cell>
          <cell r="H228">
            <v>146.28</v>
          </cell>
          <cell r="J228">
            <v>204.79</v>
          </cell>
          <cell r="L228">
            <v>71.03</v>
          </cell>
          <cell r="N228">
            <v>50.74</v>
          </cell>
        </row>
        <row r="229">
          <cell r="C229">
            <v>109</v>
          </cell>
          <cell r="D229">
            <v>182</v>
          </cell>
          <cell r="F229">
            <v>130</v>
          </cell>
          <cell r="H229">
            <v>147.63</v>
          </cell>
          <cell r="J229">
            <v>206.68</v>
          </cell>
          <cell r="L229">
            <v>71.66</v>
          </cell>
          <cell r="N229">
            <v>51.19</v>
          </cell>
        </row>
        <row r="230">
          <cell r="C230">
            <v>110</v>
          </cell>
          <cell r="D230">
            <v>183.65</v>
          </cell>
          <cell r="F230">
            <v>131.18</v>
          </cell>
          <cell r="H230">
            <v>148.97</v>
          </cell>
          <cell r="J230">
            <v>208.56</v>
          </cell>
          <cell r="L230">
            <v>72.3</v>
          </cell>
          <cell r="N230">
            <v>51.64</v>
          </cell>
        </row>
        <row r="231">
          <cell r="C231">
            <v>111</v>
          </cell>
          <cell r="D231">
            <v>185.29</v>
          </cell>
          <cell r="F231">
            <v>132.35</v>
          </cell>
          <cell r="H231">
            <v>150.32</v>
          </cell>
          <cell r="J231">
            <v>210.45</v>
          </cell>
          <cell r="L231">
            <v>72.930000000000007</v>
          </cell>
          <cell r="N231">
            <v>52.09</v>
          </cell>
        </row>
        <row r="232">
          <cell r="C232">
            <v>112</v>
          </cell>
          <cell r="D232">
            <v>186.94</v>
          </cell>
          <cell r="F232">
            <v>133.53</v>
          </cell>
          <cell r="H232">
            <v>151.66999999999999</v>
          </cell>
          <cell r="J232">
            <v>212.34</v>
          </cell>
          <cell r="L232">
            <v>73.569999999999993</v>
          </cell>
          <cell r="N232">
            <v>52.55</v>
          </cell>
        </row>
        <row r="233">
          <cell r="C233">
            <v>113</v>
          </cell>
          <cell r="D233">
            <v>188.58</v>
          </cell>
          <cell r="F233">
            <v>134.69999999999999</v>
          </cell>
          <cell r="H233">
            <v>153.02000000000001</v>
          </cell>
          <cell r="J233">
            <v>214.23</v>
          </cell>
          <cell r="L233">
            <v>74.209999999999994</v>
          </cell>
          <cell r="N233">
            <v>53.01</v>
          </cell>
        </row>
        <row r="234">
          <cell r="C234">
            <v>114</v>
          </cell>
          <cell r="D234">
            <v>190.23</v>
          </cell>
          <cell r="F234">
            <v>135.88</v>
          </cell>
          <cell r="H234">
            <v>154.37</v>
          </cell>
          <cell r="J234">
            <v>216.12</v>
          </cell>
          <cell r="L234">
            <v>74.84</v>
          </cell>
          <cell r="N234">
            <v>53.46</v>
          </cell>
        </row>
        <row r="235">
          <cell r="C235">
            <v>115</v>
          </cell>
          <cell r="D235">
            <v>191.87</v>
          </cell>
          <cell r="F235">
            <v>137.05000000000001</v>
          </cell>
          <cell r="H235">
            <v>155.72</v>
          </cell>
          <cell r="J235">
            <v>218.01</v>
          </cell>
          <cell r="L235">
            <v>75.48</v>
          </cell>
          <cell r="N235">
            <v>53.91</v>
          </cell>
        </row>
        <row r="236">
          <cell r="C236">
            <v>116</v>
          </cell>
          <cell r="D236">
            <v>193.52</v>
          </cell>
          <cell r="F236">
            <v>138.22999999999999</v>
          </cell>
          <cell r="H236">
            <v>157.06</v>
          </cell>
          <cell r="J236">
            <v>219.88</v>
          </cell>
          <cell r="L236">
            <v>76.12</v>
          </cell>
          <cell r="N236">
            <v>54.37</v>
          </cell>
        </row>
        <row r="237">
          <cell r="C237">
            <v>117</v>
          </cell>
          <cell r="D237">
            <v>195.17</v>
          </cell>
          <cell r="F237">
            <v>139.41</v>
          </cell>
          <cell r="H237">
            <v>158.41</v>
          </cell>
          <cell r="J237">
            <v>221.77</v>
          </cell>
          <cell r="L237">
            <v>76.75</v>
          </cell>
          <cell r="N237">
            <v>54.82</v>
          </cell>
        </row>
        <row r="238">
          <cell r="C238">
            <v>118</v>
          </cell>
          <cell r="D238">
            <v>196.81</v>
          </cell>
          <cell r="F238">
            <v>140.58000000000001</v>
          </cell>
          <cell r="H238">
            <v>159.76</v>
          </cell>
          <cell r="J238">
            <v>223.66</v>
          </cell>
          <cell r="L238">
            <v>77.39</v>
          </cell>
          <cell r="N238">
            <v>55.28</v>
          </cell>
        </row>
        <row r="239">
          <cell r="C239">
            <v>119</v>
          </cell>
          <cell r="D239">
            <v>198.46</v>
          </cell>
          <cell r="F239">
            <v>141.76</v>
          </cell>
          <cell r="H239">
            <v>161.11000000000001</v>
          </cell>
          <cell r="J239">
            <v>225.55</v>
          </cell>
          <cell r="L239">
            <v>78.02</v>
          </cell>
          <cell r="N239">
            <v>55.73</v>
          </cell>
        </row>
        <row r="240">
          <cell r="C240">
            <v>120</v>
          </cell>
          <cell r="D240">
            <v>200.1</v>
          </cell>
          <cell r="F240">
            <v>142.93</v>
          </cell>
          <cell r="H240">
            <v>162.46</v>
          </cell>
          <cell r="J240">
            <v>227.44</v>
          </cell>
          <cell r="L240">
            <v>78.66</v>
          </cell>
          <cell r="N240">
            <v>56.19</v>
          </cell>
        </row>
        <row r="241">
          <cell r="C241">
            <v>121</v>
          </cell>
          <cell r="D241">
            <v>201.75</v>
          </cell>
          <cell r="F241">
            <v>144.11000000000001</v>
          </cell>
          <cell r="H241">
            <v>163.81</v>
          </cell>
          <cell r="J241">
            <v>229.33</v>
          </cell>
          <cell r="L241">
            <v>79.3</v>
          </cell>
          <cell r="N241">
            <v>56.64</v>
          </cell>
        </row>
        <row r="242">
          <cell r="C242">
            <v>122</v>
          </cell>
          <cell r="D242">
            <v>203.39</v>
          </cell>
          <cell r="F242">
            <v>145.28</v>
          </cell>
          <cell r="H242">
            <v>165.16</v>
          </cell>
          <cell r="J242">
            <v>231.22</v>
          </cell>
          <cell r="L242">
            <v>79.930000000000007</v>
          </cell>
          <cell r="N242">
            <v>57.09</v>
          </cell>
        </row>
        <row r="243">
          <cell r="C243">
            <v>123</v>
          </cell>
          <cell r="D243">
            <v>205.04</v>
          </cell>
          <cell r="F243">
            <v>146.46</v>
          </cell>
          <cell r="H243">
            <v>166.5</v>
          </cell>
          <cell r="J243">
            <v>233.1</v>
          </cell>
          <cell r="L243">
            <v>80.569999999999993</v>
          </cell>
          <cell r="N243">
            <v>57.55</v>
          </cell>
        </row>
        <row r="244">
          <cell r="C244">
            <v>124</v>
          </cell>
          <cell r="D244">
            <v>206.69</v>
          </cell>
          <cell r="F244">
            <v>147.63999999999999</v>
          </cell>
          <cell r="H244">
            <v>167.85</v>
          </cell>
          <cell r="J244">
            <v>234.99</v>
          </cell>
          <cell r="L244">
            <v>81.2</v>
          </cell>
          <cell r="N244">
            <v>58</v>
          </cell>
        </row>
        <row r="245">
          <cell r="C245">
            <v>125</v>
          </cell>
          <cell r="D245">
            <v>208.33</v>
          </cell>
          <cell r="F245">
            <v>148.81</v>
          </cell>
          <cell r="H245">
            <v>169.2</v>
          </cell>
          <cell r="J245">
            <v>236.88</v>
          </cell>
          <cell r="L245">
            <v>81.84</v>
          </cell>
          <cell r="N245">
            <v>58.46</v>
          </cell>
        </row>
        <row r="246">
          <cell r="C246">
            <v>126</v>
          </cell>
          <cell r="D246">
            <v>209.98</v>
          </cell>
          <cell r="F246">
            <v>149.99</v>
          </cell>
          <cell r="H246">
            <v>170.55</v>
          </cell>
          <cell r="J246">
            <v>238.77</v>
          </cell>
          <cell r="L246">
            <v>82.48</v>
          </cell>
          <cell r="N246">
            <v>58.91</v>
          </cell>
        </row>
        <row r="247">
          <cell r="C247">
            <v>127</v>
          </cell>
          <cell r="D247">
            <v>211.62</v>
          </cell>
          <cell r="F247">
            <v>151.16</v>
          </cell>
          <cell r="H247">
            <v>171.9</v>
          </cell>
          <cell r="J247">
            <v>240.66</v>
          </cell>
          <cell r="L247">
            <v>83.11</v>
          </cell>
          <cell r="N247">
            <v>59.36</v>
          </cell>
        </row>
        <row r="248">
          <cell r="C248">
            <v>128</v>
          </cell>
          <cell r="D248">
            <v>213.27</v>
          </cell>
          <cell r="F248">
            <v>152.34</v>
          </cell>
          <cell r="H248">
            <v>173.25</v>
          </cell>
          <cell r="J248">
            <v>242.55</v>
          </cell>
          <cell r="L248">
            <v>83.75</v>
          </cell>
          <cell r="N248">
            <v>59.82</v>
          </cell>
        </row>
        <row r="249">
          <cell r="C249">
            <v>129</v>
          </cell>
          <cell r="D249">
            <v>214.91</v>
          </cell>
          <cell r="F249">
            <v>153.51</v>
          </cell>
          <cell r="H249">
            <v>174.59</v>
          </cell>
          <cell r="J249">
            <v>244.43</v>
          </cell>
          <cell r="L249">
            <v>84.39</v>
          </cell>
          <cell r="N249">
            <v>60.28</v>
          </cell>
        </row>
        <row r="250">
          <cell r="C250">
            <v>130</v>
          </cell>
          <cell r="D250">
            <v>216.56</v>
          </cell>
          <cell r="F250">
            <v>154.69</v>
          </cell>
          <cell r="H250">
            <v>175.94</v>
          </cell>
          <cell r="J250">
            <v>246.32</v>
          </cell>
          <cell r="L250">
            <v>85.02</v>
          </cell>
          <cell r="N250">
            <v>60.73</v>
          </cell>
        </row>
        <row r="251">
          <cell r="C251">
            <v>131</v>
          </cell>
          <cell r="D251">
            <v>218.21</v>
          </cell>
          <cell r="F251">
            <v>155.86000000000001</v>
          </cell>
          <cell r="H251">
            <v>177.29</v>
          </cell>
          <cell r="J251">
            <v>248.21</v>
          </cell>
          <cell r="L251">
            <v>85.66</v>
          </cell>
          <cell r="N251">
            <v>61.19</v>
          </cell>
        </row>
        <row r="252">
          <cell r="C252">
            <v>132</v>
          </cell>
          <cell r="D252">
            <v>219.85</v>
          </cell>
          <cell r="F252">
            <v>157.04</v>
          </cell>
          <cell r="H252">
            <v>178.64</v>
          </cell>
          <cell r="J252">
            <v>250.1</v>
          </cell>
          <cell r="L252">
            <v>86.29</v>
          </cell>
          <cell r="N252">
            <v>61.64</v>
          </cell>
        </row>
        <row r="253">
          <cell r="C253">
            <v>133</v>
          </cell>
          <cell r="D253">
            <v>221.5</v>
          </cell>
          <cell r="F253">
            <v>158.21</v>
          </cell>
          <cell r="H253">
            <v>179.99</v>
          </cell>
          <cell r="J253">
            <v>251.99</v>
          </cell>
          <cell r="L253">
            <v>86.93</v>
          </cell>
          <cell r="N253">
            <v>62.09</v>
          </cell>
        </row>
        <row r="254">
          <cell r="C254">
            <v>134</v>
          </cell>
          <cell r="D254">
            <v>223.14</v>
          </cell>
          <cell r="F254">
            <v>159.38999999999999</v>
          </cell>
          <cell r="H254">
            <v>181.34</v>
          </cell>
          <cell r="J254">
            <v>253.88</v>
          </cell>
          <cell r="L254">
            <v>87.57</v>
          </cell>
          <cell r="N254">
            <v>62.55</v>
          </cell>
        </row>
        <row r="255">
          <cell r="C255">
            <v>135</v>
          </cell>
          <cell r="D255">
            <v>224.79</v>
          </cell>
          <cell r="F255">
            <v>160.56</v>
          </cell>
          <cell r="H255">
            <v>182.68</v>
          </cell>
          <cell r="J255">
            <v>255.75</v>
          </cell>
          <cell r="L255">
            <v>88.2</v>
          </cell>
          <cell r="N255">
            <v>63</v>
          </cell>
        </row>
        <row r="256">
          <cell r="C256">
            <v>136</v>
          </cell>
          <cell r="D256">
            <v>226.43</v>
          </cell>
          <cell r="F256">
            <v>161.74</v>
          </cell>
          <cell r="H256">
            <v>184.03</v>
          </cell>
          <cell r="J256">
            <v>257.64</v>
          </cell>
          <cell r="L256">
            <v>88.84</v>
          </cell>
          <cell r="N256">
            <v>63.46</v>
          </cell>
        </row>
        <row r="257">
          <cell r="C257">
            <v>137</v>
          </cell>
          <cell r="D257">
            <v>228.08</v>
          </cell>
          <cell r="F257">
            <v>162.91</v>
          </cell>
          <cell r="H257">
            <v>185.38</v>
          </cell>
          <cell r="J257">
            <v>259.52999999999997</v>
          </cell>
          <cell r="L257">
            <v>89.48</v>
          </cell>
          <cell r="N257">
            <v>63.91</v>
          </cell>
        </row>
        <row r="258">
          <cell r="C258">
            <v>138</v>
          </cell>
          <cell r="D258">
            <v>229.73</v>
          </cell>
          <cell r="F258">
            <v>164.09</v>
          </cell>
          <cell r="H258">
            <v>186.73</v>
          </cell>
          <cell r="J258">
            <v>261.42</v>
          </cell>
          <cell r="L258">
            <v>90.11</v>
          </cell>
          <cell r="N258">
            <v>64.36</v>
          </cell>
        </row>
        <row r="259">
          <cell r="C259">
            <v>139</v>
          </cell>
          <cell r="D259">
            <v>231.37</v>
          </cell>
          <cell r="F259">
            <v>165.26</v>
          </cell>
          <cell r="H259">
            <v>188.08</v>
          </cell>
          <cell r="J259">
            <v>263.31</v>
          </cell>
          <cell r="L259">
            <v>90.75</v>
          </cell>
          <cell r="N259">
            <v>64.819999999999993</v>
          </cell>
        </row>
        <row r="260">
          <cell r="C260">
            <v>140</v>
          </cell>
          <cell r="D260">
            <v>233.02</v>
          </cell>
          <cell r="F260">
            <v>166.44</v>
          </cell>
          <cell r="H260">
            <v>189.43</v>
          </cell>
          <cell r="J260">
            <v>265.2</v>
          </cell>
          <cell r="L260">
            <v>91.38</v>
          </cell>
          <cell r="N260">
            <v>65.27</v>
          </cell>
        </row>
        <row r="261">
          <cell r="C261">
            <v>141</v>
          </cell>
          <cell r="D261">
            <v>234.66</v>
          </cell>
          <cell r="F261">
            <v>167.61</v>
          </cell>
          <cell r="H261">
            <v>190.77</v>
          </cell>
          <cell r="J261">
            <v>267.08</v>
          </cell>
          <cell r="L261">
            <v>92.02</v>
          </cell>
          <cell r="N261">
            <v>65.73</v>
          </cell>
        </row>
        <row r="262">
          <cell r="C262">
            <v>142</v>
          </cell>
          <cell r="D262">
            <v>236.31</v>
          </cell>
          <cell r="F262">
            <v>168.79</v>
          </cell>
          <cell r="H262">
            <v>192.12</v>
          </cell>
          <cell r="J262">
            <v>268.97000000000003</v>
          </cell>
          <cell r="L262">
            <v>92.66</v>
          </cell>
          <cell r="N262">
            <v>66.19</v>
          </cell>
        </row>
        <row r="263">
          <cell r="C263">
            <v>143</v>
          </cell>
          <cell r="D263">
            <v>237.95</v>
          </cell>
          <cell r="F263">
            <v>169.96</v>
          </cell>
          <cell r="H263">
            <v>193.47</v>
          </cell>
          <cell r="J263">
            <v>270.86</v>
          </cell>
          <cell r="L263">
            <v>93.29</v>
          </cell>
          <cell r="N263">
            <v>66.64</v>
          </cell>
        </row>
        <row r="264">
          <cell r="C264">
            <v>144</v>
          </cell>
          <cell r="D264">
            <v>239.6</v>
          </cell>
          <cell r="F264">
            <v>171.14</v>
          </cell>
          <cell r="H264">
            <v>194.82</v>
          </cell>
          <cell r="J264">
            <v>272.75</v>
          </cell>
          <cell r="L264">
            <v>93.93</v>
          </cell>
          <cell r="N264">
            <v>67.09</v>
          </cell>
        </row>
        <row r="265">
          <cell r="C265">
            <v>145</v>
          </cell>
          <cell r="D265">
            <v>241.25</v>
          </cell>
          <cell r="F265">
            <v>172.32</v>
          </cell>
          <cell r="H265">
            <v>196.17</v>
          </cell>
          <cell r="J265">
            <v>274.64</v>
          </cell>
          <cell r="L265">
            <v>94.57</v>
          </cell>
          <cell r="N265">
            <v>67.55</v>
          </cell>
        </row>
        <row r="266">
          <cell r="C266">
            <v>146</v>
          </cell>
          <cell r="D266">
            <v>242.89</v>
          </cell>
          <cell r="F266">
            <v>173.49</v>
          </cell>
          <cell r="H266">
            <v>197.52</v>
          </cell>
          <cell r="J266">
            <v>276.52999999999997</v>
          </cell>
          <cell r="L266">
            <v>95.2</v>
          </cell>
          <cell r="N266">
            <v>68</v>
          </cell>
        </row>
        <row r="267">
          <cell r="C267">
            <v>147</v>
          </cell>
          <cell r="D267">
            <v>244.54</v>
          </cell>
          <cell r="F267">
            <v>174.67</v>
          </cell>
          <cell r="H267">
            <v>198.87</v>
          </cell>
          <cell r="J267">
            <v>278.42</v>
          </cell>
          <cell r="L267">
            <v>95.84</v>
          </cell>
          <cell r="N267">
            <v>68.459999999999994</v>
          </cell>
        </row>
        <row r="268">
          <cell r="C268">
            <v>148</v>
          </cell>
          <cell r="D268">
            <v>246.18</v>
          </cell>
          <cell r="F268">
            <v>175.84</v>
          </cell>
          <cell r="H268">
            <v>200.21</v>
          </cell>
          <cell r="J268">
            <v>280.29000000000002</v>
          </cell>
          <cell r="L268">
            <v>96.47</v>
          </cell>
          <cell r="N268">
            <v>68.91</v>
          </cell>
        </row>
        <row r="269">
          <cell r="C269">
            <v>149</v>
          </cell>
          <cell r="D269">
            <v>247.83</v>
          </cell>
          <cell r="F269">
            <v>177.02</v>
          </cell>
          <cell r="H269">
            <v>201.56</v>
          </cell>
          <cell r="J269">
            <v>282.18</v>
          </cell>
          <cell r="L269">
            <v>97.11</v>
          </cell>
          <cell r="N269">
            <v>69.36</v>
          </cell>
        </row>
        <row r="270">
          <cell r="C270">
            <v>150</v>
          </cell>
          <cell r="D270">
            <v>249.47</v>
          </cell>
          <cell r="F270">
            <v>178.19</v>
          </cell>
          <cell r="H270">
            <v>202.91</v>
          </cell>
          <cell r="J270">
            <v>284.07</v>
          </cell>
          <cell r="L270">
            <v>97.75</v>
          </cell>
          <cell r="N270">
            <v>69.819999999999993</v>
          </cell>
        </row>
        <row r="271">
          <cell r="C271">
            <v>151</v>
          </cell>
          <cell r="D271">
            <v>251.12</v>
          </cell>
          <cell r="F271">
            <v>179.37</v>
          </cell>
          <cell r="H271">
            <v>204.26</v>
          </cell>
          <cell r="J271">
            <v>285.95999999999998</v>
          </cell>
          <cell r="L271">
            <v>98.38</v>
          </cell>
          <cell r="N271">
            <v>70.27</v>
          </cell>
        </row>
        <row r="272">
          <cell r="C272">
            <v>152</v>
          </cell>
          <cell r="D272">
            <v>252.77</v>
          </cell>
          <cell r="F272">
            <v>180.55</v>
          </cell>
          <cell r="H272">
            <v>205.61</v>
          </cell>
          <cell r="J272">
            <v>287.85000000000002</v>
          </cell>
          <cell r="L272">
            <v>99.02</v>
          </cell>
          <cell r="N272">
            <v>70.73</v>
          </cell>
        </row>
        <row r="273">
          <cell r="C273">
            <v>153</v>
          </cell>
          <cell r="D273">
            <v>254.41</v>
          </cell>
          <cell r="F273">
            <v>181.72</v>
          </cell>
          <cell r="H273">
            <v>206.96</v>
          </cell>
          <cell r="J273">
            <v>289.74</v>
          </cell>
          <cell r="L273">
            <v>99.66</v>
          </cell>
          <cell r="N273">
            <v>71.19</v>
          </cell>
        </row>
        <row r="274">
          <cell r="C274">
            <v>154</v>
          </cell>
          <cell r="D274">
            <v>256.06</v>
          </cell>
          <cell r="F274">
            <v>182.9</v>
          </cell>
          <cell r="H274">
            <v>208.3</v>
          </cell>
          <cell r="J274">
            <v>291.62</v>
          </cell>
          <cell r="L274">
            <v>100.29</v>
          </cell>
          <cell r="N274">
            <v>71.64</v>
          </cell>
        </row>
        <row r="275">
          <cell r="C275">
            <v>155</v>
          </cell>
          <cell r="D275">
            <v>257.7</v>
          </cell>
          <cell r="F275">
            <v>184.07</v>
          </cell>
          <cell r="H275">
            <v>209.65</v>
          </cell>
          <cell r="J275">
            <v>293.51</v>
          </cell>
          <cell r="L275">
            <v>100.93</v>
          </cell>
          <cell r="N275">
            <v>72.09</v>
          </cell>
        </row>
        <row r="276">
          <cell r="C276">
            <v>156</v>
          </cell>
          <cell r="D276">
            <v>259.35000000000002</v>
          </cell>
          <cell r="F276">
            <v>185.25</v>
          </cell>
          <cell r="H276">
            <v>211</v>
          </cell>
          <cell r="J276">
            <v>295.39999999999998</v>
          </cell>
          <cell r="L276">
            <v>101.56</v>
          </cell>
          <cell r="N276">
            <v>72.540000000000006</v>
          </cell>
        </row>
        <row r="277">
          <cell r="C277">
            <v>157</v>
          </cell>
          <cell r="D277">
            <v>260.99</v>
          </cell>
          <cell r="F277">
            <v>186.42</v>
          </cell>
          <cell r="H277">
            <v>212.35</v>
          </cell>
          <cell r="J277">
            <v>297.29000000000002</v>
          </cell>
          <cell r="L277">
            <v>102.2</v>
          </cell>
          <cell r="N277">
            <v>73</v>
          </cell>
        </row>
        <row r="278">
          <cell r="C278">
            <v>158</v>
          </cell>
          <cell r="D278">
            <v>262.64</v>
          </cell>
          <cell r="F278">
            <v>187.6</v>
          </cell>
          <cell r="H278">
            <v>213.7</v>
          </cell>
          <cell r="J278">
            <v>299.18</v>
          </cell>
          <cell r="L278">
            <v>102.84</v>
          </cell>
          <cell r="N278">
            <v>73.459999999999994</v>
          </cell>
        </row>
        <row r="279">
          <cell r="C279">
            <v>159</v>
          </cell>
          <cell r="D279">
            <v>264.29000000000002</v>
          </cell>
          <cell r="F279">
            <v>188.78</v>
          </cell>
          <cell r="H279">
            <v>215.05</v>
          </cell>
          <cell r="J279">
            <v>301.07</v>
          </cell>
          <cell r="L279">
            <v>103.47</v>
          </cell>
          <cell r="N279">
            <v>73.91</v>
          </cell>
        </row>
        <row r="280">
          <cell r="C280">
            <v>160</v>
          </cell>
          <cell r="D280">
            <v>265.93</v>
          </cell>
          <cell r="F280">
            <v>189.95</v>
          </cell>
          <cell r="H280">
            <v>216.39</v>
          </cell>
          <cell r="J280">
            <v>302.95</v>
          </cell>
          <cell r="L280">
            <v>104.11</v>
          </cell>
          <cell r="N280">
            <v>74.36</v>
          </cell>
        </row>
        <row r="281">
          <cell r="C281">
            <v>161</v>
          </cell>
          <cell r="D281">
            <v>267.58</v>
          </cell>
          <cell r="F281">
            <v>191.13</v>
          </cell>
          <cell r="H281">
            <v>217.74</v>
          </cell>
          <cell r="J281">
            <v>304.83999999999997</v>
          </cell>
          <cell r="L281">
            <v>104.75</v>
          </cell>
          <cell r="N281">
            <v>74.819999999999993</v>
          </cell>
        </row>
        <row r="282">
          <cell r="C282">
            <v>162</v>
          </cell>
          <cell r="D282">
            <v>269.22000000000003</v>
          </cell>
          <cell r="F282">
            <v>192.3</v>
          </cell>
          <cell r="H282">
            <v>219.09</v>
          </cell>
          <cell r="J282">
            <v>306.73</v>
          </cell>
          <cell r="L282">
            <v>105.38</v>
          </cell>
          <cell r="N282">
            <v>75.27</v>
          </cell>
        </row>
        <row r="283">
          <cell r="C283">
            <v>163</v>
          </cell>
          <cell r="D283">
            <v>270.87</v>
          </cell>
          <cell r="F283">
            <v>193.48</v>
          </cell>
          <cell r="H283">
            <v>220.44</v>
          </cell>
          <cell r="J283">
            <v>308.62</v>
          </cell>
          <cell r="L283">
            <v>106.02</v>
          </cell>
          <cell r="N283">
            <v>75.73</v>
          </cell>
        </row>
        <row r="284">
          <cell r="C284">
            <v>164</v>
          </cell>
          <cell r="D284">
            <v>272.51</v>
          </cell>
          <cell r="F284">
            <v>194.65</v>
          </cell>
          <cell r="H284">
            <v>221.79</v>
          </cell>
          <cell r="J284">
            <v>310.51</v>
          </cell>
          <cell r="L284">
            <v>106.65</v>
          </cell>
          <cell r="N284">
            <v>76.180000000000007</v>
          </cell>
        </row>
        <row r="285">
          <cell r="C285">
            <v>165</v>
          </cell>
          <cell r="D285">
            <v>274.16000000000003</v>
          </cell>
          <cell r="F285">
            <v>195.83</v>
          </cell>
          <cell r="H285">
            <v>223.14</v>
          </cell>
          <cell r="J285">
            <v>312.39999999999998</v>
          </cell>
          <cell r="L285">
            <v>107.29</v>
          </cell>
          <cell r="N285">
            <v>76.64</v>
          </cell>
        </row>
        <row r="286">
          <cell r="C286">
            <v>166</v>
          </cell>
          <cell r="D286">
            <v>275.81</v>
          </cell>
          <cell r="F286">
            <v>197.01</v>
          </cell>
          <cell r="H286">
            <v>224.48</v>
          </cell>
          <cell r="J286">
            <v>314.27</v>
          </cell>
          <cell r="L286">
            <v>107.93</v>
          </cell>
          <cell r="N286">
            <v>77.09</v>
          </cell>
        </row>
        <row r="287">
          <cell r="C287">
            <v>167</v>
          </cell>
          <cell r="D287">
            <v>277.45</v>
          </cell>
          <cell r="F287">
            <v>198.18</v>
          </cell>
          <cell r="H287">
            <v>225.83</v>
          </cell>
          <cell r="J287">
            <v>316.16000000000003</v>
          </cell>
          <cell r="L287">
            <v>108.56</v>
          </cell>
          <cell r="N287">
            <v>77.540000000000006</v>
          </cell>
        </row>
        <row r="288">
          <cell r="C288">
            <v>168</v>
          </cell>
          <cell r="D288">
            <v>279.10000000000002</v>
          </cell>
          <cell r="F288">
            <v>199.36</v>
          </cell>
          <cell r="H288">
            <v>227.18</v>
          </cell>
          <cell r="J288">
            <v>318.05</v>
          </cell>
          <cell r="L288">
            <v>109.2</v>
          </cell>
          <cell r="N288">
            <v>78</v>
          </cell>
        </row>
        <row r="289">
          <cell r="C289">
            <v>169</v>
          </cell>
          <cell r="D289">
            <v>280.74</v>
          </cell>
          <cell r="F289">
            <v>200.53</v>
          </cell>
          <cell r="H289">
            <v>228.53</v>
          </cell>
          <cell r="J289">
            <v>319.94</v>
          </cell>
          <cell r="L289">
            <v>109.84</v>
          </cell>
          <cell r="N289">
            <v>78.459999999999994</v>
          </cell>
        </row>
        <row r="290">
          <cell r="C290">
            <v>170</v>
          </cell>
          <cell r="D290">
            <v>282.39</v>
          </cell>
          <cell r="F290">
            <v>201.71</v>
          </cell>
          <cell r="H290">
            <v>229.88</v>
          </cell>
          <cell r="J290">
            <v>321.83</v>
          </cell>
          <cell r="L290">
            <v>110.47</v>
          </cell>
          <cell r="N290">
            <v>78.91</v>
          </cell>
        </row>
        <row r="291">
          <cell r="C291">
            <v>171</v>
          </cell>
          <cell r="D291">
            <v>284.04000000000002</v>
          </cell>
          <cell r="F291">
            <v>202.89</v>
          </cell>
          <cell r="H291">
            <v>231.23</v>
          </cell>
          <cell r="J291">
            <v>323.72000000000003</v>
          </cell>
          <cell r="L291">
            <v>111.11</v>
          </cell>
          <cell r="N291">
            <v>79.36</v>
          </cell>
        </row>
        <row r="292">
          <cell r="C292">
            <v>172</v>
          </cell>
          <cell r="D292">
            <v>285.68</v>
          </cell>
          <cell r="F292">
            <v>204.06</v>
          </cell>
          <cell r="H292">
            <v>232.57</v>
          </cell>
          <cell r="J292">
            <v>325.60000000000002</v>
          </cell>
          <cell r="L292">
            <v>111.74</v>
          </cell>
          <cell r="N292">
            <v>79.81</v>
          </cell>
        </row>
        <row r="293">
          <cell r="C293">
            <v>173</v>
          </cell>
          <cell r="D293">
            <v>287.33</v>
          </cell>
          <cell r="F293">
            <v>205.24</v>
          </cell>
          <cell r="H293">
            <v>233.92</v>
          </cell>
          <cell r="J293">
            <v>327.49</v>
          </cell>
          <cell r="L293">
            <v>112.38</v>
          </cell>
          <cell r="N293">
            <v>80.27</v>
          </cell>
        </row>
        <row r="294">
          <cell r="C294">
            <v>174</v>
          </cell>
          <cell r="D294">
            <v>288.97000000000003</v>
          </cell>
          <cell r="F294">
            <v>206.41</v>
          </cell>
          <cell r="H294">
            <v>235.27</v>
          </cell>
          <cell r="J294">
            <v>329.38</v>
          </cell>
          <cell r="L294">
            <v>113.02</v>
          </cell>
          <cell r="N294">
            <v>80.73</v>
          </cell>
        </row>
        <row r="295">
          <cell r="C295">
            <v>175</v>
          </cell>
          <cell r="D295">
            <v>290.62</v>
          </cell>
          <cell r="F295">
            <v>207.59</v>
          </cell>
          <cell r="H295">
            <v>236.62</v>
          </cell>
          <cell r="J295">
            <v>331.27</v>
          </cell>
          <cell r="L295">
            <v>113.65</v>
          </cell>
          <cell r="N295">
            <v>81.180000000000007</v>
          </cell>
        </row>
        <row r="296">
          <cell r="C296">
            <v>176</v>
          </cell>
          <cell r="D296">
            <v>292.26</v>
          </cell>
          <cell r="F296">
            <v>208.76</v>
          </cell>
          <cell r="H296">
            <v>237.97</v>
          </cell>
          <cell r="J296">
            <v>333.16</v>
          </cell>
          <cell r="L296">
            <v>114.29</v>
          </cell>
          <cell r="N296">
            <v>81.64</v>
          </cell>
        </row>
        <row r="297">
          <cell r="C297">
            <v>177</v>
          </cell>
          <cell r="D297">
            <v>293.91000000000003</v>
          </cell>
          <cell r="F297">
            <v>209.94</v>
          </cell>
          <cell r="H297">
            <v>239.32</v>
          </cell>
          <cell r="J297">
            <v>335.05</v>
          </cell>
          <cell r="L297">
            <v>114.92</v>
          </cell>
          <cell r="N297">
            <v>82.09</v>
          </cell>
        </row>
        <row r="298">
          <cell r="C298">
            <v>178</v>
          </cell>
          <cell r="D298">
            <v>295.56</v>
          </cell>
          <cell r="F298">
            <v>211.11</v>
          </cell>
          <cell r="H298">
            <v>240.67</v>
          </cell>
          <cell r="J298">
            <v>336.94</v>
          </cell>
          <cell r="L298">
            <v>115.56</v>
          </cell>
          <cell r="N298">
            <v>82.54</v>
          </cell>
        </row>
        <row r="299">
          <cell r="C299">
            <v>179</v>
          </cell>
          <cell r="D299">
            <v>297.2</v>
          </cell>
          <cell r="F299">
            <v>212.29</v>
          </cell>
          <cell r="H299">
            <v>242.01</v>
          </cell>
          <cell r="J299">
            <v>338.81</v>
          </cell>
          <cell r="L299">
            <v>116.2</v>
          </cell>
          <cell r="N299">
            <v>83</v>
          </cell>
        </row>
        <row r="300">
          <cell r="C300">
            <v>180</v>
          </cell>
          <cell r="D300">
            <v>298.85000000000002</v>
          </cell>
          <cell r="F300">
            <v>213.46</v>
          </cell>
          <cell r="H300">
            <v>243.36</v>
          </cell>
          <cell r="J300">
            <v>340.7</v>
          </cell>
          <cell r="L300">
            <v>116.83</v>
          </cell>
          <cell r="N300">
            <v>83.45</v>
          </cell>
        </row>
        <row r="301">
          <cell r="C301">
            <v>181</v>
          </cell>
          <cell r="D301">
            <v>300.49</v>
          </cell>
          <cell r="F301">
            <v>214.64</v>
          </cell>
          <cell r="H301">
            <v>244.71</v>
          </cell>
          <cell r="J301">
            <v>342.59</v>
          </cell>
          <cell r="L301">
            <v>117.47</v>
          </cell>
          <cell r="N301">
            <v>83.91</v>
          </cell>
        </row>
        <row r="302">
          <cell r="C302">
            <v>182</v>
          </cell>
          <cell r="D302">
            <v>302.14</v>
          </cell>
          <cell r="F302">
            <v>215.81</v>
          </cell>
          <cell r="H302">
            <v>246.06</v>
          </cell>
          <cell r="J302">
            <v>344.48</v>
          </cell>
          <cell r="L302">
            <v>118.11</v>
          </cell>
          <cell r="N302">
            <v>84.36</v>
          </cell>
        </row>
        <row r="303">
          <cell r="C303">
            <v>183</v>
          </cell>
          <cell r="D303">
            <v>303.77999999999997</v>
          </cell>
          <cell r="F303">
            <v>216.99</v>
          </cell>
          <cell r="H303">
            <v>247.41</v>
          </cell>
          <cell r="J303">
            <v>346.37</v>
          </cell>
          <cell r="L303">
            <v>118.74</v>
          </cell>
          <cell r="N303">
            <v>84.81</v>
          </cell>
        </row>
        <row r="304">
          <cell r="C304">
            <v>184</v>
          </cell>
          <cell r="D304">
            <v>305.43</v>
          </cell>
          <cell r="F304">
            <v>218.16</v>
          </cell>
          <cell r="H304">
            <v>248.76</v>
          </cell>
          <cell r="J304">
            <v>348.26</v>
          </cell>
          <cell r="L304">
            <v>119.38</v>
          </cell>
          <cell r="N304">
            <v>85.27</v>
          </cell>
        </row>
        <row r="305">
          <cell r="C305">
            <v>185</v>
          </cell>
          <cell r="D305">
            <v>307.08</v>
          </cell>
          <cell r="F305">
            <v>219.34</v>
          </cell>
          <cell r="H305">
            <v>250.1</v>
          </cell>
          <cell r="J305">
            <v>350.14</v>
          </cell>
          <cell r="L305">
            <v>120.01</v>
          </cell>
          <cell r="N305">
            <v>85.72</v>
          </cell>
        </row>
        <row r="306">
          <cell r="C306">
            <v>186</v>
          </cell>
          <cell r="D306">
            <v>308.72000000000003</v>
          </cell>
          <cell r="F306">
            <v>220.51</v>
          </cell>
          <cell r="H306">
            <v>251.45</v>
          </cell>
          <cell r="J306">
            <v>352.03</v>
          </cell>
          <cell r="L306">
            <v>120.65</v>
          </cell>
          <cell r="N306">
            <v>86.18</v>
          </cell>
        </row>
        <row r="307">
          <cell r="C307">
            <v>187</v>
          </cell>
          <cell r="D307">
            <v>310.37</v>
          </cell>
          <cell r="F307">
            <v>221.69</v>
          </cell>
          <cell r="H307">
            <v>252.8</v>
          </cell>
          <cell r="J307">
            <v>353.92</v>
          </cell>
          <cell r="L307">
            <v>121.29</v>
          </cell>
          <cell r="N307">
            <v>86.64</v>
          </cell>
        </row>
        <row r="308">
          <cell r="C308">
            <v>188</v>
          </cell>
          <cell r="D308">
            <v>312.01</v>
          </cell>
          <cell r="F308">
            <v>222.86</v>
          </cell>
          <cell r="H308">
            <v>254.15</v>
          </cell>
          <cell r="J308">
            <v>355.81</v>
          </cell>
          <cell r="L308">
            <v>121.92</v>
          </cell>
          <cell r="N308">
            <v>87.09</v>
          </cell>
        </row>
        <row r="309">
          <cell r="C309">
            <v>189</v>
          </cell>
          <cell r="D309">
            <v>313.66000000000003</v>
          </cell>
          <cell r="F309">
            <v>224.04</v>
          </cell>
          <cell r="H309">
            <v>255.5</v>
          </cell>
          <cell r="J309">
            <v>357.7</v>
          </cell>
          <cell r="L309">
            <v>122.56</v>
          </cell>
          <cell r="N309">
            <v>87.54</v>
          </cell>
        </row>
        <row r="310">
          <cell r="C310">
            <v>190</v>
          </cell>
          <cell r="D310">
            <v>315.3</v>
          </cell>
          <cell r="F310">
            <v>225.21</v>
          </cell>
          <cell r="H310">
            <v>256.85000000000002</v>
          </cell>
          <cell r="J310">
            <v>359.59</v>
          </cell>
          <cell r="L310">
            <v>123.2</v>
          </cell>
          <cell r="N310">
            <v>88</v>
          </cell>
        </row>
        <row r="311">
          <cell r="C311">
            <v>191</v>
          </cell>
          <cell r="D311">
            <v>316.95</v>
          </cell>
          <cell r="F311">
            <v>226.39</v>
          </cell>
          <cell r="H311">
            <v>258.19</v>
          </cell>
          <cell r="J311">
            <v>361.47</v>
          </cell>
          <cell r="L311">
            <v>123.83</v>
          </cell>
          <cell r="N311">
            <v>88.45</v>
          </cell>
        </row>
        <row r="312">
          <cell r="C312">
            <v>192</v>
          </cell>
          <cell r="D312">
            <v>318.60000000000002</v>
          </cell>
          <cell r="F312">
            <v>227.57</v>
          </cell>
          <cell r="H312">
            <v>259.54000000000002</v>
          </cell>
          <cell r="J312">
            <v>363.36</v>
          </cell>
          <cell r="L312">
            <v>124.47</v>
          </cell>
          <cell r="N312">
            <v>88.91</v>
          </cell>
        </row>
        <row r="313">
          <cell r="C313">
            <v>193</v>
          </cell>
          <cell r="D313">
            <v>320.24</v>
          </cell>
          <cell r="F313">
            <v>228.74</v>
          </cell>
          <cell r="H313">
            <v>260.89</v>
          </cell>
          <cell r="J313">
            <v>365.25</v>
          </cell>
          <cell r="L313">
            <v>125.1</v>
          </cell>
          <cell r="N313">
            <v>89.36</v>
          </cell>
        </row>
        <row r="314">
          <cell r="C314">
            <v>194</v>
          </cell>
          <cell r="D314">
            <v>321.89</v>
          </cell>
          <cell r="F314">
            <v>229.92</v>
          </cell>
          <cell r="H314">
            <v>262.24</v>
          </cell>
          <cell r="J314">
            <v>367.14</v>
          </cell>
          <cell r="L314">
            <v>125.74</v>
          </cell>
          <cell r="N314">
            <v>89.81</v>
          </cell>
        </row>
        <row r="315">
          <cell r="C315">
            <v>195</v>
          </cell>
          <cell r="D315">
            <v>323.52999999999997</v>
          </cell>
          <cell r="F315">
            <v>231.09</v>
          </cell>
          <cell r="H315">
            <v>263.58999999999997</v>
          </cell>
          <cell r="J315">
            <v>369.03</v>
          </cell>
          <cell r="L315">
            <v>126.38</v>
          </cell>
          <cell r="N315">
            <v>90.27</v>
          </cell>
        </row>
        <row r="316">
          <cell r="C316">
            <v>196</v>
          </cell>
          <cell r="D316">
            <v>325.18</v>
          </cell>
          <cell r="F316">
            <v>232.27</v>
          </cell>
          <cell r="H316">
            <v>264.94</v>
          </cell>
          <cell r="J316">
            <v>370.92</v>
          </cell>
          <cell r="L316">
            <v>127.01</v>
          </cell>
          <cell r="N316">
            <v>90.72</v>
          </cell>
        </row>
        <row r="317">
          <cell r="C317">
            <v>197</v>
          </cell>
          <cell r="D317">
            <v>326.82</v>
          </cell>
          <cell r="F317">
            <v>233.44</v>
          </cell>
          <cell r="H317">
            <v>266.27999999999997</v>
          </cell>
          <cell r="J317">
            <v>372.79</v>
          </cell>
          <cell r="L317">
            <v>127.65</v>
          </cell>
          <cell r="N317">
            <v>91.18</v>
          </cell>
        </row>
        <row r="318">
          <cell r="C318">
            <v>198</v>
          </cell>
          <cell r="D318">
            <v>328.47</v>
          </cell>
          <cell r="F318">
            <v>234.62</v>
          </cell>
          <cell r="H318">
            <v>267.63</v>
          </cell>
          <cell r="J318">
            <v>374.68</v>
          </cell>
          <cell r="L318">
            <v>128.29</v>
          </cell>
          <cell r="N318">
            <v>91.64</v>
          </cell>
        </row>
        <row r="319">
          <cell r="C319">
            <v>199</v>
          </cell>
          <cell r="D319">
            <v>330.12</v>
          </cell>
          <cell r="F319">
            <v>235.8</v>
          </cell>
          <cell r="H319">
            <v>268.98</v>
          </cell>
          <cell r="J319">
            <v>376.57</v>
          </cell>
          <cell r="L319">
            <v>128.91999999999999</v>
          </cell>
          <cell r="N319">
            <v>92.09</v>
          </cell>
        </row>
        <row r="320">
          <cell r="C320">
            <v>200</v>
          </cell>
          <cell r="D320">
            <v>331.76</v>
          </cell>
          <cell r="F320">
            <v>236.97</v>
          </cell>
          <cell r="H320">
            <v>270.33</v>
          </cell>
          <cell r="J320">
            <v>378.46</v>
          </cell>
          <cell r="L320">
            <v>129.56</v>
          </cell>
          <cell r="N320">
            <v>92.54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ราคาวัสดุ"/>
      <sheetName val="ข้อมูลขนส่ง"/>
      <sheetName val="ปร.5"/>
      <sheetName val="ปร.4"/>
      <sheetName val="ค่างานต้นทุนถนน"/>
      <sheetName val="ข้อมูลสะพาน"/>
      <sheetName val="ปร.4 สะพาน"/>
      <sheetName val="ค่างานต้นทุนสะพาน"/>
      <sheetName val="ปร._สะพาน"/>
      <sheetName val="SingleBox"/>
      <sheetName val="Multi_Box"/>
      <sheetName val="ข้อมูลคำนวณ"/>
      <sheetName val="ข้อมูล_Box"/>
      <sheetName val="ค่าเสื่อมราคา"/>
      <sheetName val="ค่าขนส่ง"/>
      <sheetName val="ค่าขนส่งด้วยรถพ่วง"/>
      <sheetName val="ค่าขนส่งด้วยหกล้อ"/>
      <sheetName val="FactorF_Road"/>
      <sheetName val="FactorF_Brigde"/>
      <sheetName val="คิดค่ากำแพงปากท่อ"/>
      <sheetName val="select"/>
      <sheetName val="หักลดเงินค่าขนส่ง"/>
      <sheetName val="Module3"/>
      <sheetName val="ค่างานต้นทุน"/>
      <sheetName val="ราคากลาง 2"/>
      <sheetName val="งานซ๋อมพื้นคอนกรีต 1"/>
      <sheetName val="ภูมิทัศน์"/>
      <sheetName val="Hauling"/>
      <sheetName val="กิจกรรมแบ่งงวดงาน"/>
      <sheetName val="bq"/>
    </sheetNames>
    <sheetDataSet>
      <sheetData sheetId="0"/>
      <sheetData sheetId="1"/>
      <sheetData sheetId="2"/>
      <sheetData sheetId="3"/>
      <sheetData sheetId="4">
        <row r="316">
          <cell r="H316">
            <v>6000</v>
          </cell>
        </row>
        <row r="321">
          <cell r="H321">
            <v>4270</v>
          </cell>
        </row>
        <row r="326">
          <cell r="H326">
            <v>2110</v>
          </cell>
        </row>
        <row r="331">
          <cell r="H331">
            <v>1770</v>
          </cell>
        </row>
        <row r="338">
          <cell r="H338">
            <v>3700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เบื้องต้นโครงการ"/>
      <sheetName val="งานคอนกรีตและงานหิน(ทำเอง)"/>
      <sheetName val="ค่าแรง 1"/>
      <sheetName val="ค่าแรง 2"/>
      <sheetName val="ค่าซ่อม"/>
      <sheetName val="ค่าบ่ม"/>
      <sheetName val="ค่าน้ำมัน"/>
      <sheetName val="ค่าแรง,ดัดผูกเหล็ก"/>
      <sheetName val="ค่าอุปกรณ์"/>
      <sheetName val="วัสดุหลัก(ทำเอง)"/>
      <sheetName val="งานคอนกรีตและงานหิน(จ้างเหมา)"/>
      <sheetName val="วัสดุหลัก(จ้างเหมา)"/>
      <sheetName val="ราคาวัสดุ"/>
      <sheetName val="Fตัวแปค่าขนส่ง"/>
      <sheetName val="ค่าขนส่ง(6ล้อ)"/>
      <sheetName val="ค่าขนส่ง(10ล้อ)"/>
      <sheetName val="ค่าขนส่ง(พ่วง)"/>
      <sheetName val="อัตราราคางานดิน"/>
      <sheetName val="อัตราราคางานทาง"/>
      <sheetName val="ราคางานระเบิดหิน"/>
      <sheetName val="บัญชีค่าแรงงาน"/>
      <sheetName val="ค่างานต้นทุน"/>
      <sheetName val="boq"/>
      <sheetName val="breakdow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ปก"/>
      <sheetName val="ข้อมูลเบื้องต้น"/>
      <sheetName val="กสย11"/>
      <sheetName val="กสย11.1"/>
      <sheetName val="หน้า ปมก"/>
      <sheetName val="ปมก. "/>
      <sheetName val="รายละเอียด"/>
      <sheetName val="อัตราราคาวัสดุ"/>
      <sheetName val="อัตราลูกรังและงานทาง"/>
      <sheetName val="คสล.และวัสดุ"/>
      <sheetName val="ราคาท่อ"/>
      <sheetName val="ค่าขนส่งท่อ"/>
      <sheetName val="ค่างานต้นทุน"/>
      <sheetName val="ปร.4"/>
      <sheetName val="กสย11_1"/>
      <sheetName val="หน้า_ปมก"/>
      <sheetName val="ปมก__"/>
      <sheetName val="คสล_และวัสดุ"/>
      <sheetName val="ปร_4"/>
      <sheetName val="หลักเกณฑ์"/>
      <sheetName val="ค่างานต้นทุนถนน"/>
      <sheetName val="boq"/>
      <sheetName val="bq"/>
      <sheetName val="6"/>
      <sheetName val="หา FACTOR F"/>
      <sheetName val="unitcost"/>
      <sheetName val="ราคาต่อหน่วย2-9"/>
      <sheetName val="สรุปSteel"/>
      <sheetName val="ภูมิทัศน์"/>
      <sheetName val="____01"/>
      <sheetName val="unit cost"/>
      <sheetName val="รวมราคาทั้งสิ้น"/>
      <sheetName val="ค่าขนส่ง"/>
      <sheetName val="Store"/>
      <sheetName val="ราคากลาง 2"/>
      <sheetName val="งานซ๋อมพื้นคอนกรีต 1"/>
      <sheetName val="Sheet1"/>
      <sheetName val="Hauling"/>
      <sheetName val="Form1"/>
      <sheetName val="ดินตัด-ถม"/>
      <sheetName val="calc_menu_déroulant"/>
      <sheetName val="2"/>
      <sheetName val="ที่จอดรถและถนนในจุดพักรถ"/>
    </sheetNames>
    <sheetDataSet>
      <sheetData sheetId="0" refreshError="1"/>
      <sheetData sheetId="1" refreshError="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ใบสรุปราคา"/>
      <sheetName val="สรุปหมวดงาน"/>
      <sheetName val="boq"/>
    </sheetNames>
    <sheetDataSet>
      <sheetData sheetId="0"/>
      <sheetData sheetId="1"/>
      <sheetData sheetId="2"/>
      <sheetData sheetId="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เมนู"/>
      <sheetName val="รายละเอียดงาน"/>
      <sheetName val="ส่วนใส่ปริมาณงาน"/>
      <sheetName val="บันทึกข้อความ"/>
      <sheetName val="รายงานผลรายสัปดาห์"/>
      <sheetName val="S-CURVE"/>
      <sheetName val="หนังสือเร่งรัด"/>
      <sheetName val="แจ้งปรับเกิน 10%"/>
      <sheetName val="ส่วนคำนวณ1"/>
      <sheetName val="ส่วนคำนวณ2"/>
      <sheetName val="คำแนะนำการกรอก"/>
      <sheetName val="แนะนำการใส่ปริมาณ"/>
      <sheetName val="แนะนำการวางแผน"/>
    </sheetNames>
    <sheetDataSet>
      <sheetData sheetId="0"/>
      <sheetData sheetId="1"/>
      <sheetData sheetId="2">
        <row r="3">
          <cell r="G3">
            <v>38967</v>
          </cell>
          <cell r="H3">
            <v>38975</v>
          </cell>
          <cell r="I3">
            <v>38983</v>
          </cell>
          <cell r="J3">
            <v>38990</v>
          </cell>
          <cell r="K3">
            <v>38997</v>
          </cell>
          <cell r="L3">
            <v>39005</v>
          </cell>
          <cell r="M3">
            <v>39013</v>
          </cell>
          <cell r="N3">
            <v>39021</v>
          </cell>
          <cell r="O3">
            <v>39028</v>
          </cell>
          <cell r="P3">
            <v>39036</v>
          </cell>
          <cell r="Q3">
            <v>39044</v>
          </cell>
          <cell r="R3">
            <v>39051</v>
          </cell>
          <cell r="S3">
            <v>39058</v>
          </cell>
          <cell r="T3">
            <v>39066</v>
          </cell>
          <cell r="U3">
            <v>39074</v>
          </cell>
          <cell r="V3">
            <v>39082</v>
          </cell>
          <cell r="W3">
            <v>39089</v>
          </cell>
          <cell r="X3">
            <v>39097</v>
          </cell>
          <cell r="Y3">
            <v>39105</v>
          </cell>
          <cell r="Z3">
            <v>39113</v>
          </cell>
          <cell r="AA3">
            <v>39120</v>
          </cell>
          <cell r="AB3">
            <v>39128</v>
          </cell>
          <cell r="AC3">
            <v>39136</v>
          </cell>
          <cell r="AD3">
            <v>39141</v>
          </cell>
          <cell r="AE3">
            <v>39148</v>
          </cell>
          <cell r="AF3">
            <v>39156</v>
          </cell>
          <cell r="AG3">
            <v>39164</v>
          </cell>
          <cell r="AH3">
            <v>39172</v>
          </cell>
          <cell r="AI3">
            <v>39179</v>
          </cell>
          <cell r="AJ3">
            <v>39187</v>
          </cell>
          <cell r="AK3">
            <v>39195</v>
          </cell>
          <cell r="AL3">
            <v>39202</v>
          </cell>
          <cell r="AM3">
            <v>39209</v>
          </cell>
          <cell r="AN3">
            <v>39217</v>
          </cell>
          <cell r="AO3">
            <v>39225</v>
          </cell>
          <cell r="AP3">
            <v>39233</v>
          </cell>
          <cell r="AQ3">
            <v>39240</v>
          </cell>
          <cell r="AR3">
            <v>39248</v>
          </cell>
          <cell r="AS3">
            <v>39256</v>
          </cell>
          <cell r="AT3">
            <v>39263</v>
          </cell>
          <cell r="AU3">
            <v>39270</v>
          </cell>
          <cell r="AV3">
            <v>39278</v>
          </cell>
          <cell r="AW3">
            <v>39286</v>
          </cell>
          <cell r="AX3">
            <v>39294</v>
          </cell>
          <cell r="AY3">
            <v>39301</v>
          </cell>
          <cell r="AZ3">
            <v>39309</v>
          </cell>
          <cell r="BA3">
            <v>39317</v>
          </cell>
          <cell r="BB3">
            <v>39325</v>
          </cell>
          <cell r="BC3">
            <v>39332</v>
          </cell>
          <cell r="BD3">
            <v>39340</v>
          </cell>
          <cell r="BE3">
            <v>39348</v>
          </cell>
          <cell r="BF3">
            <v>39355</v>
          </cell>
          <cell r="BG3">
            <v>39362</v>
          </cell>
          <cell r="BH3">
            <v>39370</v>
          </cell>
          <cell r="BI3">
            <v>39378</v>
          </cell>
          <cell r="BJ3">
            <v>39386</v>
          </cell>
          <cell r="BK3">
            <v>39393</v>
          </cell>
          <cell r="BL3">
            <v>39401</v>
          </cell>
          <cell r="BM3">
            <v>39409</v>
          </cell>
          <cell r="BN3">
            <v>39416</v>
          </cell>
          <cell r="BO3">
            <v>39423</v>
          </cell>
          <cell r="BP3">
            <v>39431</v>
          </cell>
          <cell r="BQ3">
            <v>39439</v>
          </cell>
          <cell r="BR3">
            <v>39447</v>
          </cell>
          <cell r="BS3">
            <v>39454</v>
          </cell>
          <cell r="BT3">
            <v>39462</v>
          </cell>
          <cell r="BU3">
            <v>39470</v>
          </cell>
          <cell r="BV3">
            <v>39478</v>
          </cell>
          <cell r="BW3">
            <v>39485</v>
          </cell>
          <cell r="BX3">
            <v>39493</v>
          </cell>
          <cell r="BY3">
            <v>39501</v>
          </cell>
          <cell r="BZ3">
            <v>39507</v>
          </cell>
          <cell r="CA3">
            <v>39514</v>
          </cell>
          <cell r="CB3">
            <v>39522</v>
          </cell>
          <cell r="CC3">
            <v>39530</v>
          </cell>
          <cell r="CD3">
            <v>39538</v>
          </cell>
          <cell r="CE3">
            <v>39545</v>
          </cell>
          <cell r="CF3">
            <v>39553</v>
          </cell>
          <cell r="CG3">
            <v>39561</v>
          </cell>
          <cell r="CH3">
            <v>39568</v>
          </cell>
          <cell r="CI3">
            <v>39575</v>
          </cell>
          <cell r="CJ3">
            <v>39583</v>
          </cell>
          <cell r="CK3">
            <v>39591</v>
          </cell>
          <cell r="CL3">
            <v>39599</v>
          </cell>
          <cell r="CM3">
            <v>39606</v>
          </cell>
          <cell r="CN3">
            <v>39614</v>
          </cell>
          <cell r="CO3">
            <v>39622</v>
          </cell>
          <cell r="CP3">
            <v>39629</v>
          </cell>
          <cell r="CQ3">
            <v>39636</v>
          </cell>
          <cell r="CR3">
            <v>39644</v>
          </cell>
          <cell r="CS3">
            <v>39652</v>
          </cell>
          <cell r="CT3">
            <v>39660</v>
          </cell>
          <cell r="CU3">
            <v>39667</v>
          </cell>
          <cell r="CV3">
            <v>39675</v>
          </cell>
          <cell r="CW3">
            <v>39683</v>
          </cell>
          <cell r="CX3">
            <v>39691</v>
          </cell>
        </row>
        <row r="4">
          <cell r="G4">
            <v>2549</v>
          </cell>
          <cell r="K4">
            <v>2549</v>
          </cell>
          <cell r="O4">
            <v>2549</v>
          </cell>
          <cell r="S4">
            <v>2549</v>
          </cell>
          <cell r="W4">
            <v>2550</v>
          </cell>
          <cell r="AA4">
            <v>2550</v>
          </cell>
          <cell r="AE4">
            <v>2550</v>
          </cell>
          <cell r="AI4">
            <v>2550</v>
          </cell>
          <cell r="AM4">
            <v>2550</v>
          </cell>
          <cell r="AQ4">
            <v>2550</v>
          </cell>
          <cell r="AU4">
            <v>2550</v>
          </cell>
          <cell r="AY4">
            <v>2550</v>
          </cell>
          <cell r="BC4">
            <v>2550</v>
          </cell>
          <cell r="BG4">
            <v>2550</v>
          </cell>
          <cell r="BK4">
            <v>2550</v>
          </cell>
          <cell r="BO4">
            <v>2550</v>
          </cell>
          <cell r="BS4">
            <v>2551</v>
          </cell>
          <cell r="BW4">
            <v>2551</v>
          </cell>
          <cell r="CA4">
            <v>2551</v>
          </cell>
          <cell r="CE4">
            <v>2551</v>
          </cell>
          <cell r="CI4">
            <v>2551</v>
          </cell>
          <cell r="CM4">
            <v>2551</v>
          </cell>
          <cell r="CQ4">
            <v>2551</v>
          </cell>
          <cell r="CU4">
            <v>2551</v>
          </cell>
        </row>
        <row r="5">
          <cell r="G5">
            <v>38961</v>
          </cell>
          <cell r="K5">
            <v>38991</v>
          </cell>
          <cell r="O5">
            <v>39022</v>
          </cell>
          <cell r="S5">
            <v>39052</v>
          </cell>
          <cell r="W5">
            <v>39083</v>
          </cell>
          <cell r="AA5">
            <v>39114</v>
          </cell>
          <cell r="AE5">
            <v>39142</v>
          </cell>
          <cell r="AI5">
            <v>39173</v>
          </cell>
          <cell r="AM5">
            <v>39203</v>
          </cell>
          <cell r="AQ5">
            <v>39234</v>
          </cell>
          <cell r="AU5">
            <v>39264</v>
          </cell>
          <cell r="AY5">
            <v>39295</v>
          </cell>
          <cell r="BC5">
            <v>39326</v>
          </cell>
          <cell r="BG5">
            <v>39356</v>
          </cell>
          <cell r="BK5">
            <v>39387</v>
          </cell>
          <cell r="BO5">
            <v>39417</v>
          </cell>
          <cell r="BS5">
            <v>39448</v>
          </cell>
          <cell r="BW5">
            <v>39479</v>
          </cell>
          <cell r="CA5">
            <v>39508</v>
          </cell>
          <cell r="CE5">
            <v>39539</v>
          </cell>
          <cell r="CI5">
            <v>39569</v>
          </cell>
          <cell r="CM5">
            <v>39600</v>
          </cell>
          <cell r="CQ5">
            <v>39630</v>
          </cell>
          <cell r="CU5">
            <v>39661</v>
          </cell>
        </row>
        <row r="6">
          <cell r="G6">
            <v>38967</v>
          </cell>
          <cell r="H6">
            <v>38975</v>
          </cell>
          <cell r="I6">
            <v>38983</v>
          </cell>
          <cell r="J6">
            <v>38990</v>
          </cell>
          <cell r="K6">
            <v>38997</v>
          </cell>
          <cell r="L6">
            <v>39005</v>
          </cell>
          <cell r="M6">
            <v>39013</v>
          </cell>
          <cell r="N6">
            <v>39021</v>
          </cell>
          <cell r="O6">
            <v>39028</v>
          </cell>
          <cell r="P6">
            <v>39036</v>
          </cell>
          <cell r="Q6">
            <v>39044</v>
          </cell>
          <cell r="R6">
            <v>39051</v>
          </cell>
          <cell r="S6">
            <v>39058</v>
          </cell>
          <cell r="T6">
            <v>39066</v>
          </cell>
          <cell r="U6">
            <v>39074</v>
          </cell>
          <cell r="V6">
            <v>39082</v>
          </cell>
          <cell r="W6">
            <v>39089</v>
          </cell>
          <cell r="X6">
            <v>39097</v>
          </cell>
          <cell r="Y6">
            <v>39105</v>
          </cell>
          <cell r="Z6">
            <v>39113</v>
          </cell>
          <cell r="AA6">
            <v>39120</v>
          </cell>
          <cell r="AB6">
            <v>39128</v>
          </cell>
          <cell r="AC6">
            <v>39136</v>
          </cell>
          <cell r="AD6">
            <v>39141</v>
          </cell>
          <cell r="AE6">
            <v>39148</v>
          </cell>
          <cell r="AF6">
            <v>39156</v>
          </cell>
          <cell r="AG6">
            <v>39164</v>
          </cell>
          <cell r="AH6">
            <v>39172</v>
          </cell>
          <cell r="AI6">
            <v>39179</v>
          </cell>
          <cell r="AJ6">
            <v>39187</v>
          </cell>
          <cell r="AK6">
            <v>39195</v>
          </cell>
          <cell r="AL6">
            <v>39202</v>
          </cell>
          <cell r="AM6">
            <v>39209</v>
          </cell>
          <cell r="AN6">
            <v>39217</v>
          </cell>
          <cell r="AO6">
            <v>39225</v>
          </cell>
          <cell r="AP6">
            <v>39233</v>
          </cell>
          <cell r="AQ6">
            <v>39240</v>
          </cell>
          <cell r="AR6">
            <v>39248</v>
          </cell>
          <cell r="AS6">
            <v>39256</v>
          </cell>
          <cell r="AT6">
            <v>39263</v>
          </cell>
          <cell r="AU6">
            <v>39270</v>
          </cell>
          <cell r="AV6">
            <v>39278</v>
          </cell>
          <cell r="AW6">
            <v>39286</v>
          </cell>
          <cell r="AX6">
            <v>39294</v>
          </cell>
          <cell r="AY6">
            <v>39301</v>
          </cell>
          <cell r="AZ6">
            <v>39309</v>
          </cell>
          <cell r="BA6">
            <v>39317</v>
          </cell>
          <cell r="BB6">
            <v>39325</v>
          </cell>
          <cell r="BC6">
            <v>39332</v>
          </cell>
          <cell r="BD6">
            <v>39340</v>
          </cell>
          <cell r="BE6">
            <v>39348</v>
          </cell>
          <cell r="BF6">
            <v>39355</v>
          </cell>
          <cell r="BG6">
            <v>39362</v>
          </cell>
          <cell r="BH6">
            <v>39370</v>
          </cell>
          <cell r="BI6">
            <v>39378</v>
          </cell>
          <cell r="BJ6">
            <v>39386</v>
          </cell>
          <cell r="BK6">
            <v>39393</v>
          </cell>
          <cell r="BL6">
            <v>39401</v>
          </cell>
          <cell r="BM6">
            <v>39409</v>
          </cell>
          <cell r="BN6">
            <v>39416</v>
          </cell>
          <cell r="BO6">
            <v>39423</v>
          </cell>
          <cell r="BP6">
            <v>39431</v>
          </cell>
          <cell r="BQ6">
            <v>39439</v>
          </cell>
          <cell r="BR6">
            <v>39447</v>
          </cell>
          <cell r="BS6">
            <v>39454</v>
          </cell>
          <cell r="BT6">
            <v>39462</v>
          </cell>
          <cell r="BU6">
            <v>39470</v>
          </cell>
          <cell r="BV6">
            <v>39478</v>
          </cell>
          <cell r="BW6">
            <v>39485</v>
          </cell>
          <cell r="BX6">
            <v>39493</v>
          </cell>
          <cell r="BY6">
            <v>39501</v>
          </cell>
          <cell r="BZ6">
            <v>39507</v>
          </cell>
          <cell r="CA6">
            <v>39514</v>
          </cell>
          <cell r="CB6">
            <v>39522</v>
          </cell>
          <cell r="CC6">
            <v>39530</v>
          </cell>
          <cell r="CD6">
            <v>39538</v>
          </cell>
          <cell r="CE6">
            <v>39545</v>
          </cell>
          <cell r="CF6">
            <v>39553</v>
          </cell>
          <cell r="CG6">
            <v>39561</v>
          </cell>
          <cell r="CH6">
            <v>39568</v>
          </cell>
          <cell r="CI6">
            <v>39575</v>
          </cell>
          <cell r="CJ6">
            <v>39583</v>
          </cell>
          <cell r="CK6">
            <v>39591</v>
          </cell>
          <cell r="CL6">
            <v>39599</v>
          </cell>
          <cell r="CM6">
            <v>39606</v>
          </cell>
          <cell r="CN6">
            <v>39614</v>
          </cell>
          <cell r="CO6">
            <v>39622</v>
          </cell>
          <cell r="CP6">
            <v>39629</v>
          </cell>
          <cell r="CQ6">
            <v>39636</v>
          </cell>
          <cell r="CR6">
            <v>39644</v>
          </cell>
          <cell r="CS6">
            <v>39652</v>
          </cell>
          <cell r="CT6">
            <v>39660</v>
          </cell>
          <cell r="CU6">
            <v>39667</v>
          </cell>
          <cell r="CV6">
            <v>39675</v>
          </cell>
          <cell r="CW6">
            <v>39683</v>
          </cell>
          <cell r="CX6">
            <v>39691</v>
          </cell>
        </row>
        <row r="7">
          <cell r="H7">
            <v>10000</v>
          </cell>
          <cell r="I7">
            <v>4400</v>
          </cell>
        </row>
        <row r="8">
          <cell r="I8">
            <v>1390</v>
          </cell>
        </row>
        <row r="9">
          <cell r="J9">
            <v>2241</v>
          </cell>
        </row>
        <row r="10">
          <cell r="L10">
            <v>300</v>
          </cell>
          <cell r="M10">
            <v>300</v>
          </cell>
          <cell r="N10">
            <v>250</v>
          </cell>
          <cell r="O10">
            <v>472</v>
          </cell>
        </row>
        <row r="11">
          <cell r="O11">
            <v>1624</v>
          </cell>
        </row>
        <row r="12">
          <cell r="P12">
            <v>745</v>
          </cell>
        </row>
        <row r="13">
          <cell r="P13">
            <v>7270</v>
          </cell>
        </row>
        <row r="14">
          <cell r="Q14">
            <v>7270</v>
          </cell>
        </row>
        <row r="15">
          <cell r="J15">
            <v>14</v>
          </cell>
        </row>
        <row r="16">
          <cell r="R16">
            <v>9</v>
          </cell>
        </row>
        <row r="17">
          <cell r="Q17">
            <v>400</v>
          </cell>
        </row>
        <row r="18">
          <cell r="J18">
            <v>0.59</v>
          </cell>
          <cell r="K18">
            <v>0.65</v>
          </cell>
          <cell r="N18">
            <v>0.26</v>
          </cell>
          <cell r="P18">
            <v>1</v>
          </cell>
          <cell r="Q18">
            <v>1.5</v>
          </cell>
        </row>
        <row r="32">
          <cell r="E32">
            <v>3168000</v>
          </cell>
        </row>
      </sheetData>
      <sheetData sheetId="3"/>
      <sheetData sheetId="4"/>
      <sheetData sheetId="5"/>
      <sheetData sheetId="6"/>
      <sheetData sheetId="7"/>
      <sheetData sheetId="8">
        <row r="28">
          <cell r="A28">
            <v>1</v>
          </cell>
          <cell r="B28" t="str">
            <v>1 - 7</v>
          </cell>
          <cell r="C28">
            <v>1</v>
          </cell>
          <cell r="D28">
            <v>7</v>
          </cell>
        </row>
        <row r="29">
          <cell r="A29">
            <v>2</v>
          </cell>
          <cell r="B29" t="str">
            <v>8 - 15</v>
          </cell>
          <cell r="C29">
            <v>8</v>
          </cell>
          <cell r="D29">
            <v>15</v>
          </cell>
        </row>
        <row r="30">
          <cell r="A30">
            <v>3</v>
          </cell>
          <cell r="B30" t="str">
            <v>16 - 23</v>
          </cell>
          <cell r="C30">
            <v>16</v>
          </cell>
          <cell r="D30">
            <v>23</v>
          </cell>
        </row>
        <row r="31">
          <cell r="A31">
            <v>4</v>
          </cell>
          <cell r="B31" t="str">
            <v>24 - 30</v>
          </cell>
          <cell r="C31">
            <v>30</v>
          </cell>
          <cell r="D31">
            <v>28</v>
          </cell>
          <cell r="E31">
            <v>30</v>
          </cell>
        </row>
        <row r="41">
          <cell r="G41">
            <v>38967</v>
          </cell>
          <cell r="H41">
            <v>38975</v>
          </cell>
          <cell r="I41">
            <v>38983</v>
          </cell>
          <cell r="J41">
            <v>38990</v>
          </cell>
          <cell r="K41">
            <v>38997</v>
          </cell>
          <cell r="L41">
            <v>39005</v>
          </cell>
          <cell r="M41">
            <v>39013</v>
          </cell>
          <cell r="N41">
            <v>39021</v>
          </cell>
          <cell r="O41">
            <v>39028</v>
          </cell>
          <cell r="P41">
            <v>39036</v>
          </cell>
          <cell r="Q41">
            <v>39044</v>
          </cell>
          <cell r="R41">
            <v>39051</v>
          </cell>
          <cell r="S41">
            <v>39058</v>
          </cell>
          <cell r="T41">
            <v>39066</v>
          </cell>
          <cell r="U41">
            <v>39074</v>
          </cell>
          <cell r="V41">
            <v>39082</v>
          </cell>
          <cell r="W41">
            <v>39089</v>
          </cell>
          <cell r="X41">
            <v>39097</v>
          </cell>
          <cell r="Y41">
            <v>39105</v>
          </cell>
          <cell r="Z41">
            <v>39113</v>
          </cell>
          <cell r="AA41">
            <v>39120</v>
          </cell>
          <cell r="AB41">
            <v>39128</v>
          </cell>
          <cell r="AC41">
            <v>39136</v>
          </cell>
          <cell r="AD41">
            <v>39141</v>
          </cell>
          <cell r="AE41">
            <v>39148</v>
          </cell>
          <cell r="AF41">
            <v>39156</v>
          </cell>
          <cell r="AG41">
            <v>39164</v>
          </cell>
          <cell r="AH41">
            <v>39172</v>
          </cell>
          <cell r="AI41">
            <v>39179</v>
          </cell>
          <cell r="AJ41">
            <v>39187</v>
          </cell>
          <cell r="AK41">
            <v>39195</v>
          </cell>
          <cell r="AL41">
            <v>39202</v>
          </cell>
          <cell r="AM41">
            <v>39209</v>
          </cell>
          <cell r="AN41">
            <v>39217</v>
          </cell>
          <cell r="AO41">
            <v>39225</v>
          </cell>
          <cell r="AP41">
            <v>39233</v>
          </cell>
          <cell r="AQ41">
            <v>39240</v>
          </cell>
          <cell r="AR41">
            <v>39248</v>
          </cell>
          <cell r="AS41">
            <v>39256</v>
          </cell>
          <cell r="AT41">
            <v>39263</v>
          </cell>
          <cell r="AU41">
            <v>39270</v>
          </cell>
          <cell r="AV41">
            <v>39278</v>
          </cell>
          <cell r="AW41">
            <v>39286</v>
          </cell>
          <cell r="AX41">
            <v>39294</v>
          </cell>
          <cell r="AY41">
            <v>39301</v>
          </cell>
          <cell r="AZ41">
            <v>39309</v>
          </cell>
          <cell r="BA41">
            <v>39317</v>
          </cell>
          <cell r="BB41">
            <v>39325</v>
          </cell>
          <cell r="BC41">
            <v>39332</v>
          </cell>
          <cell r="BD41">
            <v>39340</v>
          </cell>
          <cell r="BE41">
            <v>39348</v>
          </cell>
          <cell r="BF41">
            <v>39355</v>
          </cell>
          <cell r="BG41">
            <v>39362</v>
          </cell>
          <cell r="BH41">
            <v>39370</v>
          </cell>
          <cell r="BI41">
            <v>39378</v>
          </cell>
          <cell r="BJ41">
            <v>39386</v>
          </cell>
          <cell r="BK41">
            <v>39393</v>
          </cell>
          <cell r="BL41">
            <v>39401</v>
          </cell>
          <cell r="BM41">
            <v>39409</v>
          </cell>
          <cell r="BN41">
            <v>39416</v>
          </cell>
          <cell r="BO41">
            <v>39423</v>
          </cell>
          <cell r="BP41">
            <v>39431</v>
          </cell>
          <cell r="BQ41">
            <v>39439</v>
          </cell>
          <cell r="BR41">
            <v>39447</v>
          </cell>
          <cell r="BS41">
            <v>39454</v>
          </cell>
          <cell r="BT41">
            <v>39462</v>
          </cell>
          <cell r="BU41">
            <v>39470</v>
          </cell>
          <cell r="BV41">
            <v>39478</v>
          </cell>
          <cell r="BW41">
            <v>39485</v>
          </cell>
          <cell r="BX41">
            <v>39493</v>
          </cell>
          <cell r="BY41">
            <v>39501</v>
          </cell>
          <cell r="BZ41">
            <v>39507</v>
          </cell>
          <cell r="CA41">
            <v>39514</v>
          </cell>
          <cell r="CB41">
            <v>39522</v>
          </cell>
          <cell r="CC41">
            <v>39530</v>
          </cell>
          <cell r="CD41">
            <v>39538</v>
          </cell>
          <cell r="CE41">
            <v>39545</v>
          </cell>
          <cell r="CF41">
            <v>39553</v>
          </cell>
          <cell r="CG41">
            <v>39561</v>
          </cell>
          <cell r="CH41">
            <v>39568</v>
          </cell>
          <cell r="CI41">
            <v>39575</v>
          </cell>
          <cell r="CJ41">
            <v>39583</v>
          </cell>
          <cell r="CK41">
            <v>39591</v>
          </cell>
          <cell r="CL41">
            <v>39599</v>
          </cell>
          <cell r="CM41">
            <v>39606</v>
          </cell>
          <cell r="CN41">
            <v>39614</v>
          </cell>
          <cell r="CO41">
            <v>39622</v>
          </cell>
          <cell r="CP41">
            <v>39629</v>
          </cell>
          <cell r="CQ41">
            <v>39636</v>
          </cell>
          <cell r="CR41">
            <v>39644</v>
          </cell>
          <cell r="CS41">
            <v>39652</v>
          </cell>
          <cell r="CT41">
            <v>39660</v>
          </cell>
          <cell r="CU41">
            <v>39667</v>
          </cell>
          <cell r="CV41">
            <v>39675</v>
          </cell>
          <cell r="CW41">
            <v>39683</v>
          </cell>
          <cell r="CX41">
            <v>39691</v>
          </cell>
        </row>
        <row r="42">
          <cell r="G42">
            <v>38961</v>
          </cell>
          <cell r="K42">
            <v>38991</v>
          </cell>
          <cell r="O42">
            <v>39022</v>
          </cell>
          <cell r="S42">
            <v>39052</v>
          </cell>
          <cell r="W42">
            <v>39083</v>
          </cell>
          <cell r="AA42">
            <v>39114</v>
          </cell>
          <cell r="AE42">
            <v>39142</v>
          </cell>
          <cell r="AI42">
            <v>39173</v>
          </cell>
          <cell r="AM42">
            <v>39203</v>
          </cell>
          <cell r="AQ42">
            <v>39234</v>
          </cell>
          <cell r="AU42">
            <v>39264</v>
          </cell>
          <cell r="AY42">
            <v>39295</v>
          </cell>
          <cell r="BC42">
            <v>39326</v>
          </cell>
          <cell r="BG42">
            <v>39356</v>
          </cell>
          <cell r="BK42">
            <v>39387</v>
          </cell>
          <cell r="BO42">
            <v>39417</v>
          </cell>
          <cell r="BS42">
            <v>39448</v>
          </cell>
          <cell r="BW42">
            <v>39479</v>
          </cell>
          <cell r="CA42">
            <v>39508</v>
          </cell>
          <cell r="CE42">
            <v>39539</v>
          </cell>
          <cell r="CI42">
            <v>39569</v>
          </cell>
          <cell r="CM42">
            <v>39600</v>
          </cell>
          <cell r="CQ42">
            <v>39630</v>
          </cell>
          <cell r="CU42">
            <v>39661</v>
          </cell>
        </row>
        <row r="43">
          <cell r="G43">
            <v>38967</v>
          </cell>
          <cell r="H43">
            <v>38975</v>
          </cell>
          <cell r="I43">
            <v>38983</v>
          </cell>
          <cell r="J43">
            <v>38990</v>
          </cell>
          <cell r="K43">
            <v>38997</v>
          </cell>
          <cell r="L43">
            <v>39005</v>
          </cell>
          <cell r="M43">
            <v>39013</v>
          </cell>
          <cell r="N43">
            <v>39021</v>
          </cell>
          <cell r="O43">
            <v>39028</v>
          </cell>
          <cell r="P43">
            <v>39036</v>
          </cell>
          <cell r="Q43">
            <v>39044</v>
          </cell>
          <cell r="R43">
            <v>39051</v>
          </cell>
          <cell r="S43">
            <v>39058</v>
          </cell>
          <cell r="T43">
            <v>39066</v>
          </cell>
          <cell r="U43">
            <v>39074</v>
          </cell>
          <cell r="V43">
            <v>39082</v>
          </cell>
          <cell r="W43">
            <v>39089</v>
          </cell>
          <cell r="X43">
            <v>39097</v>
          </cell>
          <cell r="Y43">
            <v>39105</v>
          </cell>
          <cell r="Z43">
            <v>39113</v>
          </cell>
          <cell r="AA43">
            <v>39120</v>
          </cell>
          <cell r="AB43">
            <v>39128</v>
          </cell>
          <cell r="AC43">
            <v>39136</v>
          </cell>
          <cell r="AD43">
            <v>39141</v>
          </cell>
          <cell r="AE43">
            <v>39148</v>
          </cell>
          <cell r="AF43">
            <v>39156</v>
          </cell>
          <cell r="AG43">
            <v>39164</v>
          </cell>
          <cell r="AH43">
            <v>39172</v>
          </cell>
          <cell r="AI43">
            <v>39179</v>
          </cell>
          <cell r="AJ43">
            <v>39187</v>
          </cell>
          <cell r="AK43">
            <v>39195</v>
          </cell>
          <cell r="AL43">
            <v>39202</v>
          </cell>
          <cell r="AM43">
            <v>39209</v>
          </cell>
          <cell r="AN43">
            <v>39217</v>
          </cell>
          <cell r="AO43">
            <v>39225</v>
          </cell>
          <cell r="AP43">
            <v>39233</v>
          </cell>
          <cell r="AQ43">
            <v>39240</v>
          </cell>
          <cell r="AR43">
            <v>39248</v>
          </cell>
          <cell r="AS43">
            <v>39256</v>
          </cell>
          <cell r="AT43">
            <v>39263</v>
          </cell>
          <cell r="AU43">
            <v>39270</v>
          </cell>
          <cell r="AV43">
            <v>39278</v>
          </cell>
          <cell r="AW43">
            <v>39286</v>
          </cell>
          <cell r="AX43">
            <v>39294</v>
          </cell>
          <cell r="AY43">
            <v>39301</v>
          </cell>
          <cell r="AZ43">
            <v>39309</v>
          </cell>
          <cell r="BA43">
            <v>39317</v>
          </cell>
          <cell r="BB43">
            <v>39325</v>
          </cell>
          <cell r="BC43">
            <v>39332</v>
          </cell>
          <cell r="BD43">
            <v>39340</v>
          </cell>
          <cell r="BE43">
            <v>39348</v>
          </cell>
          <cell r="BF43">
            <v>39355</v>
          </cell>
          <cell r="BG43">
            <v>39362</v>
          </cell>
          <cell r="BH43">
            <v>39370</v>
          </cell>
          <cell r="BI43">
            <v>39378</v>
          </cell>
          <cell r="BJ43">
            <v>39386</v>
          </cell>
          <cell r="BK43">
            <v>39393</v>
          </cell>
          <cell r="BL43">
            <v>39401</v>
          </cell>
          <cell r="BM43">
            <v>39409</v>
          </cell>
          <cell r="BN43">
            <v>39416</v>
          </cell>
          <cell r="BO43">
            <v>39423</v>
          </cell>
          <cell r="BP43">
            <v>39431</v>
          </cell>
          <cell r="BQ43">
            <v>39439</v>
          </cell>
          <cell r="BR43">
            <v>39447</v>
          </cell>
          <cell r="BS43">
            <v>39454</v>
          </cell>
          <cell r="BT43">
            <v>39462</v>
          </cell>
          <cell r="BU43">
            <v>39470</v>
          </cell>
          <cell r="BV43">
            <v>39478</v>
          </cell>
          <cell r="BW43">
            <v>39485</v>
          </cell>
          <cell r="BX43">
            <v>39493</v>
          </cell>
          <cell r="BY43">
            <v>39501</v>
          </cell>
          <cell r="BZ43">
            <v>39507</v>
          </cell>
          <cell r="CA43">
            <v>39514</v>
          </cell>
          <cell r="CB43">
            <v>39522</v>
          </cell>
          <cell r="CC43">
            <v>39530</v>
          </cell>
          <cell r="CD43">
            <v>39538</v>
          </cell>
          <cell r="CE43">
            <v>39545</v>
          </cell>
          <cell r="CF43">
            <v>39553</v>
          </cell>
          <cell r="CG43">
            <v>39561</v>
          </cell>
          <cell r="CH43">
            <v>39568</v>
          </cell>
          <cell r="CI43">
            <v>39575</v>
          </cell>
          <cell r="CJ43">
            <v>39583</v>
          </cell>
          <cell r="CK43">
            <v>39591</v>
          </cell>
          <cell r="CL43">
            <v>39599</v>
          </cell>
          <cell r="CM43">
            <v>39606</v>
          </cell>
          <cell r="CN43">
            <v>39614</v>
          </cell>
          <cell r="CO43">
            <v>39622</v>
          </cell>
          <cell r="CP43">
            <v>39629</v>
          </cell>
          <cell r="CQ43">
            <v>39636</v>
          </cell>
          <cell r="CR43">
            <v>39644</v>
          </cell>
          <cell r="CS43">
            <v>39652</v>
          </cell>
          <cell r="CT43">
            <v>39660</v>
          </cell>
          <cell r="CU43">
            <v>39667</v>
          </cell>
          <cell r="CV43">
            <v>39675</v>
          </cell>
          <cell r="CW43">
            <v>39683</v>
          </cell>
          <cell r="CX43">
            <v>39691</v>
          </cell>
        </row>
        <row r="44">
          <cell r="G44">
            <v>0</v>
          </cell>
          <cell r="H44">
            <v>10000</v>
          </cell>
          <cell r="I44">
            <v>14400</v>
          </cell>
          <cell r="J44">
            <v>14400</v>
          </cell>
          <cell r="K44">
            <v>14400</v>
          </cell>
          <cell r="L44">
            <v>14400</v>
          </cell>
          <cell r="M44">
            <v>14400</v>
          </cell>
          <cell r="N44">
            <v>14400</v>
          </cell>
          <cell r="O44">
            <v>14400</v>
          </cell>
          <cell r="P44">
            <v>14400</v>
          </cell>
          <cell r="Q44">
            <v>14400</v>
          </cell>
          <cell r="R44">
            <v>14400</v>
          </cell>
          <cell r="S44">
            <v>14400</v>
          </cell>
          <cell r="T44">
            <v>14400</v>
          </cell>
          <cell r="U44">
            <v>14400</v>
          </cell>
          <cell r="V44">
            <v>14400</v>
          </cell>
          <cell r="W44">
            <v>14400</v>
          </cell>
          <cell r="X44">
            <v>14400</v>
          </cell>
          <cell r="Y44">
            <v>14400</v>
          </cell>
          <cell r="Z44">
            <v>14400</v>
          </cell>
          <cell r="AA44">
            <v>14400</v>
          </cell>
          <cell r="AB44">
            <v>14400</v>
          </cell>
          <cell r="AC44">
            <v>14400</v>
          </cell>
          <cell r="AD44">
            <v>14400</v>
          </cell>
          <cell r="AE44">
            <v>14400</v>
          </cell>
          <cell r="AF44">
            <v>14400</v>
          </cell>
          <cell r="AG44">
            <v>14400</v>
          </cell>
          <cell r="AH44">
            <v>14400</v>
          </cell>
          <cell r="AI44">
            <v>14400</v>
          </cell>
          <cell r="AJ44">
            <v>14400</v>
          </cell>
          <cell r="AK44">
            <v>14400</v>
          </cell>
          <cell r="AL44">
            <v>14400</v>
          </cell>
          <cell r="AM44">
            <v>14400</v>
          </cell>
          <cell r="AN44">
            <v>14400</v>
          </cell>
          <cell r="AO44">
            <v>14400</v>
          </cell>
          <cell r="AP44">
            <v>14400</v>
          </cell>
          <cell r="AQ44">
            <v>14400</v>
          </cell>
          <cell r="AR44">
            <v>14400</v>
          </cell>
          <cell r="AS44">
            <v>14400</v>
          </cell>
          <cell r="AT44">
            <v>14400</v>
          </cell>
          <cell r="AU44">
            <v>14400</v>
          </cell>
          <cell r="AV44">
            <v>14400</v>
          </cell>
          <cell r="AW44">
            <v>14400</v>
          </cell>
          <cell r="AX44">
            <v>14400</v>
          </cell>
          <cell r="AY44">
            <v>14400</v>
          </cell>
          <cell r="AZ44">
            <v>14400</v>
          </cell>
          <cell r="BA44">
            <v>14400</v>
          </cell>
          <cell r="BB44">
            <v>14400</v>
          </cell>
          <cell r="BC44">
            <v>14400</v>
          </cell>
          <cell r="BD44">
            <v>14400</v>
          </cell>
          <cell r="BE44">
            <v>14400</v>
          </cell>
          <cell r="BF44">
            <v>14400</v>
          </cell>
          <cell r="BG44">
            <v>14400</v>
          </cell>
          <cell r="BH44">
            <v>14400</v>
          </cell>
          <cell r="BI44">
            <v>14400</v>
          </cell>
          <cell r="BJ44">
            <v>14400</v>
          </cell>
          <cell r="BK44">
            <v>14400</v>
          </cell>
          <cell r="BL44">
            <v>14400</v>
          </cell>
          <cell r="BM44">
            <v>14400</v>
          </cell>
          <cell r="BN44">
            <v>14400</v>
          </cell>
          <cell r="BO44">
            <v>14400</v>
          </cell>
          <cell r="BP44">
            <v>14400</v>
          </cell>
          <cell r="BQ44">
            <v>14400</v>
          </cell>
          <cell r="BR44">
            <v>14400</v>
          </cell>
          <cell r="BS44">
            <v>14400</v>
          </cell>
          <cell r="BT44">
            <v>14400</v>
          </cell>
          <cell r="BU44">
            <v>14400</v>
          </cell>
          <cell r="BV44">
            <v>14400</v>
          </cell>
          <cell r="BW44">
            <v>14400</v>
          </cell>
          <cell r="BX44">
            <v>14400</v>
          </cell>
          <cell r="BY44">
            <v>14400</v>
          </cell>
          <cell r="BZ44">
            <v>14400</v>
          </cell>
          <cell r="CA44">
            <v>14400</v>
          </cell>
          <cell r="CB44">
            <v>14400</v>
          </cell>
          <cell r="CC44">
            <v>14400</v>
          </cell>
          <cell r="CD44">
            <v>14400</v>
          </cell>
          <cell r="CE44">
            <v>14400</v>
          </cell>
          <cell r="CF44">
            <v>14400</v>
          </cell>
          <cell r="CG44">
            <v>14400</v>
          </cell>
          <cell r="CH44">
            <v>14400</v>
          </cell>
          <cell r="CI44">
            <v>14400</v>
          </cell>
          <cell r="CJ44">
            <v>14400</v>
          </cell>
          <cell r="CK44">
            <v>14400</v>
          </cell>
          <cell r="CL44">
            <v>14400</v>
          </cell>
          <cell r="CM44">
            <v>14400</v>
          </cell>
          <cell r="CN44">
            <v>14400</v>
          </cell>
          <cell r="CO44">
            <v>14400</v>
          </cell>
          <cell r="CP44">
            <v>14400</v>
          </cell>
          <cell r="CQ44">
            <v>14400</v>
          </cell>
          <cell r="CR44">
            <v>14400</v>
          </cell>
          <cell r="CS44">
            <v>14400</v>
          </cell>
          <cell r="CT44">
            <v>14400</v>
          </cell>
          <cell r="CU44">
            <v>14400</v>
          </cell>
          <cell r="CV44">
            <v>14400</v>
          </cell>
          <cell r="CW44">
            <v>14400</v>
          </cell>
          <cell r="CX44">
            <v>14400</v>
          </cell>
        </row>
        <row r="45">
          <cell r="G45">
            <v>0</v>
          </cell>
          <cell r="H45">
            <v>0</v>
          </cell>
          <cell r="I45">
            <v>1390</v>
          </cell>
          <cell r="J45">
            <v>1390</v>
          </cell>
          <cell r="K45">
            <v>1390</v>
          </cell>
          <cell r="L45">
            <v>1390</v>
          </cell>
          <cell r="M45">
            <v>1390</v>
          </cell>
          <cell r="N45">
            <v>1390</v>
          </cell>
          <cell r="O45">
            <v>1390</v>
          </cell>
          <cell r="P45">
            <v>1390</v>
          </cell>
          <cell r="Q45">
            <v>1390</v>
          </cell>
          <cell r="R45">
            <v>1390</v>
          </cell>
          <cell r="S45">
            <v>1390</v>
          </cell>
          <cell r="T45">
            <v>1390</v>
          </cell>
          <cell r="U45">
            <v>1390</v>
          </cell>
          <cell r="V45">
            <v>1390</v>
          </cell>
          <cell r="W45">
            <v>1390</v>
          </cell>
          <cell r="X45">
            <v>1390</v>
          </cell>
          <cell r="Y45">
            <v>1390</v>
          </cell>
          <cell r="Z45">
            <v>1390</v>
          </cell>
          <cell r="AA45">
            <v>1390</v>
          </cell>
          <cell r="AB45">
            <v>1390</v>
          </cell>
          <cell r="AC45">
            <v>1390</v>
          </cell>
          <cell r="AD45">
            <v>1390</v>
          </cell>
          <cell r="AE45">
            <v>1390</v>
          </cell>
          <cell r="AF45">
            <v>1390</v>
          </cell>
          <cell r="AG45">
            <v>1390</v>
          </cell>
          <cell r="AH45">
            <v>1390</v>
          </cell>
          <cell r="AI45">
            <v>1390</v>
          </cell>
          <cell r="AJ45">
            <v>1390</v>
          </cell>
          <cell r="AK45">
            <v>1390</v>
          </cell>
          <cell r="AL45">
            <v>1390</v>
          </cell>
          <cell r="AM45">
            <v>1390</v>
          </cell>
          <cell r="AN45">
            <v>1390</v>
          </cell>
          <cell r="AO45">
            <v>1390</v>
          </cell>
          <cell r="AP45">
            <v>1390</v>
          </cell>
          <cell r="AQ45">
            <v>1390</v>
          </cell>
          <cell r="AR45">
            <v>1390</v>
          </cell>
          <cell r="AS45">
            <v>1390</v>
          </cell>
          <cell r="AT45">
            <v>1390</v>
          </cell>
          <cell r="AU45">
            <v>1390</v>
          </cell>
          <cell r="AV45">
            <v>1390</v>
          </cell>
          <cell r="AW45">
            <v>1390</v>
          </cell>
          <cell r="AX45">
            <v>1390</v>
          </cell>
          <cell r="AY45">
            <v>1390</v>
          </cell>
          <cell r="AZ45">
            <v>1390</v>
          </cell>
          <cell r="BA45">
            <v>1390</v>
          </cell>
          <cell r="BB45">
            <v>1390</v>
          </cell>
          <cell r="BC45">
            <v>1390</v>
          </cell>
          <cell r="BD45">
            <v>1390</v>
          </cell>
          <cell r="BE45">
            <v>1390</v>
          </cell>
          <cell r="BF45">
            <v>1390</v>
          </cell>
          <cell r="BG45">
            <v>1390</v>
          </cell>
          <cell r="BH45">
            <v>1390</v>
          </cell>
          <cell r="BI45">
            <v>1390</v>
          </cell>
          <cell r="BJ45">
            <v>1390</v>
          </cell>
          <cell r="BK45">
            <v>1390</v>
          </cell>
          <cell r="BL45">
            <v>1390</v>
          </cell>
          <cell r="BM45">
            <v>1390</v>
          </cell>
          <cell r="BN45">
            <v>1390</v>
          </cell>
          <cell r="BO45">
            <v>1390</v>
          </cell>
          <cell r="BP45">
            <v>1390</v>
          </cell>
          <cell r="BQ45">
            <v>1390</v>
          </cell>
          <cell r="BR45">
            <v>1390</v>
          </cell>
          <cell r="BS45">
            <v>1390</v>
          </cell>
          <cell r="BT45">
            <v>1390</v>
          </cell>
          <cell r="BU45">
            <v>1390</v>
          </cell>
          <cell r="BV45">
            <v>1390</v>
          </cell>
          <cell r="BW45">
            <v>1390</v>
          </cell>
          <cell r="BX45">
            <v>1390</v>
          </cell>
          <cell r="BY45">
            <v>1390</v>
          </cell>
          <cell r="BZ45">
            <v>1390</v>
          </cell>
          <cell r="CA45">
            <v>1390</v>
          </cell>
          <cell r="CB45">
            <v>1390</v>
          </cell>
          <cell r="CC45">
            <v>1390</v>
          </cell>
          <cell r="CD45">
            <v>1390</v>
          </cell>
          <cell r="CE45">
            <v>1390</v>
          </cell>
          <cell r="CF45">
            <v>1390</v>
          </cell>
          <cell r="CG45">
            <v>1390</v>
          </cell>
          <cell r="CH45">
            <v>1390</v>
          </cell>
          <cell r="CI45">
            <v>1390</v>
          </cell>
          <cell r="CJ45">
            <v>1390</v>
          </cell>
          <cell r="CK45">
            <v>1390</v>
          </cell>
          <cell r="CL45">
            <v>1390</v>
          </cell>
          <cell r="CM45">
            <v>1390</v>
          </cell>
          <cell r="CN45">
            <v>1390</v>
          </cell>
          <cell r="CO45">
            <v>1390</v>
          </cell>
          <cell r="CP45">
            <v>1390</v>
          </cell>
          <cell r="CQ45">
            <v>1390</v>
          </cell>
          <cell r="CR45">
            <v>1390</v>
          </cell>
          <cell r="CS45">
            <v>1390</v>
          </cell>
          <cell r="CT45">
            <v>1390</v>
          </cell>
          <cell r="CU45">
            <v>1390</v>
          </cell>
          <cell r="CV45">
            <v>1390</v>
          </cell>
          <cell r="CW45">
            <v>1390</v>
          </cell>
          <cell r="CX45">
            <v>1390</v>
          </cell>
        </row>
        <row r="46">
          <cell r="G46">
            <v>0</v>
          </cell>
          <cell r="H46">
            <v>0</v>
          </cell>
          <cell r="I46">
            <v>0</v>
          </cell>
          <cell r="J46">
            <v>2241</v>
          </cell>
          <cell r="K46">
            <v>2241</v>
          </cell>
          <cell r="L46">
            <v>2241</v>
          </cell>
          <cell r="M46">
            <v>2241</v>
          </cell>
          <cell r="N46">
            <v>2241</v>
          </cell>
          <cell r="O46">
            <v>2241</v>
          </cell>
          <cell r="P46">
            <v>2241</v>
          </cell>
          <cell r="Q46">
            <v>2241</v>
          </cell>
          <cell r="R46">
            <v>2241</v>
          </cell>
          <cell r="S46">
            <v>2241</v>
          </cell>
          <cell r="T46">
            <v>2241</v>
          </cell>
          <cell r="U46">
            <v>2241</v>
          </cell>
          <cell r="V46">
            <v>2241</v>
          </cell>
          <cell r="W46">
            <v>2241</v>
          </cell>
          <cell r="X46">
            <v>2241</v>
          </cell>
          <cell r="Y46">
            <v>2241</v>
          </cell>
          <cell r="Z46">
            <v>2241</v>
          </cell>
          <cell r="AA46">
            <v>2241</v>
          </cell>
          <cell r="AB46">
            <v>2241</v>
          </cell>
          <cell r="AC46">
            <v>2241</v>
          </cell>
          <cell r="AD46">
            <v>2241</v>
          </cell>
          <cell r="AE46">
            <v>2241</v>
          </cell>
          <cell r="AF46">
            <v>2241</v>
          </cell>
          <cell r="AG46">
            <v>2241</v>
          </cell>
          <cell r="AH46">
            <v>2241</v>
          </cell>
          <cell r="AI46">
            <v>2241</v>
          </cell>
          <cell r="AJ46">
            <v>2241</v>
          </cell>
          <cell r="AK46">
            <v>2241</v>
          </cell>
          <cell r="AL46">
            <v>2241</v>
          </cell>
          <cell r="AM46">
            <v>2241</v>
          </cell>
          <cell r="AN46">
            <v>2241</v>
          </cell>
          <cell r="AO46">
            <v>2241</v>
          </cell>
          <cell r="AP46">
            <v>2241</v>
          </cell>
          <cell r="AQ46">
            <v>2241</v>
          </cell>
          <cell r="AR46">
            <v>2241</v>
          </cell>
          <cell r="AS46">
            <v>2241</v>
          </cell>
          <cell r="AT46">
            <v>2241</v>
          </cell>
          <cell r="AU46">
            <v>2241</v>
          </cell>
          <cell r="AV46">
            <v>2241</v>
          </cell>
          <cell r="AW46">
            <v>2241</v>
          </cell>
          <cell r="AX46">
            <v>2241</v>
          </cell>
          <cell r="AY46">
            <v>2241</v>
          </cell>
          <cell r="AZ46">
            <v>2241</v>
          </cell>
          <cell r="BA46">
            <v>2241</v>
          </cell>
          <cell r="BB46">
            <v>2241</v>
          </cell>
          <cell r="BC46">
            <v>2241</v>
          </cell>
          <cell r="BD46">
            <v>2241</v>
          </cell>
          <cell r="BE46">
            <v>2241</v>
          </cell>
          <cell r="BF46">
            <v>2241</v>
          </cell>
          <cell r="BG46">
            <v>2241</v>
          </cell>
          <cell r="BH46">
            <v>2241</v>
          </cell>
          <cell r="BI46">
            <v>2241</v>
          </cell>
          <cell r="BJ46">
            <v>2241</v>
          </cell>
          <cell r="BK46">
            <v>2241</v>
          </cell>
          <cell r="BL46">
            <v>2241</v>
          </cell>
          <cell r="BM46">
            <v>2241</v>
          </cell>
          <cell r="BN46">
            <v>2241</v>
          </cell>
          <cell r="BO46">
            <v>2241</v>
          </cell>
          <cell r="BP46">
            <v>2241</v>
          </cell>
          <cell r="BQ46">
            <v>2241</v>
          </cell>
          <cell r="BR46">
            <v>2241</v>
          </cell>
          <cell r="BS46">
            <v>2241</v>
          </cell>
          <cell r="BT46">
            <v>2241</v>
          </cell>
          <cell r="BU46">
            <v>2241</v>
          </cell>
          <cell r="BV46">
            <v>2241</v>
          </cell>
          <cell r="BW46">
            <v>2241</v>
          </cell>
          <cell r="BX46">
            <v>2241</v>
          </cell>
          <cell r="BY46">
            <v>2241</v>
          </cell>
          <cell r="BZ46">
            <v>2241</v>
          </cell>
          <cell r="CA46">
            <v>2241</v>
          </cell>
          <cell r="CB46">
            <v>2241</v>
          </cell>
          <cell r="CC46">
            <v>2241</v>
          </cell>
          <cell r="CD46">
            <v>2241</v>
          </cell>
          <cell r="CE46">
            <v>2241</v>
          </cell>
          <cell r="CF46">
            <v>2241</v>
          </cell>
          <cell r="CG46">
            <v>2241</v>
          </cell>
          <cell r="CH46">
            <v>2241</v>
          </cell>
          <cell r="CI46">
            <v>2241</v>
          </cell>
          <cell r="CJ46">
            <v>2241</v>
          </cell>
          <cell r="CK46">
            <v>2241</v>
          </cell>
          <cell r="CL46">
            <v>2241</v>
          </cell>
          <cell r="CM46">
            <v>2241</v>
          </cell>
          <cell r="CN46">
            <v>2241</v>
          </cell>
          <cell r="CO46">
            <v>2241</v>
          </cell>
          <cell r="CP46">
            <v>2241</v>
          </cell>
          <cell r="CQ46">
            <v>2241</v>
          </cell>
          <cell r="CR46">
            <v>2241</v>
          </cell>
          <cell r="CS46">
            <v>2241</v>
          </cell>
          <cell r="CT46">
            <v>2241</v>
          </cell>
          <cell r="CU46">
            <v>2241</v>
          </cell>
          <cell r="CV46">
            <v>2241</v>
          </cell>
          <cell r="CW46">
            <v>2241</v>
          </cell>
          <cell r="CX46">
            <v>2241</v>
          </cell>
        </row>
        <row r="47">
          <cell r="G47">
            <v>0</v>
          </cell>
          <cell r="H47">
            <v>0</v>
          </cell>
          <cell r="I47">
            <v>0</v>
          </cell>
          <cell r="J47">
            <v>0</v>
          </cell>
          <cell r="K47">
            <v>0</v>
          </cell>
          <cell r="L47">
            <v>300</v>
          </cell>
          <cell r="M47">
            <v>600</v>
          </cell>
          <cell r="N47">
            <v>850</v>
          </cell>
          <cell r="O47">
            <v>1322</v>
          </cell>
          <cell r="P47">
            <v>1322</v>
          </cell>
          <cell r="Q47">
            <v>1322</v>
          </cell>
          <cell r="R47">
            <v>1322</v>
          </cell>
          <cell r="S47">
            <v>1322</v>
          </cell>
          <cell r="T47">
            <v>1322</v>
          </cell>
          <cell r="U47">
            <v>1322</v>
          </cell>
          <cell r="V47">
            <v>1322</v>
          </cell>
          <cell r="W47">
            <v>1322</v>
          </cell>
          <cell r="X47">
            <v>1322</v>
          </cell>
          <cell r="Y47">
            <v>1322</v>
          </cell>
          <cell r="Z47">
            <v>1322</v>
          </cell>
          <cell r="AA47">
            <v>1322</v>
          </cell>
          <cell r="AB47">
            <v>1322</v>
          </cell>
          <cell r="AC47">
            <v>1322</v>
          </cell>
          <cell r="AD47">
            <v>1322</v>
          </cell>
          <cell r="AE47">
            <v>1322</v>
          </cell>
          <cell r="AF47">
            <v>1322</v>
          </cell>
          <cell r="AG47">
            <v>1322</v>
          </cell>
          <cell r="AH47">
            <v>1322</v>
          </cell>
          <cell r="AI47">
            <v>1322</v>
          </cell>
          <cell r="AJ47">
            <v>1322</v>
          </cell>
          <cell r="AK47">
            <v>1322</v>
          </cell>
          <cell r="AL47">
            <v>1322</v>
          </cell>
          <cell r="AM47">
            <v>1322</v>
          </cell>
          <cell r="AN47">
            <v>1322</v>
          </cell>
          <cell r="AO47">
            <v>1322</v>
          </cell>
          <cell r="AP47">
            <v>1322</v>
          </cell>
          <cell r="AQ47">
            <v>1322</v>
          </cell>
          <cell r="AR47">
            <v>1322</v>
          </cell>
          <cell r="AS47">
            <v>1322</v>
          </cell>
          <cell r="AT47">
            <v>1322</v>
          </cell>
          <cell r="AU47">
            <v>1322</v>
          </cell>
          <cell r="AV47">
            <v>1322</v>
          </cell>
          <cell r="AW47">
            <v>1322</v>
          </cell>
          <cell r="AX47">
            <v>1322</v>
          </cell>
          <cell r="AY47">
            <v>1322</v>
          </cell>
          <cell r="AZ47">
            <v>1322</v>
          </cell>
          <cell r="BA47">
            <v>1322</v>
          </cell>
          <cell r="BB47">
            <v>1322</v>
          </cell>
          <cell r="BC47">
            <v>1322</v>
          </cell>
          <cell r="BD47">
            <v>1322</v>
          </cell>
          <cell r="BE47">
            <v>1322</v>
          </cell>
          <cell r="BF47">
            <v>1322</v>
          </cell>
          <cell r="BG47">
            <v>1322</v>
          </cell>
          <cell r="BH47">
            <v>1322</v>
          </cell>
          <cell r="BI47">
            <v>1322</v>
          </cell>
          <cell r="BJ47">
            <v>1322</v>
          </cell>
          <cell r="BK47">
            <v>1322</v>
          </cell>
          <cell r="BL47">
            <v>1322</v>
          </cell>
          <cell r="BM47">
            <v>1322</v>
          </cell>
          <cell r="BN47">
            <v>1322</v>
          </cell>
          <cell r="BO47">
            <v>1322</v>
          </cell>
          <cell r="BP47">
            <v>1322</v>
          </cell>
          <cell r="BQ47">
            <v>1322</v>
          </cell>
          <cell r="BR47">
            <v>1322</v>
          </cell>
          <cell r="BS47">
            <v>1322</v>
          </cell>
          <cell r="BT47">
            <v>1322</v>
          </cell>
          <cell r="BU47">
            <v>1322</v>
          </cell>
          <cell r="BV47">
            <v>1322</v>
          </cell>
          <cell r="BW47">
            <v>1322</v>
          </cell>
          <cell r="BX47">
            <v>1322</v>
          </cell>
          <cell r="BY47">
            <v>1322</v>
          </cell>
          <cell r="BZ47">
            <v>1322</v>
          </cell>
          <cell r="CA47">
            <v>1322</v>
          </cell>
          <cell r="CB47">
            <v>1322</v>
          </cell>
          <cell r="CC47">
            <v>1322</v>
          </cell>
          <cell r="CD47">
            <v>1322</v>
          </cell>
          <cell r="CE47">
            <v>1322</v>
          </cell>
          <cell r="CF47">
            <v>1322</v>
          </cell>
          <cell r="CG47">
            <v>1322</v>
          </cell>
          <cell r="CH47">
            <v>1322</v>
          </cell>
          <cell r="CI47">
            <v>1322</v>
          </cell>
          <cell r="CJ47">
            <v>1322</v>
          </cell>
          <cell r="CK47">
            <v>1322</v>
          </cell>
          <cell r="CL47">
            <v>1322</v>
          </cell>
          <cell r="CM47">
            <v>1322</v>
          </cell>
          <cell r="CN47">
            <v>1322</v>
          </cell>
          <cell r="CO47">
            <v>1322</v>
          </cell>
          <cell r="CP47">
            <v>1322</v>
          </cell>
          <cell r="CQ47">
            <v>1322</v>
          </cell>
          <cell r="CR47">
            <v>1322</v>
          </cell>
          <cell r="CS47">
            <v>1322</v>
          </cell>
          <cell r="CT47">
            <v>1322</v>
          </cell>
          <cell r="CU47">
            <v>1322</v>
          </cell>
          <cell r="CV47">
            <v>1322</v>
          </cell>
          <cell r="CW47">
            <v>1322</v>
          </cell>
          <cell r="CX47">
            <v>1322</v>
          </cell>
        </row>
        <row r="48">
          <cell r="G48">
            <v>0</v>
          </cell>
          <cell r="H48">
            <v>0</v>
          </cell>
          <cell r="I48">
            <v>0</v>
          </cell>
          <cell r="J48">
            <v>0</v>
          </cell>
          <cell r="K48">
            <v>0</v>
          </cell>
          <cell r="L48">
            <v>0</v>
          </cell>
          <cell r="M48">
            <v>0</v>
          </cell>
          <cell r="N48">
            <v>0</v>
          </cell>
          <cell r="O48">
            <v>1624</v>
          </cell>
          <cell r="P48">
            <v>1624</v>
          </cell>
          <cell r="Q48">
            <v>1624</v>
          </cell>
          <cell r="R48">
            <v>1624</v>
          </cell>
          <cell r="S48">
            <v>1624</v>
          </cell>
          <cell r="T48">
            <v>1624</v>
          </cell>
          <cell r="U48">
            <v>1624</v>
          </cell>
          <cell r="V48">
            <v>1624</v>
          </cell>
          <cell r="W48">
            <v>1624</v>
          </cell>
          <cell r="X48">
            <v>1624</v>
          </cell>
          <cell r="Y48">
            <v>1624</v>
          </cell>
          <cell r="Z48">
            <v>1624</v>
          </cell>
          <cell r="AA48">
            <v>1624</v>
          </cell>
          <cell r="AB48">
            <v>1624</v>
          </cell>
          <cell r="AC48">
            <v>1624</v>
          </cell>
          <cell r="AD48">
            <v>1624</v>
          </cell>
          <cell r="AE48">
            <v>1624</v>
          </cell>
          <cell r="AF48">
            <v>1624</v>
          </cell>
          <cell r="AG48">
            <v>1624</v>
          </cell>
          <cell r="AH48">
            <v>1624</v>
          </cell>
          <cell r="AI48">
            <v>1624</v>
          </cell>
          <cell r="AJ48">
            <v>1624</v>
          </cell>
          <cell r="AK48">
            <v>1624</v>
          </cell>
          <cell r="AL48">
            <v>1624</v>
          </cell>
          <cell r="AM48">
            <v>1624</v>
          </cell>
          <cell r="AN48">
            <v>1624</v>
          </cell>
          <cell r="AO48">
            <v>1624</v>
          </cell>
          <cell r="AP48">
            <v>1624</v>
          </cell>
          <cell r="AQ48">
            <v>1624</v>
          </cell>
          <cell r="AR48">
            <v>1624</v>
          </cell>
          <cell r="AS48">
            <v>1624</v>
          </cell>
          <cell r="AT48">
            <v>1624</v>
          </cell>
          <cell r="AU48">
            <v>1624</v>
          </cell>
          <cell r="AV48">
            <v>1624</v>
          </cell>
          <cell r="AW48">
            <v>1624</v>
          </cell>
          <cell r="AX48">
            <v>1624</v>
          </cell>
          <cell r="AY48">
            <v>1624</v>
          </cell>
          <cell r="AZ48">
            <v>1624</v>
          </cell>
          <cell r="BA48">
            <v>1624</v>
          </cell>
          <cell r="BB48">
            <v>1624</v>
          </cell>
          <cell r="BC48">
            <v>1624</v>
          </cell>
          <cell r="BD48">
            <v>1624</v>
          </cell>
          <cell r="BE48">
            <v>1624</v>
          </cell>
          <cell r="BF48">
            <v>1624</v>
          </cell>
          <cell r="BG48">
            <v>1624</v>
          </cell>
          <cell r="BH48">
            <v>1624</v>
          </cell>
          <cell r="BI48">
            <v>1624</v>
          </cell>
          <cell r="BJ48">
            <v>1624</v>
          </cell>
          <cell r="BK48">
            <v>1624</v>
          </cell>
          <cell r="BL48">
            <v>1624</v>
          </cell>
          <cell r="BM48">
            <v>1624</v>
          </cell>
          <cell r="BN48">
            <v>1624</v>
          </cell>
          <cell r="BO48">
            <v>1624</v>
          </cell>
          <cell r="BP48">
            <v>1624</v>
          </cell>
          <cell r="BQ48">
            <v>1624</v>
          </cell>
          <cell r="BR48">
            <v>1624</v>
          </cell>
          <cell r="BS48">
            <v>1624</v>
          </cell>
          <cell r="BT48">
            <v>1624</v>
          </cell>
          <cell r="BU48">
            <v>1624</v>
          </cell>
          <cell r="BV48">
            <v>1624</v>
          </cell>
          <cell r="BW48">
            <v>1624</v>
          </cell>
          <cell r="BX48">
            <v>1624</v>
          </cell>
          <cell r="BY48">
            <v>1624</v>
          </cell>
          <cell r="BZ48">
            <v>1624</v>
          </cell>
          <cell r="CA48">
            <v>1624</v>
          </cell>
          <cell r="CB48">
            <v>1624</v>
          </cell>
          <cell r="CC48">
            <v>1624</v>
          </cell>
          <cell r="CD48">
            <v>1624</v>
          </cell>
          <cell r="CE48">
            <v>1624</v>
          </cell>
          <cell r="CF48">
            <v>1624</v>
          </cell>
          <cell r="CG48">
            <v>1624</v>
          </cell>
          <cell r="CH48">
            <v>1624</v>
          </cell>
          <cell r="CI48">
            <v>1624</v>
          </cell>
          <cell r="CJ48">
            <v>1624</v>
          </cell>
          <cell r="CK48">
            <v>1624</v>
          </cell>
          <cell r="CL48">
            <v>1624</v>
          </cell>
          <cell r="CM48">
            <v>1624</v>
          </cell>
          <cell r="CN48">
            <v>1624</v>
          </cell>
          <cell r="CO48">
            <v>1624</v>
          </cell>
          <cell r="CP48">
            <v>1624</v>
          </cell>
          <cell r="CQ48">
            <v>1624</v>
          </cell>
          <cell r="CR48">
            <v>1624</v>
          </cell>
          <cell r="CS48">
            <v>1624</v>
          </cell>
          <cell r="CT48">
            <v>1624</v>
          </cell>
          <cell r="CU48">
            <v>1624</v>
          </cell>
          <cell r="CV48">
            <v>1624</v>
          </cell>
          <cell r="CW48">
            <v>1624</v>
          </cell>
          <cell r="CX48">
            <v>1624</v>
          </cell>
        </row>
        <row r="49">
          <cell r="G49">
            <v>0</v>
          </cell>
          <cell r="H49">
            <v>0</v>
          </cell>
          <cell r="I49">
            <v>0</v>
          </cell>
          <cell r="J49">
            <v>0</v>
          </cell>
          <cell r="K49">
            <v>0</v>
          </cell>
          <cell r="L49">
            <v>0</v>
          </cell>
          <cell r="M49">
            <v>0</v>
          </cell>
          <cell r="N49">
            <v>0</v>
          </cell>
          <cell r="O49">
            <v>0</v>
          </cell>
          <cell r="P49">
            <v>745</v>
          </cell>
          <cell r="Q49">
            <v>745</v>
          </cell>
          <cell r="R49">
            <v>745</v>
          </cell>
          <cell r="S49">
            <v>745</v>
          </cell>
          <cell r="T49">
            <v>745</v>
          </cell>
          <cell r="U49">
            <v>745</v>
          </cell>
          <cell r="V49">
            <v>745</v>
          </cell>
          <cell r="W49">
            <v>745</v>
          </cell>
          <cell r="X49">
            <v>745</v>
          </cell>
          <cell r="Y49">
            <v>745</v>
          </cell>
          <cell r="Z49">
            <v>745</v>
          </cell>
          <cell r="AA49">
            <v>745</v>
          </cell>
          <cell r="AB49">
            <v>745</v>
          </cell>
          <cell r="AC49">
            <v>745</v>
          </cell>
          <cell r="AD49">
            <v>745</v>
          </cell>
          <cell r="AE49">
            <v>745</v>
          </cell>
          <cell r="AF49">
            <v>745</v>
          </cell>
          <cell r="AG49">
            <v>745</v>
          </cell>
          <cell r="AH49">
            <v>745</v>
          </cell>
          <cell r="AI49">
            <v>745</v>
          </cell>
          <cell r="AJ49">
            <v>745</v>
          </cell>
          <cell r="AK49">
            <v>745</v>
          </cell>
          <cell r="AL49">
            <v>745</v>
          </cell>
          <cell r="AM49">
            <v>745</v>
          </cell>
          <cell r="AN49">
            <v>745</v>
          </cell>
          <cell r="AO49">
            <v>745</v>
          </cell>
          <cell r="AP49">
            <v>745</v>
          </cell>
          <cell r="AQ49">
            <v>745</v>
          </cell>
          <cell r="AR49">
            <v>745</v>
          </cell>
          <cell r="AS49">
            <v>745</v>
          </cell>
          <cell r="AT49">
            <v>745</v>
          </cell>
          <cell r="AU49">
            <v>745</v>
          </cell>
          <cell r="AV49">
            <v>745</v>
          </cell>
          <cell r="AW49">
            <v>745</v>
          </cell>
          <cell r="AX49">
            <v>745</v>
          </cell>
          <cell r="AY49">
            <v>745</v>
          </cell>
          <cell r="AZ49">
            <v>745</v>
          </cell>
          <cell r="BA49">
            <v>745</v>
          </cell>
          <cell r="BB49">
            <v>745</v>
          </cell>
          <cell r="BC49">
            <v>745</v>
          </cell>
          <cell r="BD49">
            <v>745</v>
          </cell>
          <cell r="BE49">
            <v>745</v>
          </cell>
          <cell r="BF49">
            <v>745</v>
          </cell>
          <cell r="BG49">
            <v>745</v>
          </cell>
          <cell r="BH49">
            <v>745</v>
          </cell>
          <cell r="BI49">
            <v>745</v>
          </cell>
          <cell r="BJ49">
            <v>745</v>
          </cell>
          <cell r="BK49">
            <v>745</v>
          </cell>
          <cell r="BL49">
            <v>745</v>
          </cell>
          <cell r="BM49">
            <v>745</v>
          </cell>
          <cell r="BN49">
            <v>745</v>
          </cell>
          <cell r="BO49">
            <v>745</v>
          </cell>
          <cell r="BP49">
            <v>745</v>
          </cell>
          <cell r="BQ49">
            <v>745</v>
          </cell>
          <cell r="BR49">
            <v>745</v>
          </cell>
          <cell r="BS49">
            <v>745</v>
          </cell>
          <cell r="BT49">
            <v>745</v>
          </cell>
          <cell r="BU49">
            <v>745</v>
          </cell>
          <cell r="BV49">
            <v>745</v>
          </cell>
          <cell r="BW49">
            <v>745</v>
          </cell>
          <cell r="BX49">
            <v>745</v>
          </cell>
          <cell r="BY49">
            <v>745</v>
          </cell>
          <cell r="BZ49">
            <v>745</v>
          </cell>
          <cell r="CA49">
            <v>745</v>
          </cell>
          <cell r="CB49">
            <v>745</v>
          </cell>
          <cell r="CC49">
            <v>745</v>
          </cell>
          <cell r="CD49">
            <v>745</v>
          </cell>
          <cell r="CE49">
            <v>745</v>
          </cell>
          <cell r="CF49">
            <v>745</v>
          </cell>
          <cell r="CG49">
            <v>745</v>
          </cell>
          <cell r="CH49">
            <v>745</v>
          </cell>
          <cell r="CI49">
            <v>745</v>
          </cell>
          <cell r="CJ49">
            <v>745</v>
          </cell>
          <cell r="CK49">
            <v>745</v>
          </cell>
          <cell r="CL49">
            <v>745</v>
          </cell>
          <cell r="CM49">
            <v>745</v>
          </cell>
          <cell r="CN49">
            <v>745</v>
          </cell>
          <cell r="CO49">
            <v>745</v>
          </cell>
          <cell r="CP49">
            <v>745</v>
          </cell>
          <cell r="CQ49">
            <v>745</v>
          </cell>
          <cell r="CR49">
            <v>745</v>
          </cell>
          <cell r="CS49">
            <v>745</v>
          </cell>
          <cell r="CT49">
            <v>745</v>
          </cell>
          <cell r="CU49">
            <v>745</v>
          </cell>
          <cell r="CV49">
            <v>745</v>
          </cell>
          <cell r="CW49">
            <v>745</v>
          </cell>
          <cell r="CX49">
            <v>745</v>
          </cell>
        </row>
        <row r="50">
          <cell r="G50">
            <v>0</v>
          </cell>
          <cell r="H50">
            <v>0</v>
          </cell>
          <cell r="I50">
            <v>0</v>
          </cell>
          <cell r="J50">
            <v>0</v>
          </cell>
          <cell r="K50">
            <v>0</v>
          </cell>
          <cell r="L50">
            <v>0</v>
          </cell>
          <cell r="M50">
            <v>0</v>
          </cell>
          <cell r="N50">
            <v>0</v>
          </cell>
          <cell r="O50">
            <v>0</v>
          </cell>
          <cell r="P50">
            <v>7270</v>
          </cell>
          <cell r="Q50">
            <v>7270</v>
          </cell>
          <cell r="R50">
            <v>7270</v>
          </cell>
          <cell r="S50">
            <v>7270</v>
          </cell>
          <cell r="T50">
            <v>7270</v>
          </cell>
          <cell r="U50">
            <v>7270</v>
          </cell>
          <cell r="V50">
            <v>7270</v>
          </cell>
          <cell r="W50">
            <v>7270</v>
          </cell>
          <cell r="X50">
            <v>7270</v>
          </cell>
          <cell r="Y50">
            <v>7270</v>
          </cell>
          <cell r="Z50">
            <v>7270</v>
          </cell>
          <cell r="AA50">
            <v>7270</v>
          </cell>
          <cell r="AB50">
            <v>7270</v>
          </cell>
          <cell r="AC50">
            <v>7270</v>
          </cell>
          <cell r="AD50">
            <v>7270</v>
          </cell>
          <cell r="AE50">
            <v>7270</v>
          </cell>
          <cell r="AF50">
            <v>7270</v>
          </cell>
          <cell r="AG50">
            <v>7270</v>
          </cell>
          <cell r="AH50">
            <v>7270</v>
          </cell>
          <cell r="AI50">
            <v>7270</v>
          </cell>
          <cell r="AJ50">
            <v>7270</v>
          </cell>
          <cell r="AK50">
            <v>7270</v>
          </cell>
          <cell r="AL50">
            <v>7270</v>
          </cell>
          <cell r="AM50">
            <v>7270</v>
          </cell>
          <cell r="AN50">
            <v>7270</v>
          </cell>
          <cell r="AO50">
            <v>7270</v>
          </cell>
          <cell r="AP50">
            <v>7270</v>
          </cell>
          <cell r="AQ50">
            <v>7270</v>
          </cell>
          <cell r="AR50">
            <v>7270</v>
          </cell>
          <cell r="AS50">
            <v>7270</v>
          </cell>
          <cell r="AT50">
            <v>7270</v>
          </cell>
          <cell r="AU50">
            <v>7270</v>
          </cell>
          <cell r="AV50">
            <v>7270</v>
          </cell>
          <cell r="AW50">
            <v>7270</v>
          </cell>
          <cell r="AX50">
            <v>7270</v>
          </cell>
          <cell r="AY50">
            <v>7270</v>
          </cell>
          <cell r="AZ50">
            <v>7270</v>
          </cell>
          <cell r="BA50">
            <v>7270</v>
          </cell>
          <cell r="BB50">
            <v>7270</v>
          </cell>
          <cell r="BC50">
            <v>7270</v>
          </cell>
          <cell r="BD50">
            <v>7270</v>
          </cell>
          <cell r="BE50">
            <v>7270</v>
          </cell>
          <cell r="BF50">
            <v>7270</v>
          </cell>
          <cell r="BG50">
            <v>7270</v>
          </cell>
          <cell r="BH50">
            <v>7270</v>
          </cell>
          <cell r="BI50">
            <v>7270</v>
          </cell>
          <cell r="BJ50">
            <v>7270</v>
          </cell>
          <cell r="BK50">
            <v>7270</v>
          </cell>
          <cell r="BL50">
            <v>7270</v>
          </cell>
          <cell r="BM50">
            <v>7270</v>
          </cell>
          <cell r="BN50">
            <v>7270</v>
          </cell>
          <cell r="BO50">
            <v>7270</v>
          </cell>
          <cell r="BP50">
            <v>7270</v>
          </cell>
          <cell r="BQ50">
            <v>7270</v>
          </cell>
          <cell r="BR50">
            <v>7270</v>
          </cell>
          <cell r="BS50">
            <v>7270</v>
          </cell>
          <cell r="BT50">
            <v>7270</v>
          </cell>
          <cell r="BU50">
            <v>7270</v>
          </cell>
          <cell r="BV50">
            <v>7270</v>
          </cell>
          <cell r="BW50">
            <v>7270</v>
          </cell>
          <cell r="BX50">
            <v>7270</v>
          </cell>
          <cell r="BY50">
            <v>7270</v>
          </cell>
          <cell r="BZ50">
            <v>7270</v>
          </cell>
          <cell r="CA50">
            <v>7270</v>
          </cell>
          <cell r="CB50">
            <v>7270</v>
          </cell>
          <cell r="CC50">
            <v>7270</v>
          </cell>
          <cell r="CD50">
            <v>7270</v>
          </cell>
          <cell r="CE50">
            <v>7270</v>
          </cell>
          <cell r="CF50">
            <v>7270</v>
          </cell>
          <cell r="CG50">
            <v>7270</v>
          </cell>
          <cell r="CH50">
            <v>7270</v>
          </cell>
          <cell r="CI50">
            <v>7270</v>
          </cell>
          <cell r="CJ50">
            <v>7270</v>
          </cell>
          <cell r="CK50">
            <v>7270</v>
          </cell>
          <cell r="CL50">
            <v>7270</v>
          </cell>
          <cell r="CM50">
            <v>7270</v>
          </cell>
          <cell r="CN50">
            <v>7270</v>
          </cell>
          <cell r="CO50">
            <v>7270</v>
          </cell>
          <cell r="CP50">
            <v>7270</v>
          </cell>
          <cell r="CQ50">
            <v>7270</v>
          </cell>
          <cell r="CR50">
            <v>7270</v>
          </cell>
          <cell r="CS50">
            <v>7270</v>
          </cell>
          <cell r="CT50">
            <v>7270</v>
          </cell>
          <cell r="CU50">
            <v>7270</v>
          </cell>
          <cell r="CV50">
            <v>7270</v>
          </cell>
          <cell r="CW50">
            <v>7270</v>
          </cell>
          <cell r="CX50">
            <v>7270</v>
          </cell>
        </row>
        <row r="51">
          <cell r="G51">
            <v>0</v>
          </cell>
          <cell r="H51">
            <v>0</v>
          </cell>
          <cell r="I51">
            <v>0</v>
          </cell>
          <cell r="J51">
            <v>0</v>
          </cell>
          <cell r="K51">
            <v>0</v>
          </cell>
          <cell r="L51">
            <v>0</v>
          </cell>
          <cell r="M51">
            <v>0</v>
          </cell>
          <cell r="N51">
            <v>0</v>
          </cell>
          <cell r="O51">
            <v>0</v>
          </cell>
          <cell r="P51">
            <v>0</v>
          </cell>
          <cell r="Q51">
            <v>7270</v>
          </cell>
          <cell r="R51">
            <v>7270</v>
          </cell>
          <cell r="S51">
            <v>7270</v>
          </cell>
          <cell r="T51">
            <v>7270</v>
          </cell>
          <cell r="U51">
            <v>7270</v>
          </cell>
          <cell r="V51">
            <v>7270</v>
          </cell>
          <cell r="W51">
            <v>7270</v>
          </cell>
          <cell r="X51">
            <v>7270</v>
          </cell>
          <cell r="Y51">
            <v>7270</v>
          </cell>
          <cell r="Z51">
            <v>7270</v>
          </cell>
          <cell r="AA51">
            <v>7270</v>
          </cell>
          <cell r="AB51">
            <v>7270</v>
          </cell>
          <cell r="AC51">
            <v>7270</v>
          </cell>
          <cell r="AD51">
            <v>7270</v>
          </cell>
          <cell r="AE51">
            <v>7270</v>
          </cell>
          <cell r="AF51">
            <v>7270</v>
          </cell>
          <cell r="AG51">
            <v>7270</v>
          </cell>
          <cell r="AH51">
            <v>7270</v>
          </cell>
          <cell r="AI51">
            <v>7270</v>
          </cell>
          <cell r="AJ51">
            <v>7270</v>
          </cell>
          <cell r="AK51">
            <v>7270</v>
          </cell>
          <cell r="AL51">
            <v>7270</v>
          </cell>
          <cell r="AM51">
            <v>7270</v>
          </cell>
          <cell r="AN51">
            <v>7270</v>
          </cell>
          <cell r="AO51">
            <v>7270</v>
          </cell>
          <cell r="AP51">
            <v>7270</v>
          </cell>
          <cell r="AQ51">
            <v>7270</v>
          </cell>
          <cell r="AR51">
            <v>7270</v>
          </cell>
          <cell r="AS51">
            <v>7270</v>
          </cell>
          <cell r="AT51">
            <v>7270</v>
          </cell>
          <cell r="AU51">
            <v>7270</v>
          </cell>
          <cell r="AV51">
            <v>7270</v>
          </cell>
          <cell r="AW51">
            <v>7270</v>
          </cell>
          <cell r="AX51">
            <v>7270</v>
          </cell>
          <cell r="AY51">
            <v>7270</v>
          </cell>
          <cell r="AZ51">
            <v>7270</v>
          </cell>
          <cell r="BA51">
            <v>7270</v>
          </cell>
          <cell r="BB51">
            <v>7270</v>
          </cell>
          <cell r="BC51">
            <v>7270</v>
          </cell>
          <cell r="BD51">
            <v>7270</v>
          </cell>
          <cell r="BE51">
            <v>7270</v>
          </cell>
          <cell r="BF51">
            <v>7270</v>
          </cell>
          <cell r="BG51">
            <v>7270</v>
          </cell>
          <cell r="BH51">
            <v>7270</v>
          </cell>
          <cell r="BI51">
            <v>7270</v>
          </cell>
          <cell r="BJ51">
            <v>7270</v>
          </cell>
          <cell r="BK51">
            <v>7270</v>
          </cell>
          <cell r="BL51">
            <v>7270</v>
          </cell>
          <cell r="BM51">
            <v>7270</v>
          </cell>
          <cell r="BN51">
            <v>7270</v>
          </cell>
          <cell r="BO51">
            <v>7270</v>
          </cell>
          <cell r="BP51">
            <v>7270</v>
          </cell>
          <cell r="BQ51">
            <v>7270</v>
          </cell>
          <cell r="BR51">
            <v>7270</v>
          </cell>
          <cell r="BS51">
            <v>7270</v>
          </cell>
          <cell r="BT51">
            <v>7270</v>
          </cell>
          <cell r="BU51">
            <v>7270</v>
          </cell>
          <cell r="BV51">
            <v>7270</v>
          </cell>
          <cell r="BW51">
            <v>7270</v>
          </cell>
          <cell r="BX51">
            <v>7270</v>
          </cell>
          <cell r="BY51">
            <v>7270</v>
          </cell>
          <cell r="BZ51">
            <v>7270</v>
          </cell>
          <cell r="CA51">
            <v>7270</v>
          </cell>
          <cell r="CB51">
            <v>7270</v>
          </cell>
          <cell r="CC51">
            <v>7270</v>
          </cell>
          <cell r="CD51">
            <v>7270</v>
          </cell>
          <cell r="CE51">
            <v>7270</v>
          </cell>
          <cell r="CF51">
            <v>7270</v>
          </cell>
          <cell r="CG51">
            <v>7270</v>
          </cell>
          <cell r="CH51">
            <v>7270</v>
          </cell>
          <cell r="CI51">
            <v>7270</v>
          </cell>
          <cell r="CJ51">
            <v>7270</v>
          </cell>
          <cell r="CK51">
            <v>7270</v>
          </cell>
          <cell r="CL51">
            <v>7270</v>
          </cell>
          <cell r="CM51">
            <v>7270</v>
          </cell>
          <cell r="CN51">
            <v>7270</v>
          </cell>
          <cell r="CO51">
            <v>7270</v>
          </cell>
          <cell r="CP51">
            <v>7270</v>
          </cell>
          <cell r="CQ51">
            <v>7270</v>
          </cell>
          <cell r="CR51">
            <v>7270</v>
          </cell>
          <cell r="CS51">
            <v>7270</v>
          </cell>
          <cell r="CT51">
            <v>7270</v>
          </cell>
          <cell r="CU51">
            <v>7270</v>
          </cell>
          <cell r="CV51">
            <v>7270</v>
          </cell>
          <cell r="CW51">
            <v>7270</v>
          </cell>
          <cell r="CX51">
            <v>7270</v>
          </cell>
        </row>
        <row r="52">
          <cell r="G52">
            <v>0</v>
          </cell>
          <cell r="H52">
            <v>0</v>
          </cell>
          <cell r="I52">
            <v>0</v>
          </cell>
          <cell r="J52">
            <v>14</v>
          </cell>
          <cell r="K52">
            <v>14</v>
          </cell>
          <cell r="L52">
            <v>14</v>
          </cell>
          <cell r="M52">
            <v>14</v>
          </cell>
          <cell r="N52">
            <v>14</v>
          </cell>
          <cell r="O52">
            <v>14</v>
          </cell>
          <cell r="P52">
            <v>14</v>
          </cell>
          <cell r="Q52">
            <v>14</v>
          </cell>
          <cell r="R52">
            <v>14</v>
          </cell>
          <cell r="S52">
            <v>14</v>
          </cell>
          <cell r="T52">
            <v>14</v>
          </cell>
          <cell r="U52">
            <v>14</v>
          </cell>
          <cell r="V52">
            <v>14</v>
          </cell>
          <cell r="W52">
            <v>14</v>
          </cell>
          <cell r="X52">
            <v>14</v>
          </cell>
          <cell r="Y52">
            <v>14</v>
          </cell>
          <cell r="Z52">
            <v>14</v>
          </cell>
          <cell r="AA52">
            <v>14</v>
          </cell>
          <cell r="AB52">
            <v>14</v>
          </cell>
          <cell r="AC52">
            <v>14</v>
          </cell>
          <cell r="AD52">
            <v>14</v>
          </cell>
          <cell r="AE52">
            <v>14</v>
          </cell>
          <cell r="AF52">
            <v>14</v>
          </cell>
          <cell r="AG52">
            <v>14</v>
          </cell>
          <cell r="AH52">
            <v>14</v>
          </cell>
          <cell r="AI52">
            <v>14</v>
          </cell>
          <cell r="AJ52">
            <v>14</v>
          </cell>
          <cell r="AK52">
            <v>14</v>
          </cell>
          <cell r="AL52">
            <v>14</v>
          </cell>
          <cell r="AM52">
            <v>14</v>
          </cell>
          <cell r="AN52">
            <v>14</v>
          </cell>
          <cell r="AO52">
            <v>14</v>
          </cell>
          <cell r="AP52">
            <v>14</v>
          </cell>
          <cell r="AQ52">
            <v>14</v>
          </cell>
          <cell r="AR52">
            <v>14</v>
          </cell>
          <cell r="AS52">
            <v>14</v>
          </cell>
          <cell r="AT52">
            <v>14</v>
          </cell>
          <cell r="AU52">
            <v>14</v>
          </cell>
          <cell r="AV52">
            <v>14</v>
          </cell>
          <cell r="AW52">
            <v>14</v>
          </cell>
          <cell r="AX52">
            <v>14</v>
          </cell>
          <cell r="AY52">
            <v>14</v>
          </cell>
          <cell r="AZ52">
            <v>14</v>
          </cell>
          <cell r="BA52">
            <v>14</v>
          </cell>
          <cell r="BB52">
            <v>14</v>
          </cell>
          <cell r="BC52">
            <v>14</v>
          </cell>
          <cell r="BD52">
            <v>14</v>
          </cell>
          <cell r="BE52">
            <v>14</v>
          </cell>
          <cell r="BF52">
            <v>14</v>
          </cell>
          <cell r="BG52">
            <v>14</v>
          </cell>
          <cell r="BH52">
            <v>14</v>
          </cell>
          <cell r="BI52">
            <v>14</v>
          </cell>
          <cell r="BJ52">
            <v>14</v>
          </cell>
          <cell r="BK52">
            <v>14</v>
          </cell>
          <cell r="BL52">
            <v>14</v>
          </cell>
          <cell r="BM52">
            <v>14</v>
          </cell>
          <cell r="BN52">
            <v>14</v>
          </cell>
          <cell r="BO52">
            <v>14</v>
          </cell>
          <cell r="BP52">
            <v>14</v>
          </cell>
          <cell r="BQ52">
            <v>14</v>
          </cell>
          <cell r="BR52">
            <v>14</v>
          </cell>
          <cell r="BS52">
            <v>14</v>
          </cell>
          <cell r="BT52">
            <v>14</v>
          </cell>
          <cell r="BU52">
            <v>14</v>
          </cell>
          <cell r="BV52">
            <v>14</v>
          </cell>
          <cell r="BW52">
            <v>14</v>
          </cell>
          <cell r="BX52">
            <v>14</v>
          </cell>
          <cell r="BY52">
            <v>14</v>
          </cell>
          <cell r="BZ52">
            <v>14</v>
          </cell>
          <cell r="CA52">
            <v>14</v>
          </cell>
          <cell r="CB52">
            <v>14</v>
          </cell>
          <cell r="CC52">
            <v>14</v>
          </cell>
          <cell r="CD52">
            <v>14</v>
          </cell>
          <cell r="CE52">
            <v>14</v>
          </cell>
          <cell r="CF52">
            <v>14</v>
          </cell>
          <cell r="CG52">
            <v>14</v>
          </cell>
          <cell r="CH52">
            <v>14</v>
          </cell>
          <cell r="CI52">
            <v>14</v>
          </cell>
          <cell r="CJ52">
            <v>14</v>
          </cell>
          <cell r="CK52">
            <v>14</v>
          </cell>
          <cell r="CL52">
            <v>14</v>
          </cell>
          <cell r="CM52">
            <v>14</v>
          </cell>
          <cell r="CN52">
            <v>14</v>
          </cell>
          <cell r="CO52">
            <v>14</v>
          </cell>
          <cell r="CP52">
            <v>14</v>
          </cell>
          <cell r="CQ52">
            <v>14</v>
          </cell>
          <cell r="CR52">
            <v>14</v>
          </cell>
          <cell r="CS52">
            <v>14</v>
          </cell>
          <cell r="CT52">
            <v>14</v>
          </cell>
          <cell r="CU52">
            <v>14</v>
          </cell>
          <cell r="CV52">
            <v>14</v>
          </cell>
          <cell r="CW52">
            <v>14</v>
          </cell>
          <cell r="CX52">
            <v>14</v>
          </cell>
        </row>
        <row r="53">
          <cell r="G53">
            <v>0</v>
          </cell>
          <cell r="H53">
            <v>0</v>
          </cell>
          <cell r="I53">
            <v>0</v>
          </cell>
          <cell r="J53">
            <v>0</v>
          </cell>
          <cell r="K53">
            <v>0</v>
          </cell>
          <cell r="L53">
            <v>0</v>
          </cell>
          <cell r="M53">
            <v>0</v>
          </cell>
          <cell r="N53">
            <v>0</v>
          </cell>
          <cell r="O53">
            <v>0</v>
          </cell>
          <cell r="P53">
            <v>0</v>
          </cell>
          <cell r="Q53">
            <v>0</v>
          </cell>
          <cell r="R53">
            <v>9</v>
          </cell>
          <cell r="S53">
            <v>9</v>
          </cell>
          <cell r="T53">
            <v>9</v>
          </cell>
          <cell r="U53">
            <v>9</v>
          </cell>
          <cell r="V53">
            <v>9</v>
          </cell>
          <cell r="W53">
            <v>9</v>
          </cell>
          <cell r="X53">
            <v>9</v>
          </cell>
          <cell r="Y53">
            <v>9</v>
          </cell>
          <cell r="Z53">
            <v>9</v>
          </cell>
          <cell r="AA53">
            <v>9</v>
          </cell>
          <cell r="AB53">
            <v>9</v>
          </cell>
          <cell r="AC53">
            <v>9</v>
          </cell>
          <cell r="AD53">
            <v>9</v>
          </cell>
          <cell r="AE53">
            <v>9</v>
          </cell>
          <cell r="AF53">
            <v>9</v>
          </cell>
          <cell r="AG53">
            <v>9</v>
          </cell>
          <cell r="AH53">
            <v>9</v>
          </cell>
          <cell r="AI53">
            <v>9</v>
          </cell>
          <cell r="AJ53">
            <v>9</v>
          </cell>
          <cell r="AK53">
            <v>9</v>
          </cell>
          <cell r="AL53">
            <v>9</v>
          </cell>
          <cell r="AM53">
            <v>9</v>
          </cell>
          <cell r="AN53">
            <v>9</v>
          </cell>
          <cell r="AO53">
            <v>9</v>
          </cell>
          <cell r="AP53">
            <v>9</v>
          </cell>
          <cell r="AQ53">
            <v>9</v>
          </cell>
          <cell r="AR53">
            <v>9</v>
          </cell>
          <cell r="AS53">
            <v>9</v>
          </cell>
          <cell r="AT53">
            <v>9</v>
          </cell>
          <cell r="AU53">
            <v>9</v>
          </cell>
          <cell r="AV53">
            <v>9</v>
          </cell>
          <cell r="AW53">
            <v>9</v>
          </cell>
          <cell r="AX53">
            <v>9</v>
          </cell>
          <cell r="AY53">
            <v>9</v>
          </cell>
          <cell r="AZ53">
            <v>9</v>
          </cell>
          <cell r="BA53">
            <v>9</v>
          </cell>
          <cell r="BB53">
            <v>9</v>
          </cell>
          <cell r="BC53">
            <v>9</v>
          </cell>
          <cell r="BD53">
            <v>9</v>
          </cell>
          <cell r="BE53">
            <v>9</v>
          </cell>
          <cell r="BF53">
            <v>9</v>
          </cell>
          <cell r="BG53">
            <v>9</v>
          </cell>
          <cell r="BH53">
            <v>9</v>
          </cell>
          <cell r="BI53">
            <v>9</v>
          </cell>
          <cell r="BJ53">
            <v>9</v>
          </cell>
          <cell r="BK53">
            <v>9</v>
          </cell>
          <cell r="BL53">
            <v>9</v>
          </cell>
          <cell r="BM53">
            <v>9</v>
          </cell>
          <cell r="BN53">
            <v>9</v>
          </cell>
          <cell r="BO53">
            <v>9</v>
          </cell>
          <cell r="BP53">
            <v>9</v>
          </cell>
          <cell r="BQ53">
            <v>9</v>
          </cell>
          <cell r="BR53">
            <v>9</v>
          </cell>
          <cell r="BS53">
            <v>9</v>
          </cell>
          <cell r="BT53">
            <v>9</v>
          </cell>
          <cell r="BU53">
            <v>9</v>
          </cell>
          <cell r="BV53">
            <v>9</v>
          </cell>
          <cell r="BW53">
            <v>9</v>
          </cell>
          <cell r="BX53">
            <v>9</v>
          </cell>
          <cell r="BY53">
            <v>9</v>
          </cell>
          <cell r="BZ53">
            <v>9</v>
          </cell>
          <cell r="CA53">
            <v>9</v>
          </cell>
          <cell r="CB53">
            <v>9</v>
          </cell>
          <cell r="CC53">
            <v>9</v>
          </cell>
          <cell r="CD53">
            <v>9</v>
          </cell>
          <cell r="CE53">
            <v>9</v>
          </cell>
          <cell r="CF53">
            <v>9</v>
          </cell>
          <cell r="CG53">
            <v>9</v>
          </cell>
          <cell r="CH53">
            <v>9</v>
          </cell>
          <cell r="CI53">
            <v>9</v>
          </cell>
          <cell r="CJ53">
            <v>9</v>
          </cell>
          <cell r="CK53">
            <v>9</v>
          </cell>
          <cell r="CL53">
            <v>9</v>
          </cell>
          <cell r="CM53">
            <v>9</v>
          </cell>
          <cell r="CN53">
            <v>9</v>
          </cell>
          <cell r="CO53">
            <v>9</v>
          </cell>
          <cell r="CP53">
            <v>9</v>
          </cell>
          <cell r="CQ53">
            <v>9</v>
          </cell>
          <cell r="CR53">
            <v>9</v>
          </cell>
          <cell r="CS53">
            <v>9</v>
          </cell>
          <cell r="CT53">
            <v>9</v>
          </cell>
          <cell r="CU53">
            <v>9</v>
          </cell>
          <cell r="CV53">
            <v>9</v>
          </cell>
          <cell r="CW53">
            <v>9</v>
          </cell>
          <cell r="CX53">
            <v>9</v>
          </cell>
        </row>
        <row r="54">
          <cell r="G54">
            <v>0</v>
          </cell>
          <cell r="H54">
            <v>0</v>
          </cell>
          <cell r="I54">
            <v>0</v>
          </cell>
          <cell r="J54">
            <v>0</v>
          </cell>
          <cell r="K54">
            <v>0</v>
          </cell>
          <cell r="L54">
            <v>0</v>
          </cell>
          <cell r="M54">
            <v>0</v>
          </cell>
          <cell r="N54">
            <v>0</v>
          </cell>
          <cell r="O54">
            <v>0</v>
          </cell>
          <cell r="P54">
            <v>0</v>
          </cell>
          <cell r="Q54">
            <v>400</v>
          </cell>
          <cell r="R54">
            <v>400</v>
          </cell>
          <cell r="S54">
            <v>400</v>
          </cell>
          <cell r="T54">
            <v>400</v>
          </cell>
          <cell r="U54">
            <v>400</v>
          </cell>
          <cell r="V54">
            <v>400</v>
          </cell>
          <cell r="W54">
            <v>400</v>
          </cell>
          <cell r="X54">
            <v>400</v>
          </cell>
          <cell r="Y54">
            <v>400</v>
          </cell>
          <cell r="Z54">
            <v>400</v>
          </cell>
          <cell r="AA54">
            <v>400</v>
          </cell>
          <cell r="AB54">
            <v>400</v>
          </cell>
          <cell r="AC54">
            <v>400</v>
          </cell>
          <cell r="AD54">
            <v>400</v>
          </cell>
          <cell r="AE54">
            <v>400</v>
          </cell>
          <cell r="AF54">
            <v>400</v>
          </cell>
          <cell r="AG54">
            <v>400</v>
          </cell>
          <cell r="AH54">
            <v>400</v>
          </cell>
          <cell r="AI54">
            <v>400</v>
          </cell>
          <cell r="AJ54">
            <v>400</v>
          </cell>
          <cell r="AK54">
            <v>400</v>
          </cell>
          <cell r="AL54">
            <v>400</v>
          </cell>
          <cell r="AM54">
            <v>400</v>
          </cell>
          <cell r="AN54">
            <v>400</v>
          </cell>
          <cell r="AO54">
            <v>400</v>
          </cell>
          <cell r="AP54">
            <v>400</v>
          </cell>
          <cell r="AQ54">
            <v>400</v>
          </cell>
          <cell r="AR54">
            <v>400</v>
          </cell>
          <cell r="AS54">
            <v>400</v>
          </cell>
          <cell r="AT54">
            <v>400</v>
          </cell>
          <cell r="AU54">
            <v>400</v>
          </cell>
          <cell r="AV54">
            <v>400</v>
          </cell>
          <cell r="AW54">
            <v>400</v>
          </cell>
          <cell r="AX54">
            <v>400</v>
          </cell>
          <cell r="AY54">
            <v>400</v>
          </cell>
          <cell r="AZ54">
            <v>400</v>
          </cell>
          <cell r="BA54">
            <v>400</v>
          </cell>
          <cell r="BB54">
            <v>400</v>
          </cell>
          <cell r="BC54">
            <v>400</v>
          </cell>
          <cell r="BD54">
            <v>400</v>
          </cell>
          <cell r="BE54">
            <v>400</v>
          </cell>
          <cell r="BF54">
            <v>400</v>
          </cell>
          <cell r="BG54">
            <v>400</v>
          </cell>
          <cell r="BH54">
            <v>400</v>
          </cell>
          <cell r="BI54">
            <v>400</v>
          </cell>
          <cell r="BJ54">
            <v>400</v>
          </cell>
          <cell r="BK54">
            <v>400</v>
          </cell>
          <cell r="BL54">
            <v>400</v>
          </cell>
          <cell r="BM54">
            <v>400</v>
          </cell>
          <cell r="BN54">
            <v>400</v>
          </cell>
          <cell r="BO54">
            <v>400</v>
          </cell>
          <cell r="BP54">
            <v>400</v>
          </cell>
          <cell r="BQ54">
            <v>400</v>
          </cell>
          <cell r="BR54">
            <v>400</v>
          </cell>
          <cell r="BS54">
            <v>400</v>
          </cell>
          <cell r="BT54">
            <v>400</v>
          </cell>
          <cell r="BU54">
            <v>400</v>
          </cell>
          <cell r="BV54">
            <v>400</v>
          </cell>
          <cell r="BW54">
            <v>400</v>
          </cell>
          <cell r="BX54">
            <v>400</v>
          </cell>
          <cell r="BY54">
            <v>400</v>
          </cell>
          <cell r="BZ54">
            <v>400</v>
          </cell>
          <cell r="CA54">
            <v>400</v>
          </cell>
          <cell r="CB54">
            <v>400</v>
          </cell>
          <cell r="CC54">
            <v>400</v>
          </cell>
          <cell r="CD54">
            <v>400</v>
          </cell>
          <cell r="CE54">
            <v>400</v>
          </cell>
          <cell r="CF54">
            <v>400</v>
          </cell>
          <cell r="CG54">
            <v>400</v>
          </cell>
          <cell r="CH54">
            <v>400</v>
          </cell>
          <cell r="CI54">
            <v>400</v>
          </cell>
          <cell r="CJ54">
            <v>400</v>
          </cell>
          <cell r="CK54">
            <v>400</v>
          </cell>
          <cell r="CL54">
            <v>400</v>
          </cell>
          <cell r="CM54">
            <v>400</v>
          </cell>
          <cell r="CN54">
            <v>400</v>
          </cell>
          <cell r="CO54">
            <v>400</v>
          </cell>
          <cell r="CP54">
            <v>400</v>
          </cell>
          <cell r="CQ54">
            <v>400</v>
          </cell>
          <cell r="CR54">
            <v>400</v>
          </cell>
          <cell r="CS54">
            <v>400</v>
          </cell>
          <cell r="CT54">
            <v>400</v>
          </cell>
          <cell r="CU54">
            <v>400</v>
          </cell>
          <cell r="CV54">
            <v>400</v>
          </cell>
          <cell r="CW54">
            <v>400</v>
          </cell>
          <cell r="CX54">
            <v>400</v>
          </cell>
        </row>
        <row r="55">
          <cell r="G55">
            <v>0</v>
          </cell>
          <cell r="H55">
            <v>0</v>
          </cell>
          <cell r="I55">
            <v>0</v>
          </cell>
          <cell r="J55">
            <v>0.59</v>
          </cell>
          <cell r="K55">
            <v>1.24</v>
          </cell>
          <cell r="L55">
            <v>1.24</v>
          </cell>
          <cell r="M55">
            <v>1.24</v>
          </cell>
          <cell r="N55">
            <v>1.5</v>
          </cell>
          <cell r="O55">
            <v>1.5</v>
          </cell>
          <cell r="P55">
            <v>2.5</v>
          </cell>
          <cell r="Q55">
            <v>4</v>
          </cell>
          <cell r="R55">
            <v>4</v>
          </cell>
          <cell r="S55">
            <v>4</v>
          </cell>
          <cell r="T55">
            <v>4</v>
          </cell>
          <cell r="U55">
            <v>4</v>
          </cell>
          <cell r="V55">
            <v>4</v>
          </cell>
          <cell r="W55">
            <v>4</v>
          </cell>
          <cell r="X55">
            <v>4</v>
          </cell>
          <cell r="Y55">
            <v>4</v>
          </cell>
          <cell r="Z55">
            <v>4</v>
          </cell>
          <cell r="AA55">
            <v>4</v>
          </cell>
          <cell r="AB55">
            <v>4</v>
          </cell>
          <cell r="AC55">
            <v>4</v>
          </cell>
          <cell r="AD55">
            <v>4</v>
          </cell>
          <cell r="AE55">
            <v>4</v>
          </cell>
          <cell r="AF55">
            <v>4</v>
          </cell>
          <cell r="AG55">
            <v>4</v>
          </cell>
          <cell r="AH55">
            <v>4</v>
          </cell>
          <cell r="AI55">
            <v>4</v>
          </cell>
          <cell r="AJ55">
            <v>4</v>
          </cell>
          <cell r="AK55">
            <v>4</v>
          </cell>
          <cell r="AL55">
            <v>4</v>
          </cell>
          <cell r="AM55">
            <v>4</v>
          </cell>
          <cell r="AN55">
            <v>4</v>
          </cell>
          <cell r="AO55">
            <v>4</v>
          </cell>
          <cell r="AP55">
            <v>4</v>
          </cell>
          <cell r="AQ55">
            <v>4</v>
          </cell>
          <cell r="AR55">
            <v>4</v>
          </cell>
          <cell r="AS55">
            <v>4</v>
          </cell>
          <cell r="AT55">
            <v>4</v>
          </cell>
          <cell r="AU55">
            <v>4</v>
          </cell>
          <cell r="AV55">
            <v>4</v>
          </cell>
          <cell r="AW55">
            <v>4</v>
          </cell>
          <cell r="AX55">
            <v>4</v>
          </cell>
          <cell r="AY55">
            <v>4</v>
          </cell>
          <cell r="AZ55">
            <v>4</v>
          </cell>
          <cell r="BA55">
            <v>4</v>
          </cell>
          <cell r="BB55">
            <v>4</v>
          </cell>
          <cell r="BC55">
            <v>4</v>
          </cell>
          <cell r="BD55">
            <v>4</v>
          </cell>
          <cell r="BE55">
            <v>4</v>
          </cell>
          <cell r="BF55">
            <v>4</v>
          </cell>
          <cell r="BG55">
            <v>4</v>
          </cell>
          <cell r="BH55">
            <v>4</v>
          </cell>
          <cell r="BI55">
            <v>4</v>
          </cell>
          <cell r="BJ55">
            <v>4</v>
          </cell>
          <cell r="BK55">
            <v>4</v>
          </cell>
          <cell r="BL55">
            <v>4</v>
          </cell>
          <cell r="BM55">
            <v>4</v>
          </cell>
          <cell r="BN55">
            <v>4</v>
          </cell>
          <cell r="BO55">
            <v>4</v>
          </cell>
          <cell r="BP55">
            <v>4</v>
          </cell>
          <cell r="BQ55">
            <v>4</v>
          </cell>
          <cell r="BR55">
            <v>4</v>
          </cell>
          <cell r="BS55">
            <v>4</v>
          </cell>
          <cell r="BT55">
            <v>4</v>
          </cell>
          <cell r="BU55">
            <v>4</v>
          </cell>
          <cell r="BV55">
            <v>4</v>
          </cell>
          <cell r="BW55">
            <v>4</v>
          </cell>
          <cell r="BX55">
            <v>4</v>
          </cell>
          <cell r="BY55">
            <v>4</v>
          </cell>
          <cell r="BZ55">
            <v>4</v>
          </cell>
          <cell r="CA55">
            <v>4</v>
          </cell>
          <cell r="CB55">
            <v>4</v>
          </cell>
          <cell r="CC55">
            <v>4</v>
          </cell>
          <cell r="CD55">
            <v>4</v>
          </cell>
          <cell r="CE55">
            <v>4</v>
          </cell>
          <cell r="CF55">
            <v>4</v>
          </cell>
          <cell r="CG55">
            <v>4</v>
          </cell>
          <cell r="CH55">
            <v>4</v>
          </cell>
          <cell r="CI55">
            <v>4</v>
          </cell>
          <cell r="CJ55">
            <v>4</v>
          </cell>
          <cell r="CK55">
            <v>4</v>
          </cell>
          <cell r="CL55">
            <v>4</v>
          </cell>
          <cell r="CM55">
            <v>4</v>
          </cell>
          <cell r="CN55">
            <v>4</v>
          </cell>
          <cell r="CO55">
            <v>4</v>
          </cell>
          <cell r="CP55">
            <v>4</v>
          </cell>
          <cell r="CQ55">
            <v>4</v>
          </cell>
          <cell r="CR55">
            <v>4</v>
          </cell>
          <cell r="CS55">
            <v>4</v>
          </cell>
          <cell r="CT55">
            <v>4</v>
          </cell>
          <cell r="CU55">
            <v>4</v>
          </cell>
          <cell r="CV55">
            <v>4</v>
          </cell>
          <cell r="CW55">
            <v>4</v>
          </cell>
          <cell r="CX55">
            <v>4</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row>
        <row r="63">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row>
        <row r="67">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row>
      </sheetData>
      <sheetData sheetId="9"/>
      <sheetData sheetId="10"/>
      <sheetData sheetId="11"/>
      <sheetData sheetId="1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เมนู"/>
      <sheetName val="รายละเอียดงาน"/>
      <sheetName val="ส่วนใส่ปริมาณงาน"/>
      <sheetName val="บันทึกข้อความ"/>
      <sheetName val="รายงานผลรายสัปดาห์"/>
      <sheetName val="S-CURVE"/>
      <sheetName val="หนังสือเร่งรัด"/>
      <sheetName val="แจ้งปรับเกิน 10%"/>
      <sheetName val="ส่วนคำนวณ1"/>
      <sheetName val="ส่วนคำนวณ2"/>
      <sheetName val="คำแนะนำการกรอก"/>
      <sheetName val="แนะนำการใส่ปริมาณ"/>
      <sheetName val="แนะนำการวางแผน"/>
    </sheetNames>
    <sheetDataSet>
      <sheetData sheetId="0"/>
      <sheetData sheetId="1"/>
      <sheetData sheetId="2">
        <row r="3">
          <cell r="G3">
            <v>38967</v>
          </cell>
          <cell r="H3">
            <v>38975</v>
          </cell>
          <cell r="I3">
            <v>38983</v>
          </cell>
          <cell r="J3">
            <v>38990</v>
          </cell>
          <cell r="K3">
            <v>38997</v>
          </cell>
          <cell r="L3">
            <v>39005</v>
          </cell>
          <cell r="M3">
            <v>39013</v>
          </cell>
          <cell r="N3">
            <v>39021</v>
          </cell>
          <cell r="O3">
            <v>39028</v>
          </cell>
          <cell r="P3">
            <v>39036</v>
          </cell>
          <cell r="Q3">
            <v>39044</v>
          </cell>
          <cell r="R3">
            <v>39051</v>
          </cell>
          <cell r="S3">
            <v>39058</v>
          </cell>
          <cell r="T3">
            <v>39066</v>
          </cell>
          <cell r="U3">
            <v>39074</v>
          </cell>
          <cell r="V3">
            <v>39082</v>
          </cell>
          <cell r="W3">
            <v>39089</v>
          </cell>
          <cell r="X3">
            <v>39097</v>
          </cell>
          <cell r="Y3">
            <v>39105</v>
          </cell>
          <cell r="Z3">
            <v>39113</v>
          </cell>
          <cell r="AA3">
            <v>39120</v>
          </cell>
          <cell r="AB3">
            <v>39128</v>
          </cell>
          <cell r="AC3">
            <v>39136</v>
          </cell>
          <cell r="AD3">
            <v>39141</v>
          </cell>
          <cell r="AE3">
            <v>39148</v>
          </cell>
          <cell r="AF3">
            <v>39156</v>
          </cell>
          <cell r="AG3">
            <v>39164</v>
          </cell>
          <cell r="AH3">
            <v>39172</v>
          </cell>
          <cell r="AI3">
            <v>39179</v>
          </cell>
          <cell r="AJ3">
            <v>39187</v>
          </cell>
          <cell r="AK3">
            <v>39195</v>
          </cell>
          <cell r="AL3">
            <v>39202</v>
          </cell>
          <cell r="AM3">
            <v>39209</v>
          </cell>
          <cell r="AN3">
            <v>39217</v>
          </cell>
          <cell r="AO3">
            <v>39225</v>
          </cell>
          <cell r="AP3">
            <v>39233</v>
          </cell>
          <cell r="AQ3">
            <v>39240</v>
          </cell>
          <cell r="AR3">
            <v>39248</v>
          </cell>
          <cell r="AS3">
            <v>39256</v>
          </cell>
          <cell r="AT3">
            <v>39263</v>
          </cell>
          <cell r="AU3">
            <v>39270</v>
          </cell>
          <cell r="AV3">
            <v>39278</v>
          </cell>
          <cell r="AW3">
            <v>39286</v>
          </cell>
          <cell r="AX3">
            <v>39294</v>
          </cell>
          <cell r="AY3">
            <v>39301</v>
          </cell>
          <cell r="AZ3">
            <v>39309</v>
          </cell>
          <cell r="BA3">
            <v>39317</v>
          </cell>
          <cell r="BB3">
            <v>39325</v>
          </cell>
          <cell r="BC3">
            <v>39332</v>
          </cell>
          <cell r="BD3">
            <v>39340</v>
          </cell>
          <cell r="BE3">
            <v>39348</v>
          </cell>
          <cell r="BF3">
            <v>39355</v>
          </cell>
          <cell r="BG3">
            <v>39362</v>
          </cell>
          <cell r="BH3">
            <v>39370</v>
          </cell>
          <cell r="BI3">
            <v>39378</v>
          </cell>
          <cell r="BJ3">
            <v>39386</v>
          </cell>
          <cell r="BK3">
            <v>39393</v>
          </cell>
          <cell r="BL3">
            <v>39401</v>
          </cell>
          <cell r="BM3">
            <v>39409</v>
          </cell>
          <cell r="BN3">
            <v>39416</v>
          </cell>
          <cell r="BO3">
            <v>39423</v>
          </cell>
          <cell r="BP3">
            <v>39431</v>
          </cell>
          <cell r="BQ3">
            <v>39439</v>
          </cell>
          <cell r="BR3">
            <v>39447</v>
          </cell>
          <cell r="BS3">
            <v>39454</v>
          </cell>
          <cell r="BT3">
            <v>39462</v>
          </cell>
          <cell r="BU3">
            <v>39470</v>
          </cell>
          <cell r="BV3">
            <v>39478</v>
          </cell>
          <cell r="BW3">
            <v>39485</v>
          </cell>
          <cell r="BX3">
            <v>39493</v>
          </cell>
          <cell r="BY3">
            <v>39501</v>
          </cell>
          <cell r="BZ3">
            <v>39507</v>
          </cell>
          <cell r="CA3">
            <v>39514</v>
          </cell>
          <cell r="CB3">
            <v>39522</v>
          </cell>
          <cell r="CC3">
            <v>39530</v>
          </cell>
          <cell r="CD3">
            <v>39538</v>
          </cell>
          <cell r="CE3">
            <v>39545</v>
          </cell>
          <cell r="CF3">
            <v>39553</v>
          </cell>
          <cell r="CG3">
            <v>39561</v>
          </cell>
          <cell r="CH3">
            <v>39568</v>
          </cell>
          <cell r="CI3">
            <v>39575</v>
          </cell>
          <cell r="CJ3">
            <v>39583</v>
          </cell>
          <cell r="CK3">
            <v>39591</v>
          </cell>
          <cell r="CL3">
            <v>39599</v>
          </cell>
          <cell r="CM3">
            <v>39606</v>
          </cell>
          <cell r="CN3">
            <v>39614</v>
          </cell>
          <cell r="CO3">
            <v>39622</v>
          </cell>
          <cell r="CP3">
            <v>39629</v>
          </cell>
          <cell r="CQ3">
            <v>39636</v>
          </cell>
          <cell r="CR3">
            <v>39644</v>
          </cell>
          <cell r="CS3">
            <v>39652</v>
          </cell>
          <cell r="CT3">
            <v>39660</v>
          </cell>
          <cell r="CU3">
            <v>39667</v>
          </cell>
          <cell r="CV3">
            <v>39675</v>
          </cell>
          <cell r="CW3">
            <v>39683</v>
          </cell>
          <cell r="CX3">
            <v>39691</v>
          </cell>
        </row>
        <row r="4">
          <cell r="G4">
            <v>2549</v>
          </cell>
          <cell r="K4">
            <v>2549</v>
          </cell>
          <cell r="O4">
            <v>2549</v>
          </cell>
          <cell r="S4">
            <v>2549</v>
          </cell>
          <cell r="W4">
            <v>2550</v>
          </cell>
          <cell r="AA4">
            <v>2550</v>
          </cell>
          <cell r="AE4">
            <v>2550</v>
          </cell>
          <cell r="AI4">
            <v>2550</v>
          </cell>
          <cell r="AM4">
            <v>2550</v>
          </cell>
          <cell r="AQ4">
            <v>2550</v>
          </cell>
          <cell r="AU4">
            <v>2550</v>
          </cell>
          <cell r="AY4">
            <v>2550</v>
          </cell>
          <cell r="BC4">
            <v>2550</v>
          </cell>
          <cell r="BG4">
            <v>2550</v>
          </cell>
          <cell r="BK4">
            <v>2550</v>
          </cell>
          <cell r="BO4">
            <v>2550</v>
          </cell>
          <cell r="BS4">
            <v>2551</v>
          </cell>
          <cell r="BW4">
            <v>2551</v>
          </cell>
          <cell r="CA4">
            <v>2551</v>
          </cell>
          <cell r="CE4">
            <v>2551</v>
          </cell>
          <cell r="CI4">
            <v>2551</v>
          </cell>
          <cell r="CM4">
            <v>2551</v>
          </cell>
          <cell r="CQ4">
            <v>2551</v>
          </cell>
          <cell r="CU4">
            <v>2551</v>
          </cell>
        </row>
        <row r="5">
          <cell r="G5">
            <v>38961</v>
          </cell>
          <cell r="K5">
            <v>38991</v>
          </cell>
          <cell r="O5">
            <v>39022</v>
          </cell>
          <cell r="S5">
            <v>39052</v>
          </cell>
          <cell r="W5">
            <v>39083</v>
          </cell>
          <cell r="AA5">
            <v>39114</v>
          </cell>
          <cell r="AE5">
            <v>39142</v>
          </cell>
          <cell r="AI5">
            <v>39173</v>
          </cell>
          <cell r="AM5">
            <v>39203</v>
          </cell>
          <cell r="AQ5">
            <v>39234</v>
          </cell>
          <cell r="AU5">
            <v>39264</v>
          </cell>
          <cell r="AY5">
            <v>39295</v>
          </cell>
          <cell r="BC5">
            <v>39326</v>
          </cell>
          <cell r="BG5">
            <v>39356</v>
          </cell>
          <cell r="BK5">
            <v>39387</v>
          </cell>
          <cell r="BO5">
            <v>39417</v>
          </cell>
          <cell r="BS5">
            <v>39448</v>
          </cell>
          <cell r="BW5">
            <v>39479</v>
          </cell>
          <cell r="CA5">
            <v>39508</v>
          </cell>
          <cell r="CE5">
            <v>39539</v>
          </cell>
          <cell r="CI5">
            <v>39569</v>
          </cell>
          <cell r="CM5">
            <v>39600</v>
          </cell>
          <cell r="CQ5">
            <v>39630</v>
          </cell>
          <cell r="CU5">
            <v>39661</v>
          </cell>
        </row>
        <row r="6">
          <cell r="G6">
            <v>38967</v>
          </cell>
          <cell r="H6">
            <v>38975</v>
          </cell>
          <cell r="I6">
            <v>38983</v>
          </cell>
          <cell r="J6">
            <v>38990</v>
          </cell>
          <cell r="K6">
            <v>38997</v>
          </cell>
          <cell r="L6">
            <v>39005</v>
          </cell>
          <cell r="M6">
            <v>39013</v>
          </cell>
          <cell r="N6">
            <v>39021</v>
          </cell>
          <cell r="O6">
            <v>39028</v>
          </cell>
          <cell r="P6">
            <v>39036</v>
          </cell>
          <cell r="Q6">
            <v>39044</v>
          </cell>
          <cell r="R6">
            <v>39051</v>
          </cell>
          <cell r="S6">
            <v>39058</v>
          </cell>
          <cell r="T6">
            <v>39066</v>
          </cell>
          <cell r="U6">
            <v>39074</v>
          </cell>
          <cell r="V6">
            <v>39082</v>
          </cell>
          <cell r="W6">
            <v>39089</v>
          </cell>
          <cell r="X6">
            <v>39097</v>
          </cell>
          <cell r="Y6">
            <v>39105</v>
          </cell>
          <cell r="Z6">
            <v>39113</v>
          </cell>
          <cell r="AA6">
            <v>39120</v>
          </cell>
          <cell r="AB6">
            <v>39128</v>
          </cell>
          <cell r="AC6">
            <v>39136</v>
          </cell>
          <cell r="AD6">
            <v>39141</v>
          </cell>
          <cell r="AE6">
            <v>39148</v>
          </cell>
          <cell r="AF6">
            <v>39156</v>
          </cell>
          <cell r="AG6">
            <v>39164</v>
          </cell>
          <cell r="AH6">
            <v>39172</v>
          </cell>
          <cell r="AI6">
            <v>39179</v>
          </cell>
          <cell r="AJ6">
            <v>39187</v>
          </cell>
          <cell r="AK6">
            <v>39195</v>
          </cell>
          <cell r="AL6">
            <v>39202</v>
          </cell>
          <cell r="AM6">
            <v>39209</v>
          </cell>
          <cell r="AN6">
            <v>39217</v>
          </cell>
          <cell r="AO6">
            <v>39225</v>
          </cell>
          <cell r="AP6">
            <v>39233</v>
          </cell>
          <cell r="AQ6">
            <v>39240</v>
          </cell>
          <cell r="AR6">
            <v>39248</v>
          </cell>
          <cell r="AS6">
            <v>39256</v>
          </cell>
          <cell r="AT6">
            <v>39263</v>
          </cell>
          <cell r="AU6">
            <v>39270</v>
          </cell>
          <cell r="AV6">
            <v>39278</v>
          </cell>
          <cell r="AW6">
            <v>39286</v>
          </cell>
          <cell r="AX6">
            <v>39294</v>
          </cell>
          <cell r="AY6">
            <v>39301</v>
          </cell>
          <cell r="AZ6">
            <v>39309</v>
          </cell>
          <cell r="BA6">
            <v>39317</v>
          </cell>
          <cell r="BB6">
            <v>39325</v>
          </cell>
          <cell r="BC6">
            <v>39332</v>
          </cell>
          <cell r="BD6">
            <v>39340</v>
          </cell>
          <cell r="BE6">
            <v>39348</v>
          </cell>
          <cell r="BF6">
            <v>39355</v>
          </cell>
          <cell r="BG6">
            <v>39362</v>
          </cell>
          <cell r="BH6">
            <v>39370</v>
          </cell>
          <cell r="BI6">
            <v>39378</v>
          </cell>
          <cell r="BJ6">
            <v>39386</v>
          </cell>
          <cell r="BK6">
            <v>39393</v>
          </cell>
          <cell r="BL6">
            <v>39401</v>
          </cell>
          <cell r="BM6">
            <v>39409</v>
          </cell>
          <cell r="BN6">
            <v>39416</v>
          </cell>
          <cell r="BO6">
            <v>39423</v>
          </cell>
          <cell r="BP6">
            <v>39431</v>
          </cell>
          <cell r="BQ6">
            <v>39439</v>
          </cell>
          <cell r="BR6">
            <v>39447</v>
          </cell>
          <cell r="BS6">
            <v>39454</v>
          </cell>
          <cell r="BT6">
            <v>39462</v>
          </cell>
          <cell r="BU6">
            <v>39470</v>
          </cell>
          <cell r="BV6">
            <v>39478</v>
          </cell>
          <cell r="BW6">
            <v>39485</v>
          </cell>
          <cell r="BX6">
            <v>39493</v>
          </cell>
          <cell r="BY6">
            <v>39501</v>
          </cell>
          <cell r="BZ6">
            <v>39507</v>
          </cell>
          <cell r="CA6">
            <v>39514</v>
          </cell>
          <cell r="CB6">
            <v>39522</v>
          </cell>
          <cell r="CC6">
            <v>39530</v>
          </cell>
          <cell r="CD6">
            <v>39538</v>
          </cell>
          <cell r="CE6">
            <v>39545</v>
          </cell>
          <cell r="CF6">
            <v>39553</v>
          </cell>
          <cell r="CG6">
            <v>39561</v>
          </cell>
          <cell r="CH6">
            <v>39568</v>
          </cell>
          <cell r="CI6">
            <v>39575</v>
          </cell>
          <cell r="CJ6">
            <v>39583</v>
          </cell>
          <cell r="CK6">
            <v>39591</v>
          </cell>
          <cell r="CL6">
            <v>39599</v>
          </cell>
          <cell r="CM6">
            <v>39606</v>
          </cell>
          <cell r="CN6">
            <v>39614</v>
          </cell>
          <cell r="CO6">
            <v>39622</v>
          </cell>
          <cell r="CP6">
            <v>39629</v>
          </cell>
          <cell r="CQ6">
            <v>39636</v>
          </cell>
          <cell r="CR6">
            <v>39644</v>
          </cell>
          <cell r="CS6">
            <v>39652</v>
          </cell>
          <cell r="CT6">
            <v>39660</v>
          </cell>
          <cell r="CU6">
            <v>39667</v>
          </cell>
          <cell r="CV6">
            <v>39675</v>
          </cell>
          <cell r="CW6">
            <v>39683</v>
          </cell>
          <cell r="CX6">
            <v>39691</v>
          </cell>
        </row>
        <row r="7">
          <cell r="H7">
            <v>10000</v>
          </cell>
          <cell r="I7">
            <v>4400</v>
          </cell>
        </row>
        <row r="8">
          <cell r="I8">
            <v>1390</v>
          </cell>
        </row>
        <row r="9">
          <cell r="J9">
            <v>2241</v>
          </cell>
        </row>
        <row r="10">
          <cell r="L10">
            <v>300</v>
          </cell>
          <cell r="M10">
            <v>300</v>
          </cell>
          <cell r="N10">
            <v>250</v>
          </cell>
          <cell r="O10">
            <v>472</v>
          </cell>
        </row>
        <row r="11">
          <cell r="O11">
            <v>1624</v>
          </cell>
        </row>
        <row r="12">
          <cell r="P12">
            <v>745</v>
          </cell>
        </row>
        <row r="13">
          <cell r="P13">
            <v>7270</v>
          </cell>
        </row>
        <row r="14">
          <cell r="Q14">
            <v>7270</v>
          </cell>
        </row>
        <row r="15">
          <cell r="J15">
            <v>14</v>
          </cell>
        </row>
        <row r="16">
          <cell r="R16">
            <v>9</v>
          </cell>
        </row>
        <row r="17">
          <cell r="Q17">
            <v>400</v>
          </cell>
        </row>
        <row r="18">
          <cell r="J18">
            <v>0.59</v>
          </cell>
          <cell r="K18">
            <v>0.65</v>
          </cell>
          <cell r="N18">
            <v>0.26</v>
          </cell>
          <cell r="P18">
            <v>1</v>
          </cell>
          <cell r="Q18">
            <v>1.5</v>
          </cell>
        </row>
        <row r="32">
          <cell r="E32">
            <v>3168000</v>
          </cell>
        </row>
      </sheetData>
      <sheetData sheetId="3"/>
      <sheetData sheetId="4"/>
      <sheetData sheetId="5"/>
      <sheetData sheetId="6"/>
      <sheetData sheetId="7"/>
      <sheetData sheetId="8">
        <row r="28">
          <cell r="A28">
            <v>1</v>
          </cell>
          <cell r="B28" t="str">
            <v>1 - 7</v>
          </cell>
          <cell r="C28">
            <v>1</v>
          </cell>
          <cell r="D28">
            <v>7</v>
          </cell>
        </row>
        <row r="29">
          <cell r="A29">
            <v>2</v>
          </cell>
          <cell r="B29" t="str">
            <v>8 - 15</v>
          </cell>
          <cell r="C29">
            <v>8</v>
          </cell>
          <cell r="D29">
            <v>15</v>
          </cell>
        </row>
        <row r="30">
          <cell r="A30">
            <v>3</v>
          </cell>
          <cell r="B30" t="str">
            <v>16 - 23</v>
          </cell>
          <cell r="C30">
            <v>16</v>
          </cell>
          <cell r="D30">
            <v>23</v>
          </cell>
        </row>
        <row r="31">
          <cell r="A31">
            <v>4</v>
          </cell>
          <cell r="B31" t="str">
            <v>24 - 30</v>
          </cell>
          <cell r="C31">
            <v>30</v>
          </cell>
          <cell r="D31">
            <v>28</v>
          </cell>
          <cell r="E31">
            <v>30</v>
          </cell>
        </row>
        <row r="41">
          <cell r="G41">
            <v>38967</v>
          </cell>
          <cell r="H41">
            <v>38975</v>
          </cell>
          <cell r="I41">
            <v>38983</v>
          </cell>
          <cell r="J41">
            <v>38990</v>
          </cell>
          <cell r="K41">
            <v>38997</v>
          </cell>
          <cell r="L41">
            <v>39005</v>
          </cell>
          <cell r="M41">
            <v>39013</v>
          </cell>
          <cell r="N41">
            <v>39021</v>
          </cell>
          <cell r="O41">
            <v>39028</v>
          </cell>
          <cell r="P41">
            <v>39036</v>
          </cell>
          <cell r="Q41">
            <v>39044</v>
          </cell>
          <cell r="R41">
            <v>39051</v>
          </cell>
          <cell r="S41">
            <v>39058</v>
          </cell>
          <cell r="T41">
            <v>39066</v>
          </cell>
          <cell r="U41">
            <v>39074</v>
          </cell>
          <cell r="V41">
            <v>39082</v>
          </cell>
          <cell r="W41">
            <v>39089</v>
          </cell>
          <cell r="X41">
            <v>39097</v>
          </cell>
          <cell r="Y41">
            <v>39105</v>
          </cell>
          <cell r="Z41">
            <v>39113</v>
          </cell>
          <cell r="AA41">
            <v>39120</v>
          </cell>
          <cell r="AB41">
            <v>39128</v>
          </cell>
          <cell r="AC41">
            <v>39136</v>
          </cell>
          <cell r="AD41">
            <v>39141</v>
          </cell>
          <cell r="AE41">
            <v>39148</v>
          </cell>
          <cell r="AF41">
            <v>39156</v>
          </cell>
          <cell r="AG41">
            <v>39164</v>
          </cell>
          <cell r="AH41">
            <v>39172</v>
          </cell>
          <cell r="AI41">
            <v>39179</v>
          </cell>
          <cell r="AJ41">
            <v>39187</v>
          </cell>
          <cell r="AK41">
            <v>39195</v>
          </cell>
          <cell r="AL41">
            <v>39202</v>
          </cell>
          <cell r="AM41">
            <v>39209</v>
          </cell>
          <cell r="AN41">
            <v>39217</v>
          </cell>
          <cell r="AO41">
            <v>39225</v>
          </cell>
          <cell r="AP41">
            <v>39233</v>
          </cell>
          <cell r="AQ41">
            <v>39240</v>
          </cell>
          <cell r="AR41">
            <v>39248</v>
          </cell>
          <cell r="AS41">
            <v>39256</v>
          </cell>
          <cell r="AT41">
            <v>39263</v>
          </cell>
          <cell r="AU41">
            <v>39270</v>
          </cell>
          <cell r="AV41">
            <v>39278</v>
          </cell>
          <cell r="AW41">
            <v>39286</v>
          </cell>
          <cell r="AX41">
            <v>39294</v>
          </cell>
          <cell r="AY41">
            <v>39301</v>
          </cell>
          <cell r="AZ41">
            <v>39309</v>
          </cell>
          <cell r="BA41">
            <v>39317</v>
          </cell>
          <cell r="BB41">
            <v>39325</v>
          </cell>
          <cell r="BC41">
            <v>39332</v>
          </cell>
          <cell r="BD41">
            <v>39340</v>
          </cell>
          <cell r="BE41">
            <v>39348</v>
          </cell>
          <cell r="BF41">
            <v>39355</v>
          </cell>
          <cell r="BG41">
            <v>39362</v>
          </cell>
          <cell r="BH41">
            <v>39370</v>
          </cell>
          <cell r="BI41">
            <v>39378</v>
          </cell>
          <cell r="BJ41">
            <v>39386</v>
          </cell>
          <cell r="BK41">
            <v>39393</v>
          </cell>
          <cell r="BL41">
            <v>39401</v>
          </cell>
          <cell r="BM41">
            <v>39409</v>
          </cell>
          <cell r="BN41">
            <v>39416</v>
          </cell>
          <cell r="BO41">
            <v>39423</v>
          </cell>
          <cell r="BP41">
            <v>39431</v>
          </cell>
          <cell r="BQ41">
            <v>39439</v>
          </cell>
          <cell r="BR41">
            <v>39447</v>
          </cell>
          <cell r="BS41">
            <v>39454</v>
          </cell>
          <cell r="BT41">
            <v>39462</v>
          </cell>
          <cell r="BU41">
            <v>39470</v>
          </cell>
          <cell r="BV41">
            <v>39478</v>
          </cell>
          <cell r="BW41">
            <v>39485</v>
          </cell>
          <cell r="BX41">
            <v>39493</v>
          </cell>
          <cell r="BY41">
            <v>39501</v>
          </cell>
          <cell r="BZ41">
            <v>39507</v>
          </cell>
          <cell r="CA41">
            <v>39514</v>
          </cell>
          <cell r="CB41">
            <v>39522</v>
          </cell>
          <cell r="CC41">
            <v>39530</v>
          </cell>
          <cell r="CD41">
            <v>39538</v>
          </cell>
          <cell r="CE41">
            <v>39545</v>
          </cell>
          <cell r="CF41">
            <v>39553</v>
          </cell>
          <cell r="CG41">
            <v>39561</v>
          </cell>
          <cell r="CH41">
            <v>39568</v>
          </cell>
          <cell r="CI41">
            <v>39575</v>
          </cell>
          <cell r="CJ41">
            <v>39583</v>
          </cell>
          <cell r="CK41">
            <v>39591</v>
          </cell>
          <cell r="CL41">
            <v>39599</v>
          </cell>
          <cell r="CM41">
            <v>39606</v>
          </cell>
          <cell r="CN41">
            <v>39614</v>
          </cell>
          <cell r="CO41">
            <v>39622</v>
          </cell>
          <cell r="CP41">
            <v>39629</v>
          </cell>
          <cell r="CQ41">
            <v>39636</v>
          </cell>
          <cell r="CR41">
            <v>39644</v>
          </cell>
          <cell r="CS41">
            <v>39652</v>
          </cell>
          <cell r="CT41">
            <v>39660</v>
          </cell>
          <cell r="CU41">
            <v>39667</v>
          </cell>
          <cell r="CV41">
            <v>39675</v>
          </cell>
          <cell r="CW41">
            <v>39683</v>
          </cell>
          <cell r="CX41">
            <v>39691</v>
          </cell>
        </row>
        <row r="42">
          <cell r="G42">
            <v>38961</v>
          </cell>
          <cell r="K42">
            <v>38991</v>
          </cell>
          <cell r="O42">
            <v>39022</v>
          </cell>
          <cell r="S42">
            <v>39052</v>
          </cell>
          <cell r="W42">
            <v>39083</v>
          </cell>
          <cell r="AA42">
            <v>39114</v>
          </cell>
          <cell r="AE42">
            <v>39142</v>
          </cell>
          <cell r="AI42">
            <v>39173</v>
          </cell>
          <cell r="AM42">
            <v>39203</v>
          </cell>
          <cell r="AQ42">
            <v>39234</v>
          </cell>
          <cell r="AU42">
            <v>39264</v>
          </cell>
          <cell r="AY42">
            <v>39295</v>
          </cell>
          <cell r="BC42">
            <v>39326</v>
          </cell>
          <cell r="BG42">
            <v>39356</v>
          </cell>
          <cell r="BK42">
            <v>39387</v>
          </cell>
          <cell r="BO42">
            <v>39417</v>
          </cell>
          <cell r="BS42">
            <v>39448</v>
          </cell>
          <cell r="BW42">
            <v>39479</v>
          </cell>
          <cell r="CA42">
            <v>39508</v>
          </cell>
          <cell r="CE42">
            <v>39539</v>
          </cell>
          <cell r="CI42">
            <v>39569</v>
          </cell>
          <cell r="CM42">
            <v>39600</v>
          </cell>
          <cell r="CQ42">
            <v>39630</v>
          </cell>
          <cell r="CU42">
            <v>39661</v>
          </cell>
        </row>
        <row r="43">
          <cell r="G43">
            <v>38967</v>
          </cell>
          <cell r="H43">
            <v>38975</v>
          </cell>
          <cell r="I43">
            <v>38983</v>
          </cell>
          <cell r="J43">
            <v>38990</v>
          </cell>
          <cell r="K43">
            <v>38997</v>
          </cell>
          <cell r="L43">
            <v>39005</v>
          </cell>
          <cell r="M43">
            <v>39013</v>
          </cell>
          <cell r="N43">
            <v>39021</v>
          </cell>
          <cell r="O43">
            <v>39028</v>
          </cell>
          <cell r="P43">
            <v>39036</v>
          </cell>
          <cell r="Q43">
            <v>39044</v>
          </cell>
          <cell r="R43">
            <v>39051</v>
          </cell>
          <cell r="S43">
            <v>39058</v>
          </cell>
          <cell r="T43">
            <v>39066</v>
          </cell>
          <cell r="U43">
            <v>39074</v>
          </cell>
          <cell r="V43">
            <v>39082</v>
          </cell>
          <cell r="W43">
            <v>39089</v>
          </cell>
          <cell r="X43">
            <v>39097</v>
          </cell>
          <cell r="Y43">
            <v>39105</v>
          </cell>
          <cell r="Z43">
            <v>39113</v>
          </cell>
          <cell r="AA43">
            <v>39120</v>
          </cell>
          <cell r="AB43">
            <v>39128</v>
          </cell>
          <cell r="AC43">
            <v>39136</v>
          </cell>
          <cell r="AD43">
            <v>39141</v>
          </cell>
          <cell r="AE43">
            <v>39148</v>
          </cell>
          <cell r="AF43">
            <v>39156</v>
          </cell>
          <cell r="AG43">
            <v>39164</v>
          </cell>
          <cell r="AH43">
            <v>39172</v>
          </cell>
          <cell r="AI43">
            <v>39179</v>
          </cell>
          <cell r="AJ43">
            <v>39187</v>
          </cell>
          <cell r="AK43">
            <v>39195</v>
          </cell>
          <cell r="AL43">
            <v>39202</v>
          </cell>
          <cell r="AM43">
            <v>39209</v>
          </cell>
          <cell r="AN43">
            <v>39217</v>
          </cell>
          <cell r="AO43">
            <v>39225</v>
          </cell>
          <cell r="AP43">
            <v>39233</v>
          </cell>
          <cell r="AQ43">
            <v>39240</v>
          </cell>
          <cell r="AR43">
            <v>39248</v>
          </cell>
          <cell r="AS43">
            <v>39256</v>
          </cell>
          <cell r="AT43">
            <v>39263</v>
          </cell>
          <cell r="AU43">
            <v>39270</v>
          </cell>
          <cell r="AV43">
            <v>39278</v>
          </cell>
          <cell r="AW43">
            <v>39286</v>
          </cell>
          <cell r="AX43">
            <v>39294</v>
          </cell>
          <cell r="AY43">
            <v>39301</v>
          </cell>
          <cell r="AZ43">
            <v>39309</v>
          </cell>
          <cell r="BA43">
            <v>39317</v>
          </cell>
          <cell r="BB43">
            <v>39325</v>
          </cell>
          <cell r="BC43">
            <v>39332</v>
          </cell>
          <cell r="BD43">
            <v>39340</v>
          </cell>
          <cell r="BE43">
            <v>39348</v>
          </cell>
          <cell r="BF43">
            <v>39355</v>
          </cell>
          <cell r="BG43">
            <v>39362</v>
          </cell>
          <cell r="BH43">
            <v>39370</v>
          </cell>
          <cell r="BI43">
            <v>39378</v>
          </cell>
          <cell r="BJ43">
            <v>39386</v>
          </cell>
          <cell r="BK43">
            <v>39393</v>
          </cell>
          <cell r="BL43">
            <v>39401</v>
          </cell>
          <cell r="BM43">
            <v>39409</v>
          </cell>
          <cell r="BN43">
            <v>39416</v>
          </cell>
          <cell r="BO43">
            <v>39423</v>
          </cell>
          <cell r="BP43">
            <v>39431</v>
          </cell>
          <cell r="BQ43">
            <v>39439</v>
          </cell>
          <cell r="BR43">
            <v>39447</v>
          </cell>
          <cell r="BS43">
            <v>39454</v>
          </cell>
          <cell r="BT43">
            <v>39462</v>
          </cell>
          <cell r="BU43">
            <v>39470</v>
          </cell>
          <cell r="BV43">
            <v>39478</v>
          </cell>
          <cell r="BW43">
            <v>39485</v>
          </cell>
          <cell r="BX43">
            <v>39493</v>
          </cell>
          <cell r="BY43">
            <v>39501</v>
          </cell>
          <cell r="BZ43">
            <v>39507</v>
          </cell>
          <cell r="CA43">
            <v>39514</v>
          </cell>
          <cell r="CB43">
            <v>39522</v>
          </cell>
          <cell r="CC43">
            <v>39530</v>
          </cell>
          <cell r="CD43">
            <v>39538</v>
          </cell>
          <cell r="CE43">
            <v>39545</v>
          </cell>
          <cell r="CF43">
            <v>39553</v>
          </cell>
          <cell r="CG43">
            <v>39561</v>
          </cell>
          <cell r="CH43">
            <v>39568</v>
          </cell>
          <cell r="CI43">
            <v>39575</v>
          </cell>
          <cell r="CJ43">
            <v>39583</v>
          </cell>
          <cell r="CK43">
            <v>39591</v>
          </cell>
          <cell r="CL43">
            <v>39599</v>
          </cell>
          <cell r="CM43">
            <v>39606</v>
          </cell>
          <cell r="CN43">
            <v>39614</v>
          </cell>
          <cell r="CO43">
            <v>39622</v>
          </cell>
          <cell r="CP43">
            <v>39629</v>
          </cell>
          <cell r="CQ43">
            <v>39636</v>
          </cell>
          <cell r="CR43">
            <v>39644</v>
          </cell>
          <cell r="CS43">
            <v>39652</v>
          </cell>
          <cell r="CT43">
            <v>39660</v>
          </cell>
          <cell r="CU43">
            <v>39667</v>
          </cell>
          <cell r="CV43">
            <v>39675</v>
          </cell>
          <cell r="CW43">
            <v>39683</v>
          </cell>
          <cell r="CX43">
            <v>39691</v>
          </cell>
        </row>
        <row r="44">
          <cell r="G44">
            <v>0</v>
          </cell>
          <cell r="H44">
            <v>10000</v>
          </cell>
          <cell r="I44">
            <v>14400</v>
          </cell>
          <cell r="J44">
            <v>14400</v>
          </cell>
          <cell r="K44">
            <v>14400</v>
          </cell>
          <cell r="L44">
            <v>14400</v>
          </cell>
          <cell r="M44">
            <v>14400</v>
          </cell>
          <cell r="N44">
            <v>14400</v>
          </cell>
          <cell r="O44">
            <v>14400</v>
          </cell>
          <cell r="P44">
            <v>14400</v>
          </cell>
          <cell r="Q44">
            <v>14400</v>
          </cell>
          <cell r="R44">
            <v>14400</v>
          </cell>
          <cell r="S44">
            <v>14400</v>
          </cell>
          <cell r="T44">
            <v>14400</v>
          </cell>
          <cell r="U44">
            <v>14400</v>
          </cell>
          <cell r="V44">
            <v>14400</v>
          </cell>
          <cell r="W44">
            <v>14400</v>
          </cell>
          <cell r="X44">
            <v>14400</v>
          </cell>
          <cell r="Y44">
            <v>14400</v>
          </cell>
          <cell r="Z44">
            <v>14400</v>
          </cell>
          <cell r="AA44">
            <v>14400</v>
          </cell>
          <cell r="AB44">
            <v>14400</v>
          </cell>
          <cell r="AC44">
            <v>14400</v>
          </cell>
          <cell r="AD44">
            <v>14400</v>
          </cell>
          <cell r="AE44">
            <v>14400</v>
          </cell>
          <cell r="AF44">
            <v>14400</v>
          </cell>
          <cell r="AG44">
            <v>14400</v>
          </cell>
          <cell r="AH44">
            <v>14400</v>
          </cell>
          <cell r="AI44">
            <v>14400</v>
          </cell>
          <cell r="AJ44">
            <v>14400</v>
          </cell>
          <cell r="AK44">
            <v>14400</v>
          </cell>
          <cell r="AL44">
            <v>14400</v>
          </cell>
          <cell r="AM44">
            <v>14400</v>
          </cell>
          <cell r="AN44">
            <v>14400</v>
          </cell>
          <cell r="AO44">
            <v>14400</v>
          </cell>
          <cell r="AP44">
            <v>14400</v>
          </cell>
          <cell r="AQ44">
            <v>14400</v>
          </cell>
          <cell r="AR44">
            <v>14400</v>
          </cell>
          <cell r="AS44">
            <v>14400</v>
          </cell>
          <cell r="AT44">
            <v>14400</v>
          </cell>
          <cell r="AU44">
            <v>14400</v>
          </cell>
          <cell r="AV44">
            <v>14400</v>
          </cell>
          <cell r="AW44">
            <v>14400</v>
          </cell>
          <cell r="AX44">
            <v>14400</v>
          </cell>
          <cell r="AY44">
            <v>14400</v>
          </cell>
          <cell r="AZ44">
            <v>14400</v>
          </cell>
          <cell r="BA44">
            <v>14400</v>
          </cell>
          <cell r="BB44">
            <v>14400</v>
          </cell>
          <cell r="BC44">
            <v>14400</v>
          </cell>
          <cell r="BD44">
            <v>14400</v>
          </cell>
          <cell r="BE44">
            <v>14400</v>
          </cell>
          <cell r="BF44">
            <v>14400</v>
          </cell>
          <cell r="BG44">
            <v>14400</v>
          </cell>
          <cell r="BH44">
            <v>14400</v>
          </cell>
          <cell r="BI44">
            <v>14400</v>
          </cell>
          <cell r="BJ44">
            <v>14400</v>
          </cell>
          <cell r="BK44">
            <v>14400</v>
          </cell>
          <cell r="BL44">
            <v>14400</v>
          </cell>
          <cell r="BM44">
            <v>14400</v>
          </cell>
          <cell r="BN44">
            <v>14400</v>
          </cell>
          <cell r="BO44">
            <v>14400</v>
          </cell>
          <cell r="BP44">
            <v>14400</v>
          </cell>
          <cell r="BQ44">
            <v>14400</v>
          </cell>
          <cell r="BR44">
            <v>14400</v>
          </cell>
          <cell r="BS44">
            <v>14400</v>
          </cell>
          <cell r="BT44">
            <v>14400</v>
          </cell>
          <cell r="BU44">
            <v>14400</v>
          </cell>
          <cell r="BV44">
            <v>14400</v>
          </cell>
          <cell r="BW44">
            <v>14400</v>
          </cell>
          <cell r="BX44">
            <v>14400</v>
          </cell>
          <cell r="BY44">
            <v>14400</v>
          </cell>
          <cell r="BZ44">
            <v>14400</v>
          </cell>
          <cell r="CA44">
            <v>14400</v>
          </cell>
          <cell r="CB44">
            <v>14400</v>
          </cell>
          <cell r="CC44">
            <v>14400</v>
          </cell>
          <cell r="CD44">
            <v>14400</v>
          </cell>
          <cell r="CE44">
            <v>14400</v>
          </cell>
          <cell r="CF44">
            <v>14400</v>
          </cell>
          <cell r="CG44">
            <v>14400</v>
          </cell>
          <cell r="CH44">
            <v>14400</v>
          </cell>
          <cell r="CI44">
            <v>14400</v>
          </cell>
          <cell r="CJ44">
            <v>14400</v>
          </cell>
          <cell r="CK44">
            <v>14400</v>
          </cell>
          <cell r="CL44">
            <v>14400</v>
          </cell>
          <cell r="CM44">
            <v>14400</v>
          </cell>
          <cell r="CN44">
            <v>14400</v>
          </cell>
          <cell r="CO44">
            <v>14400</v>
          </cell>
          <cell r="CP44">
            <v>14400</v>
          </cell>
          <cell r="CQ44">
            <v>14400</v>
          </cell>
          <cell r="CR44">
            <v>14400</v>
          </cell>
          <cell r="CS44">
            <v>14400</v>
          </cell>
          <cell r="CT44">
            <v>14400</v>
          </cell>
          <cell r="CU44">
            <v>14400</v>
          </cell>
          <cell r="CV44">
            <v>14400</v>
          </cell>
          <cell r="CW44">
            <v>14400</v>
          </cell>
          <cell r="CX44">
            <v>14400</v>
          </cell>
        </row>
        <row r="45">
          <cell r="G45">
            <v>0</v>
          </cell>
          <cell r="H45">
            <v>0</v>
          </cell>
          <cell r="I45">
            <v>1390</v>
          </cell>
          <cell r="J45">
            <v>1390</v>
          </cell>
          <cell r="K45">
            <v>1390</v>
          </cell>
          <cell r="L45">
            <v>1390</v>
          </cell>
          <cell r="M45">
            <v>1390</v>
          </cell>
          <cell r="N45">
            <v>1390</v>
          </cell>
          <cell r="O45">
            <v>1390</v>
          </cell>
          <cell r="P45">
            <v>1390</v>
          </cell>
          <cell r="Q45">
            <v>1390</v>
          </cell>
          <cell r="R45">
            <v>1390</v>
          </cell>
          <cell r="S45">
            <v>1390</v>
          </cell>
          <cell r="T45">
            <v>1390</v>
          </cell>
          <cell r="U45">
            <v>1390</v>
          </cell>
          <cell r="V45">
            <v>1390</v>
          </cell>
          <cell r="W45">
            <v>1390</v>
          </cell>
          <cell r="X45">
            <v>1390</v>
          </cell>
          <cell r="Y45">
            <v>1390</v>
          </cell>
          <cell r="Z45">
            <v>1390</v>
          </cell>
          <cell r="AA45">
            <v>1390</v>
          </cell>
          <cell r="AB45">
            <v>1390</v>
          </cell>
          <cell r="AC45">
            <v>1390</v>
          </cell>
          <cell r="AD45">
            <v>1390</v>
          </cell>
          <cell r="AE45">
            <v>1390</v>
          </cell>
          <cell r="AF45">
            <v>1390</v>
          </cell>
          <cell r="AG45">
            <v>1390</v>
          </cell>
          <cell r="AH45">
            <v>1390</v>
          </cell>
          <cell r="AI45">
            <v>1390</v>
          </cell>
          <cell r="AJ45">
            <v>1390</v>
          </cell>
          <cell r="AK45">
            <v>1390</v>
          </cell>
          <cell r="AL45">
            <v>1390</v>
          </cell>
          <cell r="AM45">
            <v>1390</v>
          </cell>
          <cell r="AN45">
            <v>1390</v>
          </cell>
          <cell r="AO45">
            <v>1390</v>
          </cell>
          <cell r="AP45">
            <v>1390</v>
          </cell>
          <cell r="AQ45">
            <v>1390</v>
          </cell>
          <cell r="AR45">
            <v>1390</v>
          </cell>
          <cell r="AS45">
            <v>1390</v>
          </cell>
          <cell r="AT45">
            <v>1390</v>
          </cell>
          <cell r="AU45">
            <v>1390</v>
          </cell>
          <cell r="AV45">
            <v>1390</v>
          </cell>
          <cell r="AW45">
            <v>1390</v>
          </cell>
          <cell r="AX45">
            <v>1390</v>
          </cell>
          <cell r="AY45">
            <v>1390</v>
          </cell>
          <cell r="AZ45">
            <v>1390</v>
          </cell>
          <cell r="BA45">
            <v>1390</v>
          </cell>
          <cell r="BB45">
            <v>1390</v>
          </cell>
          <cell r="BC45">
            <v>1390</v>
          </cell>
          <cell r="BD45">
            <v>1390</v>
          </cell>
          <cell r="BE45">
            <v>1390</v>
          </cell>
          <cell r="BF45">
            <v>1390</v>
          </cell>
          <cell r="BG45">
            <v>1390</v>
          </cell>
          <cell r="BH45">
            <v>1390</v>
          </cell>
          <cell r="BI45">
            <v>1390</v>
          </cell>
          <cell r="BJ45">
            <v>1390</v>
          </cell>
          <cell r="BK45">
            <v>1390</v>
          </cell>
          <cell r="BL45">
            <v>1390</v>
          </cell>
          <cell r="BM45">
            <v>1390</v>
          </cell>
          <cell r="BN45">
            <v>1390</v>
          </cell>
          <cell r="BO45">
            <v>1390</v>
          </cell>
          <cell r="BP45">
            <v>1390</v>
          </cell>
          <cell r="BQ45">
            <v>1390</v>
          </cell>
          <cell r="BR45">
            <v>1390</v>
          </cell>
          <cell r="BS45">
            <v>1390</v>
          </cell>
          <cell r="BT45">
            <v>1390</v>
          </cell>
          <cell r="BU45">
            <v>1390</v>
          </cell>
          <cell r="BV45">
            <v>1390</v>
          </cell>
          <cell r="BW45">
            <v>1390</v>
          </cell>
          <cell r="BX45">
            <v>1390</v>
          </cell>
          <cell r="BY45">
            <v>1390</v>
          </cell>
          <cell r="BZ45">
            <v>1390</v>
          </cell>
          <cell r="CA45">
            <v>1390</v>
          </cell>
          <cell r="CB45">
            <v>1390</v>
          </cell>
          <cell r="CC45">
            <v>1390</v>
          </cell>
          <cell r="CD45">
            <v>1390</v>
          </cell>
          <cell r="CE45">
            <v>1390</v>
          </cell>
          <cell r="CF45">
            <v>1390</v>
          </cell>
          <cell r="CG45">
            <v>1390</v>
          </cell>
          <cell r="CH45">
            <v>1390</v>
          </cell>
          <cell r="CI45">
            <v>1390</v>
          </cell>
          <cell r="CJ45">
            <v>1390</v>
          </cell>
          <cell r="CK45">
            <v>1390</v>
          </cell>
          <cell r="CL45">
            <v>1390</v>
          </cell>
          <cell r="CM45">
            <v>1390</v>
          </cell>
          <cell r="CN45">
            <v>1390</v>
          </cell>
          <cell r="CO45">
            <v>1390</v>
          </cell>
          <cell r="CP45">
            <v>1390</v>
          </cell>
          <cell r="CQ45">
            <v>1390</v>
          </cell>
          <cell r="CR45">
            <v>1390</v>
          </cell>
          <cell r="CS45">
            <v>1390</v>
          </cell>
          <cell r="CT45">
            <v>1390</v>
          </cell>
          <cell r="CU45">
            <v>1390</v>
          </cell>
          <cell r="CV45">
            <v>1390</v>
          </cell>
          <cell r="CW45">
            <v>1390</v>
          </cell>
          <cell r="CX45">
            <v>1390</v>
          </cell>
        </row>
        <row r="46">
          <cell r="G46">
            <v>0</v>
          </cell>
          <cell r="H46">
            <v>0</v>
          </cell>
          <cell r="I46">
            <v>0</v>
          </cell>
          <cell r="J46">
            <v>2241</v>
          </cell>
          <cell r="K46">
            <v>2241</v>
          </cell>
          <cell r="L46">
            <v>2241</v>
          </cell>
          <cell r="M46">
            <v>2241</v>
          </cell>
          <cell r="N46">
            <v>2241</v>
          </cell>
          <cell r="O46">
            <v>2241</v>
          </cell>
          <cell r="P46">
            <v>2241</v>
          </cell>
          <cell r="Q46">
            <v>2241</v>
          </cell>
          <cell r="R46">
            <v>2241</v>
          </cell>
          <cell r="S46">
            <v>2241</v>
          </cell>
          <cell r="T46">
            <v>2241</v>
          </cell>
          <cell r="U46">
            <v>2241</v>
          </cell>
          <cell r="V46">
            <v>2241</v>
          </cell>
          <cell r="W46">
            <v>2241</v>
          </cell>
          <cell r="X46">
            <v>2241</v>
          </cell>
          <cell r="Y46">
            <v>2241</v>
          </cell>
          <cell r="Z46">
            <v>2241</v>
          </cell>
          <cell r="AA46">
            <v>2241</v>
          </cell>
          <cell r="AB46">
            <v>2241</v>
          </cell>
          <cell r="AC46">
            <v>2241</v>
          </cell>
          <cell r="AD46">
            <v>2241</v>
          </cell>
          <cell r="AE46">
            <v>2241</v>
          </cell>
          <cell r="AF46">
            <v>2241</v>
          </cell>
          <cell r="AG46">
            <v>2241</v>
          </cell>
          <cell r="AH46">
            <v>2241</v>
          </cell>
          <cell r="AI46">
            <v>2241</v>
          </cell>
          <cell r="AJ46">
            <v>2241</v>
          </cell>
          <cell r="AK46">
            <v>2241</v>
          </cell>
          <cell r="AL46">
            <v>2241</v>
          </cell>
          <cell r="AM46">
            <v>2241</v>
          </cell>
          <cell r="AN46">
            <v>2241</v>
          </cell>
          <cell r="AO46">
            <v>2241</v>
          </cell>
          <cell r="AP46">
            <v>2241</v>
          </cell>
          <cell r="AQ46">
            <v>2241</v>
          </cell>
          <cell r="AR46">
            <v>2241</v>
          </cell>
          <cell r="AS46">
            <v>2241</v>
          </cell>
          <cell r="AT46">
            <v>2241</v>
          </cell>
          <cell r="AU46">
            <v>2241</v>
          </cell>
          <cell r="AV46">
            <v>2241</v>
          </cell>
          <cell r="AW46">
            <v>2241</v>
          </cell>
          <cell r="AX46">
            <v>2241</v>
          </cell>
          <cell r="AY46">
            <v>2241</v>
          </cell>
          <cell r="AZ46">
            <v>2241</v>
          </cell>
          <cell r="BA46">
            <v>2241</v>
          </cell>
          <cell r="BB46">
            <v>2241</v>
          </cell>
          <cell r="BC46">
            <v>2241</v>
          </cell>
          <cell r="BD46">
            <v>2241</v>
          </cell>
          <cell r="BE46">
            <v>2241</v>
          </cell>
          <cell r="BF46">
            <v>2241</v>
          </cell>
          <cell r="BG46">
            <v>2241</v>
          </cell>
          <cell r="BH46">
            <v>2241</v>
          </cell>
          <cell r="BI46">
            <v>2241</v>
          </cell>
          <cell r="BJ46">
            <v>2241</v>
          </cell>
          <cell r="BK46">
            <v>2241</v>
          </cell>
          <cell r="BL46">
            <v>2241</v>
          </cell>
          <cell r="BM46">
            <v>2241</v>
          </cell>
          <cell r="BN46">
            <v>2241</v>
          </cell>
          <cell r="BO46">
            <v>2241</v>
          </cell>
          <cell r="BP46">
            <v>2241</v>
          </cell>
          <cell r="BQ46">
            <v>2241</v>
          </cell>
          <cell r="BR46">
            <v>2241</v>
          </cell>
          <cell r="BS46">
            <v>2241</v>
          </cell>
          <cell r="BT46">
            <v>2241</v>
          </cell>
          <cell r="BU46">
            <v>2241</v>
          </cell>
          <cell r="BV46">
            <v>2241</v>
          </cell>
          <cell r="BW46">
            <v>2241</v>
          </cell>
          <cell r="BX46">
            <v>2241</v>
          </cell>
          <cell r="BY46">
            <v>2241</v>
          </cell>
          <cell r="BZ46">
            <v>2241</v>
          </cell>
          <cell r="CA46">
            <v>2241</v>
          </cell>
          <cell r="CB46">
            <v>2241</v>
          </cell>
          <cell r="CC46">
            <v>2241</v>
          </cell>
          <cell r="CD46">
            <v>2241</v>
          </cell>
          <cell r="CE46">
            <v>2241</v>
          </cell>
          <cell r="CF46">
            <v>2241</v>
          </cell>
          <cell r="CG46">
            <v>2241</v>
          </cell>
          <cell r="CH46">
            <v>2241</v>
          </cell>
          <cell r="CI46">
            <v>2241</v>
          </cell>
          <cell r="CJ46">
            <v>2241</v>
          </cell>
          <cell r="CK46">
            <v>2241</v>
          </cell>
          <cell r="CL46">
            <v>2241</v>
          </cell>
          <cell r="CM46">
            <v>2241</v>
          </cell>
          <cell r="CN46">
            <v>2241</v>
          </cell>
          <cell r="CO46">
            <v>2241</v>
          </cell>
          <cell r="CP46">
            <v>2241</v>
          </cell>
          <cell r="CQ46">
            <v>2241</v>
          </cell>
          <cell r="CR46">
            <v>2241</v>
          </cell>
          <cell r="CS46">
            <v>2241</v>
          </cell>
          <cell r="CT46">
            <v>2241</v>
          </cell>
          <cell r="CU46">
            <v>2241</v>
          </cell>
          <cell r="CV46">
            <v>2241</v>
          </cell>
          <cell r="CW46">
            <v>2241</v>
          </cell>
          <cell r="CX46">
            <v>2241</v>
          </cell>
        </row>
        <row r="47">
          <cell r="G47">
            <v>0</v>
          </cell>
          <cell r="H47">
            <v>0</v>
          </cell>
          <cell r="I47">
            <v>0</v>
          </cell>
          <cell r="J47">
            <v>0</v>
          </cell>
          <cell r="K47">
            <v>0</v>
          </cell>
          <cell r="L47">
            <v>300</v>
          </cell>
          <cell r="M47">
            <v>600</v>
          </cell>
          <cell r="N47">
            <v>850</v>
          </cell>
          <cell r="O47">
            <v>1322</v>
          </cell>
          <cell r="P47">
            <v>1322</v>
          </cell>
          <cell r="Q47">
            <v>1322</v>
          </cell>
          <cell r="R47">
            <v>1322</v>
          </cell>
          <cell r="S47">
            <v>1322</v>
          </cell>
          <cell r="T47">
            <v>1322</v>
          </cell>
          <cell r="U47">
            <v>1322</v>
          </cell>
          <cell r="V47">
            <v>1322</v>
          </cell>
          <cell r="W47">
            <v>1322</v>
          </cell>
          <cell r="X47">
            <v>1322</v>
          </cell>
          <cell r="Y47">
            <v>1322</v>
          </cell>
          <cell r="Z47">
            <v>1322</v>
          </cell>
          <cell r="AA47">
            <v>1322</v>
          </cell>
          <cell r="AB47">
            <v>1322</v>
          </cell>
          <cell r="AC47">
            <v>1322</v>
          </cell>
          <cell r="AD47">
            <v>1322</v>
          </cell>
          <cell r="AE47">
            <v>1322</v>
          </cell>
          <cell r="AF47">
            <v>1322</v>
          </cell>
          <cell r="AG47">
            <v>1322</v>
          </cell>
          <cell r="AH47">
            <v>1322</v>
          </cell>
          <cell r="AI47">
            <v>1322</v>
          </cell>
          <cell r="AJ47">
            <v>1322</v>
          </cell>
          <cell r="AK47">
            <v>1322</v>
          </cell>
          <cell r="AL47">
            <v>1322</v>
          </cell>
          <cell r="AM47">
            <v>1322</v>
          </cell>
          <cell r="AN47">
            <v>1322</v>
          </cell>
          <cell r="AO47">
            <v>1322</v>
          </cell>
          <cell r="AP47">
            <v>1322</v>
          </cell>
          <cell r="AQ47">
            <v>1322</v>
          </cell>
          <cell r="AR47">
            <v>1322</v>
          </cell>
          <cell r="AS47">
            <v>1322</v>
          </cell>
          <cell r="AT47">
            <v>1322</v>
          </cell>
          <cell r="AU47">
            <v>1322</v>
          </cell>
          <cell r="AV47">
            <v>1322</v>
          </cell>
          <cell r="AW47">
            <v>1322</v>
          </cell>
          <cell r="AX47">
            <v>1322</v>
          </cell>
          <cell r="AY47">
            <v>1322</v>
          </cell>
          <cell r="AZ47">
            <v>1322</v>
          </cell>
          <cell r="BA47">
            <v>1322</v>
          </cell>
          <cell r="BB47">
            <v>1322</v>
          </cell>
          <cell r="BC47">
            <v>1322</v>
          </cell>
          <cell r="BD47">
            <v>1322</v>
          </cell>
          <cell r="BE47">
            <v>1322</v>
          </cell>
          <cell r="BF47">
            <v>1322</v>
          </cell>
          <cell r="BG47">
            <v>1322</v>
          </cell>
          <cell r="BH47">
            <v>1322</v>
          </cell>
          <cell r="BI47">
            <v>1322</v>
          </cell>
          <cell r="BJ47">
            <v>1322</v>
          </cell>
          <cell r="BK47">
            <v>1322</v>
          </cell>
          <cell r="BL47">
            <v>1322</v>
          </cell>
          <cell r="BM47">
            <v>1322</v>
          </cell>
          <cell r="BN47">
            <v>1322</v>
          </cell>
          <cell r="BO47">
            <v>1322</v>
          </cell>
          <cell r="BP47">
            <v>1322</v>
          </cell>
          <cell r="BQ47">
            <v>1322</v>
          </cell>
          <cell r="BR47">
            <v>1322</v>
          </cell>
          <cell r="BS47">
            <v>1322</v>
          </cell>
          <cell r="BT47">
            <v>1322</v>
          </cell>
          <cell r="BU47">
            <v>1322</v>
          </cell>
          <cell r="BV47">
            <v>1322</v>
          </cell>
          <cell r="BW47">
            <v>1322</v>
          </cell>
          <cell r="BX47">
            <v>1322</v>
          </cell>
          <cell r="BY47">
            <v>1322</v>
          </cell>
          <cell r="BZ47">
            <v>1322</v>
          </cell>
          <cell r="CA47">
            <v>1322</v>
          </cell>
          <cell r="CB47">
            <v>1322</v>
          </cell>
          <cell r="CC47">
            <v>1322</v>
          </cell>
          <cell r="CD47">
            <v>1322</v>
          </cell>
          <cell r="CE47">
            <v>1322</v>
          </cell>
          <cell r="CF47">
            <v>1322</v>
          </cell>
          <cell r="CG47">
            <v>1322</v>
          </cell>
          <cell r="CH47">
            <v>1322</v>
          </cell>
          <cell r="CI47">
            <v>1322</v>
          </cell>
          <cell r="CJ47">
            <v>1322</v>
          </cell>
          <cell r="CK47">
            <v>1322</v>
          </cell>
          <cell r="CL47">
            <v>1322</v>
          </cell>
          <cell r="CM47">
            <v>1322</v>
          </cell>
          <cell r="CN47">
            <v>1322</v>
          </cell>
          <cell r="CO47">
            <v>1322</v>
          </cell>
          <cell r="CP47">
            <v>1322</v>
          </cell>
          <cell r="CQ47">
            <v>1322</v>
          </cell>
          <cell r="CR47">
            <v>1322</v>
          </cell>
          <cell r="CS47">
            <v>1322</v>
          </cell>
          <cell r="CT47">
            <v>1322</v>
          </cell>
          <cell r="CU47">
            <v>1322</v>
          </cell>
          <cell r="CV47">
            <v>1322</v>
          </cell>
          <cell r="CW47">
            <v>1322</v>
          </cell>
          <cell r="CX47">
            <v>1322</v>
          </cell>
        </row>
        <row r="48">
          <cell r="G48">
            <v>0</v>
          </cell>
          <cell r="H48">
            <v>0</v>
          </cell>
          <cell r="I48">
            <v>0</v>
          </cell>
          <cell r="J48">
            <v>0</v>
          </cell>
          <cell r="K48">
            <v>0</v>
          </cell>
          <cell r="L48">
            <v>0</v>
          </cell>
          <cell r="M48">
            <v>0</v>
          </cell>
          <cell r="N48">
            <v>0</v>
          </cell>
          <cell r="O48">
            <v>1624</v>
          </cell>
          <cell r="P48">
            <v>1624</v>
          </cell>
          <cell r="Q48">
            <v>1624</v>
          </cell>
          <cell r="R48">
            <v>1624</v>
          </cell>
          <cell r="S48">
            <v>1624</v>
          </cell>
          <cell r="T48">
            <v>1624</v>
          </cell>
          <cell r="U48">
            <v>1624</v>
          </cell>
          <cell r="V48">
            <v>1624</v>
          </cell>
          <cell r="W48">
            <v>1624</v>
          </cell>
          <cell r="X48">
            <v>1624</v>
          </cell>
          <cell r="Y48">
            <v>1624</v>
          </cell>
          <cell r="Z48">
            <v>1624</v>
          </cell>
          <cell r="AA48">
            <v>1624</v>
          </cell>
          <cell r="AB48">
            <v>1624</v>
          </cell>
          <cell r="AC48">
            <v>1624</v>
          </cell>
          <cell r="AD48">
            <v>1624</v>
          </cell>
          <cell r="AE48">
            <v>1624</v>
          </cell>
          <cell r="AF48">
            <v>1624</v>
          </cell>
          <cell r="AG48">
            <v>1624</v>
          </cell>
          <cell r="AH48">
            <v>1624</v>
          </cell>
          <cell r="AI48">
            <v>1624</v>
          </cell>
          <cell r="AJ48">
            <v>1624</v>
          </cell>
          <cell r="AK48">
            <v>1624</v>
          </cell>
          <cell r="AL48">
            <v>1624</v>
          </cell>
          <cell r="AM48">
            <v>1624</v>
          </cell>
          <cell r="AN48">
            <v>1624</v>
          </cell>
          <cell r="AO48">
            <v>1624</v>
          </cell>
          <cell r="AP48">
            <v>1624</v>
          </cell>
          <cell r="AQ48">
            <v>1624</v>
          </cell>
          <cell r="AR48">
            <v>1624</v>
          </cell>
          <cell r="AS48">
            <v>1624</v>
          </cell>
          <cell r="AT48">
            <v>1624</v>
          </cell>
          <cell r="AU48">
            <v>1624</v>
          </cell>
          <cell r="AV48">
            <v>1624</v>
          </cell>
          <cell r="AW48">
            <v>1624</v>
          </cell>
          <cell r="AX48">
            <v>1624</v>
          </cell>
          <cell r="AY48">
            <v>1624</v>
          </cell>
          <cell r="AZ48">
            <v>1624</v>
          </cell>
          <cell r="BA48">
            <v>1624</v>
          </cell>
          <cell r="BB48">
            <v>1624</v>
          </cell>
          <cell r="BC48">
            <v>1624</v>
          </cell>
          <cell r="BD48">
            <v>1624</v>
          </cell>
          <cell r="BE48">
            <v>1624</v>
          </cell>
          <cell r="BF48">
            <v>1624</v>
          </cell>
          <cell r="BG48">
            <v>1624</v>
          </cell>
          <cell r="BH48">
            <v>1624</v>
          </cell>
          <cell r="BI48">
            <v>1624</v>
          </cell>
          <cell r="BJ48">
            <v>1624</v>
          </cell>
          <cell r="BK48">
            <v>1624</v>
          </cell>
          <cell r="BL48">
            <v>1624</v>
          </cell>
          <cell r="BM48">
            <v>1624</v>
          </cell>
          <cell r="BN48">
            <v>1624</v>
          </cell>
          <cell r="BO48">
            <v>1624</v>
          </cell>
          <cell r="BP48">
            <v>1624</v>
          </cell>
          <cell r="BQ48">
            <v>1624</v>
          </cell>
          <cell r="BR48">
            <v>1624</v>
          </cell>
          <cell r="BS48">
            <v>1624</v>
          </cell>
          <cell r="BT48">
            <v>1624</v>
          </cell>
          <cell r="BU48">
            <v>1624</v>
          </cell>
          <cell r="BV48">
            <v>1624</v>
          </cell>
          <cell r="BW48">
            <v>1624</v>
          </cell>
          <cell r="BX48">
            <v>1624</v>
          </cell>
          <cell r="BY48">
            <v>1624</v>
          </cell>
          <cell r="BZ48">
            <v>1624</v>
          </cell>
          <cell r="CA48">
            <v>1624</v>
          </cell>
          <cell r="CB48">
            <v>1624</v>
          </cell>
          <cell r="CC48">
            <v>1624</v>
          </cell>
          <cell r="CD48">
            <v>1624</v>
          </cell>
          <cell r="CE48">
            <v>1624</v>
          </cell>
          <cell r="CF48">
            <v>1624</v>
          </cell>
          <cell r="CG48">
            <v>1624</v>
          </cell>
          <cell r="CH48">
            <v>1624</v>
          </cell>
          <cell r="CI48">
            <v>1624</v>
          </cell>
          <cell r="CJ48">
            <v>1624</v>
          </cell>
          <cell r="CK48">
            <v>1624</v>
          </cell>
          <cell r="CL48">
            <v>1624</v>
          </cell>
          <cell r="CM48">
            <v>1624</v>
          </cell>
          <cell r="CN48">
            <v>1624</v>
          </cell>
          <cell r="CO48">
            <v>1624</v>
          </cell>
          <cell r="CP48">
            <v>1624</v>
          </cell>
          <cell r="CQ48">
            <v>1624</v>
          </cell>
          <cell r="CR48">
            <v>1624</v>
          </cell>
          <cell r="CS48">
            <v>1624</v>
          </cell>
          <cell r="CT48">
            <v>1624</v>
          </cell>
          <cell r="CU48">
            <v>1624</v>
          </cell>
          <cell r="CV48">
            <v>1624</v>
          </cell>
          <cell r="CW48">
            <v>1624</v>
          </cell>
          <cell r="CX48">
            <v>1624</v>
          </cell>
        </row>
        <row r="49">
          <cell r="G49">
            <v>0</v>
          </cell>
          <cell r="H49">
            <v>0</v>
          </cell>
          <cell r="I49">
            <v>0</v>
          </cell>
          <cell r="J49">
            <v>0</v>
          </cell>
          <cell r="K49">
            <v>0</v>
          </cell>
          <cell r="L49">
            <v>0</v>
          </cell>
          <cell r="M49">
            <v>0</v>
          </cell>
          <cell r="N49">
            <v>0</v>
          </cell>
          <cell r="O49">
            <v>0</v>
          </cell>
          <cell r="P49">
            <v>745</v>
          </cell>
          <cell r="Q49">
            <v>745</v>
          </cell>
          <cell r="R49">
            <v>745</v>
          </cell>
          <cell r="S49">
            <v>745</v>
          </cell>
          <cell r="T49">
            <v>745</v>
          </cell>
          <cell r="U49">
            <v>745</v>
          </cell>
          <cell r="V49">
            <v>745</v>
          </cell>
          <cell r="W49">
            <v>745</v>
          </cell>
          <cell r="X49">
            <v>745</v>
          </cell>
          <cell r="Y49">
            <v>745</v>
          </cell>
          <cell r="Z49">
            <v>745</v>
          </cell>
          <cell r="AA49">
            <v>745</v>
          </cell>
          <cell r="AB49">
            <v>745</v>
          </cell>
          <cell r="AC49">
            <v>745</v>
          </cell>
          <cell r="AD49">
            <v>745</v>
          </cell>
          <cell r="AE49">
            <v>745</v>
          </cell>
          <cell r="AF49">
            <v>745</v>
          </cell>
          <cell r="AG49">
            <v>745</v>
          </cell>
          <cell r="AH49">
            <v>745</v>
          </cell>
          <cell r="AI49">
            <v>745</v>
          </cell>
          <cell r="AJ49">
            <v>745</v>
          </cell>
          <cell r="AK49">
            <v>745</v>
          </cell>
          <cell r="AL49">
            <v>745</v>
          </cell>
          <cell r="AM49">
            <v>745</v>
          </cell>
          <cell r="AN49">
            <v>745</v>
          </cell>
          <cell r="AO49">
            <v>745</v>
          </cell>
          <cell r="AP49">
            <v>745</v>
          </cell>
          <cell r="AQ49">
            <v>745</v>
          </cell>
          <cell r="AR49">
            <v>745</v>
          </cell>
          <cell r="AS49">
            <v>745</v>
          </cell>
          <cell r="AT49">
            <v>745</v>
          </cell>
          <cell r="AU49">
            <v>745</v>
          </cell>
          <cell r="AV49">
            <v>745</v>
          </cell>
          <cell r="AW49">
            <v>745</v>
          </cell>
          <cell r="AX49">
            <v>745</v>
          </cell>
          <cell r="AY49">
            <v>745</v>
          </cell>
          <cell r="AZ49">
            <v>745</v>
          </cell>
          <cell r="BA49">
            <v>745</v>
          </cell>
          <cell r="BB49">
            <v>745</v>
          </cell>
          <cell r="BC49">
            <v>745</v>
          </cell>
          <cell r="BD49">
            <v>745</v>
          </cell>
          <cell r="BE49">
            <v>745</v>
          </cell>
          <cell r="BF49">
            <v>745</v>
          </cell>
          <cell r="BG49">
            <v>745</v>
          </cell>
          <cell r="BH49">
            <v>745</v>
          </cell>
          <cell r="BI49">
            <v>745</v>
          </cell>
          <cell r="BJ49">
            <v>745</v>
          </cell>
          <cell r="BK49">
            <v>745</v>
          </cell>
          <cell r="BL49">
            <v>745</v>
          </cell>
          <cell r="BM49">
            <v>745</v>
          </cell>
          <cell r="BN49">
            <v>745</v>
          </cell>
          <cell r="BO49">
            <v>745</v>
          </cell>
          <cell r="BP49">
            <v>745</v>
          </cell>
          <cell r="BQ49">
            <v>745</v>
          </cell>
          <cell r="BR49">
            <v>745</v>
          </cell>
          <cell r="BS49">
            <v>745</v>
          </cell>
          <cell r="BT49">
            <v>745</v>
          </cell>
          <cell r="BU49">
            <v>745</v>
          </cell>
          <cell r="BV49">
            <v>745</v>
          </cell>
          <cell r="BW49">
            <v>745</v>
          </cell>
          <cell r="BX49">
            <v>745</v>
          </cell>
          <cell r="BY49">
            <v>745</v>
          </cell>
          <cell r="BZ49">
            <v>745</v>
          </cell>
          <cell r="CA49">
            <v>745</v>
          </cell>
          <cell r="CB49">
            <v>745</v>
          </cell>
          <cell r="CC49">
            <v>745</v>
          </cell>
          <cell r="CD49">
            <v>745</v>
          </cell>
          <cell r="CE49">
            <v>745</v>
          </cell>
          <cell r="CF49">
            <v>745</v>
          </cell>
          <cell r="CG49">
            <v>745</v>
          </cell>
          <cell r="CH49">
            <v>745</v>
          </cell>
          <cell r="CI49">
            <v>745</v>
          </cell>
          <cell r="CJ49">
            <v>745</v>
          </cell>
          <cell r="CK49">
            <v>745</v>
          </cell>
          <cell r="CL49">
            <v>745</v>
          </cell>
          <cell r="CM49">
            <v>745</v>
          </cell>
          <cell r="CN49">
            <v>745</v>
          </cell>
          <cell r="CO49">
            <v>745</v>
          </cell>
          <cell r="CP49">
            <v>745</v>
          </cell>
          <cell r="CQ49">
            <v>745</v>
          </cell>
          <cell r="CR49">
            <v>745</v>
          </cell>
          <cell r="CS49">
            <v>745</v>
          </cell>
          <cell r="CT49">
            <v>745</v>
          </cell>
          <cell r="CU49">
            <v>745</v>
          </cell>
          <cell r="CV49">
            <v>745</v>
          </cell>
          <cell r="CW49">
            <v>745</v>
          </cell>
          <cell r="CX49">
            <v>745</v>
          </cell>
        </row>
        <row r="50">
          <cell r="G50">
            <v>0</v>
          </cell>
          <cell r="H50">
            <v>0</v>
          </cell>
          <cell r="I50">
            <v>0</v>
          </cell>
          <cell r="J50">
            <v>0</v>
          </cell>
          <cell r="K50">
            <v>0</v>
          </cell>
          <cell r="L50">
            <v>0</v>
          </cell>
          <cell r="M50">
            <v>0</v>
          </cell>
          <cell r="N50">
            <v>0</v>
          </cell>
          <cell r="O50">
            <v>0</v>
          </cell>
          <cell r="P50">
            <v>7270</v>
          </cell>
          <cell r="Q50">
            <v>7270</v>
          </cell>
          <cell r="R50">
            <v>7270</v>
          </cell>
          <cell r="S50">
            <v>7270</v>
          </cell>
          <cell r="T50">
            <v>7270</v>
          </cell>
          <cell r="U50">
            <v>7270</v>
          </cell>
          <cell r="V50">
            <v>7270</v>
          </cell>
          <cell r="W50">
            <v>7270</v>
          </cell>
          <cell r="X50">
            <v>7270</v>
          </cell>
          <cell r="Y50">
            <v>7270</v>
          </cell>
          <cell r="Z50">
            <v>7270</v>
          </cell>
          <cell r="AA50">
            <v>7270</v>
          </cell>
          <cell r="AB50">
            <v>7270</v>
          </cell>
          <cell r="AC50">
            <v>7270</v>
          </cell>
          <cell r="AD50">
            <v>7270</v>
          </cell>
          <cell r="AE50">
            <v>7270</v>
          </cell>
          <cell r="AF50">
            <v>7270</v>
          </cell>
          <cell r="AG50">
            <v>7270</v>
          </cell>
          <cell r="AH50">
            <v>7270</v>
          </cell>
          <cell r="AI50">
            <v>7270</v>
          </cell>
          <cell r="AJ50">
            <v>7270</v>
          </cell>
          <cell r="AK50">
            <v>7270</v>
          </cell>
          <cell r="AL50">
            <v>7270</v>
          </cell>
          <cell r="AM50">
            <v>7270</v>
          </cell>
          <cell r="AN50">
            <v>7270</v>
          </cell>
          <cell r="AO50">
            <v>7270</v>
          </cell>
          <cell r="AP50">
            <v>7270</v>
          </cell>
          <cell r="AQ50">
            <v>7270</v>
          </cell>
          <cell r="AR50">
            <v>7270</v>
          </cell>
          <cell r="AS50">
            <v>7270</v>
          </cell>
          <cell r="AT50">
            <v>7270</v>
          </cell>
          <cell r="AU50">
            <v>7270</v>
          </cell>
          <cell r="AV50">
            <v>7270</v>
          </cell>
          <cell r="AW50">
            <v>7270</v>
          </cell>
          <cell r="AX50">
            <v>7270</v>
          </cell>
          <cell r="AY50">
            <v>7270</v>
          </cell>
          <cell r="AZ50">
            <v>7270</v>
          </cell>
          <cell r="BA50">
            <v>7270</v>
          </cell>
          <cell r="BB50">
            <v>7270</v>
          </cell>
          <cell r="BC50">
            <v>7270</v>
          </cell>
          <cell r="BD50">
            <v>7270</v>
          </cell>
          <cell r="BE50">
            <v>7270</v>
          </cell>
          <cell r="BF50">
            <v>7270</v>
          </cell>
          <cell r="BG50">
            <v>7270</v>
          </cell>
          <cell r="BH50">
            <v>7270</v>
          </cell>
          <cell r="BI50">
            <v>7270</v>
          </cell>
          <cell r="BJ50">
            <v>7270</v>
          </cell>
          <cell r="BK50">
            <v>7270</v>
          </cell>
          <cell r="BL50">
            <v>7270</v>
          </cell>
          <cell r="BM50">
            <v>7270</v>
          </cell>
          <cell r="BN50">
            <v>7270</v>
          </cell>
          <cell r="BO50">
            <v>7270</v>
          </cell>
          <cell r="BP50">
            <v>7270</v>
          </cell>
          <cell r="BQ50">
            <v>7270</v>
          </cell>
          <cell r="BR50">
            <v>7270</v>
          </cell>
          <cell r="BS50">
            <v>7270</v>
          </cell>
          <cell r="BT50">
            <v>7270</v>
          </cell>
          <cell r="BU50">
            <v>7270</v>
          </cell>
          <cell r="BV50">
            <v>7270</v>
          </cell>
          <cell r="BW50">
            <v>7270</v>
          </cell>
          <cell r="BX50">
            <v>7270</v>
          </cell>
          <cell r="BY50">
            <v>7270</v>
          </cell>
          <cell r="BZ50">
            <v>7270</v>
          </cell>
          <cell r="CA50">
            <v>7270</v>
          </cell>
          <cell r="CB50">
            <v>7270</v>
          </cell>
          <cell r="CC50">
            <v>7270</v>
          </cell>
          <cell r="CD50">
            <v>7270</v>
          </cell>
          <cell r="CE50">
            <v>7270</v>
          </cell>
          <cell r="CF50">
            <v>7270</v>
          </cell>
          <cell r="CG50">
            <v>7270</v>
          </cell>
          <cell r="CH50">
            <v>7270</v>
          </cell>
          <cell r="CI50">
            <v>7270</v>
          </cell>
          <cell r="CJ50">
            <v>7270</v>
          </cell>
          <cell r="CK50">
            <v>7270</v>
          </cell>
          <cell r="CL50">
            <v>7270</v>
          </cell>
          <cell r="CM50">
            <v>7270</v>
          </cell>
          <cell r="CN50">
            <v>7270</v>
          </cell>
          <cell r="CO50">
            <v>7270</v>
          </cell>
          <cell r="CP50">
            <v>7270</v>
          </cell>
          <cell r="CQ50">
            <v>7270</v>
          </cell>
          <cell r="CR50">
            <v>7270</v>
          </cell>
          <cell r="CS50">
            <v>7270</v>
          </cell>
          <cell r="CT50">
            <v>7270</v>
          </cell>
          <cell r="CU50">
            <v>7270</v>
          </cell>
          <cell r="CV50">
            <v>7270</v>
          </cell>
          <cell r="CW50">
            <v>7270</v>
          </cell>
          <cell r="CX50">
            <v>7270</v>
          </cell>
        </row>
        <row r="51">
          <cell r="G51">
            <v>0</v>
          </cell>
          <cell r="H51">
            <v>0</v>
          </cell>
          <cell r="I51">
            <v>0</v>
          </cell>
          <cell r="J51">
            <v>0</v>
          </cell>
          <cell r="K51">
            <v>0</v>
          </cell>
          <cell r="L51">
            <v>0</v>
          </cell>
          <cell r="M51">
            <v>0</v>
          </cell>
          <cell r="N51">
            <v>0</v>
          </cell>
          <cell r="O51">
            <v>0</v>
          </cell>
          <cell r="P51">
            <v>0</v>
          </cell>
          <cell r="Q51">
            <v>7270</v>
          </cell>
          <cell r="R51">
            <v>7270</v>
          </cell>
          <cell r="S51">
            <v>7270</v>
          </cell>
          <cell r="T51">
            <v>7270</v>
          </cell>
          <cell r="U51">
            <v>7270</v>
          </cell>
          <cell r="V51">
            <v>7270</v>
          </cell>
          <cell r="W51">
            <v>7270</v>
          </cell>
          <cell r="X51">
            <v>7270</v>
          </cell>
          <cell r="Y51">
            <v>7270</v>
          </cell>
          <cell r="Z51">
            <v>7270</v>
          </cell>
          <cell r="AA51">
            <v>7270</v>
          </cell>
          <cell r="AB51">
            <v>7270</v>
          </cell>
          <cell r="AC51">
            <v>7270</v>
          </cell>
          <cell r="AD51">
            <v>7270</v>
          </cell>
          <cell r="AE51">
            <v>7270</v>
          </cell>
          <cell r="AF51">
            <v>7270</v>
          </cell>
          <cell r="AG51">
            <v>7270</v>
          </cell>
          <cell r="AH51">
            <v>7270</v>
          </cell>
          <cell r="AI51">
            <v>7270</v>
          </cell>
          <cell r="AJ51">
            <v>7270</v>
          </cell>
          <cell r="AK51">
            <v>7270</v>
          </cell>
          <cell r="AL51">
            <v>7270</v>
          </cell>
          <cell r="AM51">
            <v>7270</v>
          </cell>
          <cell r="AN51">
            <v>7270</v>
          </cell>
          <cell r="AO51">
            <v>7270</v>
          </cell>
          <cell r="AP51">
            <v>7270</v>
          </cell>
          <cell r="AQ51">
            <v>7270</v>
          </cell>
          <cell r="AR51">
            <v>7270</v>
          </cell>
          <cell r="AS51">
            <v>7270</v>
          </cell>
          <cell r="AT51">
            <v>7270</v>
          </cell>
          <cell r="AU51">
            <v>7270</v>
          </cell>
          <cell r="AV51">
            <v>7270</v>
          </cell>
          <cell r="AW51">
            <v>7270</v>
          </cell>
          <cell r="AX51">
            <v>7270</v>
          </cell>
          <cell r="AY51">
            <v>7270</v>
          </cell>
          <cell r="AZ51">
            <v>7270</v>
          </cell>
          <cell r="BA51">
            <v>7270</v>
          </cell>
          <cell r="BB51">
            <v>7270</v>
          </cell>
          <cell r="BC51">
            <v>7270</v>
          </cell>
          <cell r="BD51">
            <v>7270</v>
          </cell>
          <cell r="BE51">
            <v>7270</v>
          </cell>
          <cell r="BF51">
            <v>7270</v>
          </cell>
          <cell r="BG51">
            <v>7270</v>
          </cell>
          <cell r="BH51">
            <v>7270</v>
          </cell>
          <cell r="BI51">
            <v>7270</v>
          </cell>
          <cell r="BJ51">
            <v>7270</v>
          </cell>
          <cell r="BK51">
            <v>7270</v>
          </cell>
          <cell r="BL51">
            <v>7270</v>
          </cell>
          <cell r="BM51">
            <v>7270</v>
          </cell>
          <cell r="BN51">
            <v>7270</v>
          </cell>
          <cell r="BO51">
            <v>7270</v>
          </cell>
          <cell r="BP51">
            <v>7270</v>
          </cell>
          <cell r="BQ51">
            <v>7270</v>
          </cell>
          <cell r="BR51">
            <v>7270</v>
          </cell>
          <cell r="BS51">
            <v>7270</v>
          </cell>
          <cell r="BT51">
            <v>7270</v>
          </cell>
          <cell r="BU51">
            <v>7270</v>
          </cell>
          <cell r="BV51">
            <v>7270</v>
          </cell>
          <cell r="BW51">
            <v>7270</v>
          </cell>
          <cell r="BX51">
            <v>7270</v>
          </cell>
          <cell r="BY51">
            <v>7270</v>
          </cell>
          <cell r="BZ51">
            <v>7270</v>
          </cell>
          <cell r="CA51">
            <v>7270</v>
          </cell>
          <cell r="CB51">
            <v>7270</v>
          </cell>
          <cell r="CC51">
            <v>7270</v>
          </cell>
          <cell r="CD51">
            <v>7270</v>
          </cell>
          <cell r="CE51">
            <v>7270</v>
          </cell>
          <cell r="CF51">
            <v>7270</v>
          </cell>
          <cell r="CG51">
            <v>7270</v>
          </cell>
          <cell r="CH51">
            <v>7270</v>
          </cell>
          <cell r="CI51">
            <v>7270</v>
          </cell>
          <cell r="CJ51">
            <v>7270</v>
          </cell>
          <cell r="CK51">
            <v>7270</v>
          </cell>
          <cell r="CL51">
            <v>7270</v>
          </cell>
          <cell r="CM51">
            <v>7270</v>
          </cell>
          <cell r="CN51">
            <v>7270</v>
          </cell>
          <cell r="CO51">
            <v>7270</v>
          </cell>
          <cell r="CP51">
            <v>7270</v>
          </cell>
          <cell r="CQ51">
            <v>7270</v>
          </cell>
          <cell r="CR51">
            <v>7270</v>
          </cell>
          <cell r="CS51">
            <v>7270</v>
          </cell>
          <cell r="CT51">
            <v>7270</v>
          </cell>
          <cell r="CU51">
            <v>7270</v>
          </cell>
          <cell r="CV51">
            <v>7270</v>
          </cell>
          <cell r="CW51">
            <v>7270</v>
          </cell>
          <cell r="CX51">
            <v>7270</v>
          </cell>
        </row>
        <row r="52">
          <cell r="G52">
            <v>0</v>
          </cell>
          <cell r="H52">
            <v>0</v>
          </cell>
          <cell r="I52">
            <v>0</v>
          </cell>
          <cell r="J52">
            <v>14</v>
          </cell>
          <cell r="K52">
            <v>14</v>
          </cell>
          <cell r="L52">
            <v>14</v>
          </cell>
          <cell r="M52">
            <v>14</v>
          </cell>
          <cell r="N52">
            <v>14</v>
          </cell>
          <cell r="O52">
            <v>14</v>
          </cell>
          <cell r="P52">
            <v>14</v>
          </cell>
          <cell r="Q52">
            <v>14</v>
          </cell>
          <cell r="R52">
            <v>14</v>
          </cell>
          <cell r="S52">
            <v>14</v>
          </cell>
          <cell r="T52">
            <v>14</v>
          </cell>
          <cell r="U52">
            <v>14</v>
          </cell>
          <cell r="V52">
            <v>14</v>
          </cell>
          <cell r="W52">
            <v>14</v>
          </cell>
          <cell r="X52">
            <v>14</v>
          </cell>
          <cell r="Y52">
            <v>14</v>
          </cell>
          <cell r="Z52">
            <v>14</v>
          </cell>
          <cell r="AA52">
            <v>14</v>
          </cell>
          <cell r="AB52">
            <v>14</v>
          </cell>
          <cell r="AC52">
            <v>14</v>
          </cell>
          <cell r="AD52">
            <v>14</v>
          </cell>
          <cell r="AE52">
            <v>14</v>
          </cell>
          <cell r="AF52">
            <v>14</v>
          </cell>
          <cell r="AG52">
            <v>14</v>
          </cell>
          <cell r="AH52">
            <v>14</v>
          </cell>
          <cell r="AI52">
            <v>14</v>
          </cell>
          <cell r="AJ52">
            <v>14</v>
          </cell>
          <cell r="AK52">
            <v>14</v>
          </cell>
          <cell r="AL52">
            <v>14</v>
          </cell>
          <cell r="AM52">
            <v>14</v>
          </cell>
          <cell r="AN52">
            <v>14</v>
          </cell>
          <cell r="AO52">
            <v>14</v>
          </cell>
          <cell r="AP52">
            <v>14</v>
          </cell>
          <cell r="AQ52">
            <v>14</v>
          </cell>
          <cell r="AR52">
            <v>14</v>
          </cell>
          <cell r="AS52">
            <v>14</v>
          </cell>
          <cell r="AT52">
            <v>14</v>
          </cell>
          <cell r="AU52">
            <v>14</v>
          </cell>
          <cell r="AV52">
            <v>14</v>
          </cell>
          <cell r="AW52">
            <v>14</v>
          </cell>
          <cell r="AX52">
            <v>14</v>
          </cell>
          <cell r="AY52">
            <v>14</v>
          </cell>
          <cell r="AZ52">
            <v>14</v>
          </cell>
          <cell r="BA52">
            <v>14</v>
          </cell>
          <cell r="BB52">
            <v>14</v>
          </cell>
          <cell r="BC52">
            <v>14</v>
          </cell>
          <cell r="BD52">
            <v>14</v>
          </cell>
          <cell r="BE52">
            <v>14</v>
          </cell>
          <cell r="BF52">
            <v>14</v>
          </cell>
          <cell r="BG52">
            <v>14</v>
          </cell>
          <cell r="BH52">
            <v>14</v>
          </cell>
          <cell r="BI52">
            <v>14</v>
          </cell>
          <cell r="BJ52">
            <v>14</v>
          </cell>
          <cell r="BK52">
            <v>14</v>
          </cell>
          <cell r="BL52">
            <v>14</v>
          </cell>
          <cell r="BM52">
            <v>14</v>
          </cell>
          <cell r="BN52">
            <v>14</v>
          </cell>
          <cell r="BO52">
            <v>14</v>
          </cell>
          <cell r="BP52">
            <v>14</v>
          </cell>
          <cell r="BQ52">
            <v>14</v>
          </cell>
          <cell r="BR52">
            <v>14</v>
          </cell>
          <cell r="BS52">
            <v>14</v>
          </cell>
          <cell r="BT52">
            <v>14</v>
          </cell>
          <cell r="BU52">
            <v>14</v>
          </cell>
          <cell r="BV52">
            <v>14</v>
          </cell>
          <cell r="BW52">
            <v>14</v>
          </cell>
          <cell r="BX52">
            <v>14</v>
          </cell>
          <cell r="BY52">
            <v>14</v>
          </cell>
          <cell r="BZ52">
            <v>14</v>
          </cell>
          <cell r="CA52">
            <v>14</v>
          </cell>
          <cell r="CB52">
            <v>14</v>
          </cell>
          <cell r="CC52">
            <v>14</v>
          </cell>
          <cell r="CD52">
            <v>14</v>
          </cell>
          <cell r="CE52">
            <v>14</v>
          </cell>
          <cell r="CF52">
            <v>14</v>
          </cell>
          <cell r="CG52">
            <v>14</v>
          </cell>
          <cell r="CH52">
            <v>14</v>
          </cell>
          <cell r="CI52">
            <v>14</v>
          </cell>
          <cell r="CJ52">
            <v>14</v>
          </cell>
          <cell r="CK52">
            <v>14</v>
          </cell>
          <cell r="CL52">
            <v>14</v>
          </cell>
          <cell r="CM52">
            <v>14</v>
          </cell>
          <cell r="CN52">
            <v>14</v>
          </cell>
          <cell r="CO52">
            <v>14</v>
          </cell>
          <cell r="CP52">
            <v>14</v>
          </cell>
          <cell r="CQ52">
            <v>14</v>
          </cell>
          <cell r="CR52">
            <v>14</v>
          </cell>
          <cell r="CS52">
            <v>14</v>
          </cell>
          <cell r="CT52">
            <v>14</v>
          </cell>
          <cell r="CU52">
            <v>14</v>
          </cell>
          <cell r="CV52">
            <v>14</v>
          </cell>
          <cell r="CW52">
            <v>14</v>
          </cell>
          <cell r="CX52">
            <v>14</v>
          </cell>
        </row>
        <row r="53">
          <cell r="G53">
            <v>0</v>
          </cell>
          <cell r="H53">
            <v>0</v>
          </cell>
          <cell r="I53">
            <v>0</v>
          </cell>
          <cell r="J53">
            <v>0</v>
          </cell>
          <cell r="K53">
            <v>0</v>
          </cell>
          <cell r="L53">
            <v>0</v>
          </cell>
          <cell r="M53">
            <v>0</v>
          </cell>
          <cell r="N53">
            <v>0</v>
          </cell>
          <cell r="O53">
            <v>0</v>
          </cell>
          <cell r="P53">
            <v>0</v>
          </cell>
          <cell r="Q53">
            <v>0</v>
          </cell>
          <cell r="R53">
            <v>9</v>
          </cell>
          <cell r="S53">
            <v>9</v>
          </cell>
          <cell r="T53">
            <v>9</v>
          </cell>
          <cell r="U53">
            <v>9</v>
          </cell>
          <cell r="V53">
            <v>9</v>
          </cell>
          <cell r="W53">
            <v>9</v>
          </cell>
          <cell r="X53">
            <v>9</v>
          </cell>
          <cell r="Y53">
            <v>9</v>
          </cell>
          <cell r="Z53">
            <v>9</v>
          </cell>
          <cell r="AA53">
            <v>9</v>
          </cell>
          <cell r="AB53">
            <v>9</v>
          </cell>
          <cell r="AC53">
            <v>9</v>
          </cell>
          <cell r="AD53">
            <v>9</v>
          </cell>
          <cell r="AE53">
            <v>9</v>
          </cell>
          <cell r="AF53">
            <v>9</v>
          </cell>
          <cell r="AG53">
            <v>9</v>
          </cell>
          <cell r="AH53">
            <v>9</v>
          </cell>
          <cell r="AI53">
            <v>9</v>
          </cell>
          <cell r="AJ53">
            <v>9</v>
          </cell>
          <cell r="AK53">
            <v>9</v>
          </cell>
          <cell r="AL53">
            <v>9</v>
          </cell>
          <cell r="AM53">
            <v>9</v>
          </cell>
          <cell r="AN53">
            <v>9</v>
          </cell>
          <cell r="AO53">
            <v>9</v>
          </cell>
          <cell r="AP53">
            <v>9</v>
          </cell>
          <cell r="AQ53">
            <v>9</v>
          </cell>
          <cell r="AR53">
            <v>9</v>
          </cell>
          <cell r="AS53">
            <v>9</v>
          </cell>
          <cell r="AT53">
            <v>9</v>
          </cell>
          <cell r="AU53">
            <v>9</v>
          </cell>
          <cell r="AV53">
            <v>9</v>
          </cell>
          <cell r="AW53">
            <v>9</v>
          </cell>
          <cell r="AX53">
            <v>9</v>
          </cell>
          <cell r="AY53">
            <v>9</v>
          </cell>
          <cell r="AZ53">
            <v>9</v>
          </cell>
          <cell r="BA53">
            <v>9</v>
          </cell>
          <cell r="BB53">
            <v>9</v>
          </cell>
          <cell r="BC53">
            <v>9</v>
          </cell>
          <cell r="BD53">
            <v>9</v>
          </cell>
          <cell r="BE53">
            <v>9</v>
          </cell>
          <cell r="BF53">
            <v>9</v>
          </cell>
          <cell r="BG53">
            <v>9</v>
          </cell>
          <cell r="BH53">
            <v>9</v>
          </cell>
          <cell r="BI53">
            <v>9</v>
          </cell>
          <cell r="BJ53">
            <v>9</v>
          </cell>
          <cell r="BK53">
            <v>9</v>
          </cell>
          <cell r="BL53">
            <v>9</v>
          </cell>
          <cell r="BM53">
            <v>9</v>
          </cell>
          <cell r="BN53">
            <v>9</v>
          </cell>
          <cell r="BO53">
            <v>9</v>
          </cell>
          <cell r="BP53">
            <v>9</v>
          </cell>
          <cell r="BQ53">
            <v>9</v>
          </cell>
          <cell r="BR53">
            <v>9</v>
          </cell>
          <cell r="BS53">
            <v>9</v>
          </cell>
          <cell r="BT53">
            <v>9</v>
          </cell>
          <cell r="BU53">
            <v>9</v>
          </cell>
          <cell r="BV53">
            <v>9</v>
          </cell>
          <cell r="BW53">
            <v>9</v>
          </cell>
          <cell r="BX53">
            <v>9</v>
          </cell>
          <cell r="BY53">
            <v>9</v>
          </cell>
          <cell r="BZ53">
            <v>9</v>
          </cell>
          <cell r="CA53">
            <v>9</v>
          </cell>
          <cell r="CB53">
            <v>9</v>
          </cell>
          <cell r="CC53">
            <v>9</v>
          </cell>
          <cell r="CD53">
            <v>9</v>
          </cell>
          <cell r="CE53">
            <v>9</v>
          </cell>
          <cell r="CF53">
            <v>9</v>
          </cell>
          <cell r="CG53">
            <v>9</v>
          </cell>
          <cell r="CH53">
            <v>9</v>
          </cell>
          <cell r="CI53">
            <v>9</v>
          </cell>
          <cell r="CJ53">
            <v>9</v>
          </cell>
          <cell r="CK53">
            <v>9</v>
          </cell>
          <cell r="CL53">
            <v>9</v>
          </cell>
          <cell r="CM53">
            <v>9</v>
          </cell>
          <cell r="CN53">
            <v>9</v>
          </cell>
          <cell r="CO53">
            <v>9</v>
          </cell>
          <cell r="CP53">
            <v>9</v>
          </cell>
          <cell r="CQ53">
            <v>9</v>
          </cell>
          <cell r="CR53">
            <v>9</v>
          </cell>
          <cell r="CS53">
            <v>9</v>
          </cell>
          <cell r="CT53">
            <v>9</v>
          </cell>
          <cell r="CU53">
            <v>9</v>
          </cell>
          <cell r="CV53">
            <v>9</v>
          </cell>
          <cell r="CW53">
            <v>9</v>
          </cell>
          <cell r="CX53">
            <v>9</v>
          </cell>
        </row>
        <row r="54">
          <cell r="G54">
            <v>0</v>
          </cell>
          <cell r="H54">
            <v>0</v>
          </cell>
          <cell r="I54">
            <v>0</v>
          </cell>
          <cell r="J54">
            <v>0</v>
          </cell>
          <cell r="K54">
            <v>0</v>
          </cell>
          <cell r="L54">
            <v>0</v>
          </cell>
          <cell r="M54">
            <v>0</v>
          </cell>
          <cell r="N54">
            <v>0</v>
          </cell>
          <cell r="O54">
            <v>0</v>
          </cell>
          <cell r="P54">
            <v>0</v>
          </cell>
          <cell r="Q54">
            <v>400</v>
          </cell>
          <cell r="R54">
            <v>400</v>
          </cell>
          <cell r="S54">
            <v>400</v>
          </cell>
          <cell r="T54">
            <v>400</v>
          </cell>
          <cell r="U54">
            <v>400</v>
          </cell>
          <cell r="V54">
            <v>400</v>
          </cell>
          <cell r="W54">
            <v>400</v>
          </cell>
          <cell r="X54">
            <v>400</v>
          </cell>
          <cell r="Y54">
            <v>400</v>
          </cell>
          <cell r="Z54">
            <v>400</v>
          </cell>
          <cell r="AA54">
            <v>400</v>
          </cell>
          <cell r="AB54">
            <v>400</v>
          </cell>
          <cell r="AC54">
            <v>400</v>
          </cell>
          <cell r="AD54">
            <v>400</v>
          </cell>
          <cell r="AE54">
            <v>400</v>
          </cell>
          <cell r="AF54">
            <v>400</v>
          </cell>
          <cell r="AG54">
            <v>400</v>
          </cell>
          <cell r="AH54">
            <v>400</v>
          </cell>
          <cell r="AI54">
            <v>400</v>
          </cell>
          <cell r="AJ54">
            <v>400</v>
          </cell>
          <cell r="AK54">
            <v>400</v>
          </cell>
          <cell r="AL54">
            <v>400</v>
          </cell>
          <cell r="AM54">
            <v>400</v>
          </cell>
          <cell r="AN54">
            <v>400</v>
          </cell>
          <cell r="AO54">
            <v>400</v>
          </cell>
          <cell r="AP54">
            <v>400</v>
          </cell>
          <cell r="AQ54">
            <v>400</v>
          </cell>
          <cell r="AR54">
            <v>400</v>
          </cell>
          <cell r="AS54">
            <v>400</v>
          </cell>
          <cell r="AT54">
            <v>400</v>
          </cell>
          <cell r="AU54">
            <v>400</v>
          </cell>
          <cell r="AV54">
            <v>400</v>
          </cell>
          <cell r="AW54">
            <v>400</v>
          </cell>
          <cell r="AX54">
            <v>400</v>
          </cell>
          <cell r="AY54">
            <v>400</v>
          </cell>
          <cell r="AZ54">
            <v>400</v>
          </cell>
          <cell r="BA54">
            <v>400</v>
          </cell>
          <cell r="BB54">
            <v>400</v>
          </cell>
          <cell r="BC54">
            <v>400</v>
          </cell>
          <cell r="BD54">
            <v>400</v>
          </cell>
          <cell r="BE54">
            <v>400</v>
          </cell>
          <cell r="BF54">
            <v>400</v>
          </cell>
          <cell r="BG54">
            <v>400</v>
          </cell>
          <cell r="BH54">
            <v>400</v>
          </cell>
          <cell r="BI54">
            <v>400</v>
          </cell>
          <cell r="BJ54">
            <v>400</v>
          </cell>
          <cell r="BK54">
            <v>400</v>
          </cell>
          <cell r="BL54">
            <v>400</v>
          </cell>
          <cell r="BM54">
            <v>400</v>
          </cell>
          <cell r="BN54">
            <v>400</v>
          </cell>
          <cell r="BO54">
            <v>400</v>
          </cell>
          <cell r="BP54">
            <v>400</v>
          </cell>
          <cell r="BQ54">
            <v>400</v>
          </cell>
          <cell r="BR54">
            <v>400</v>
          </cell>
          <cell r="BS54">
            <v>400</v>
          </cell>
          <cell r="BT54">
            <v>400</v>
          </cell>
          <cell r="BU54">
            <v>400</v>
          </cell>
          <cell r="BV54">
            <v>400</v>
          </cell>
          <cell r="BW54">
            <v>400</v>
          </cell>
          <cell r="BX54">
            <v>400</v>
          </cell>
          <cell r="BY54">
            <v>400</v>
          </cell>
          <cell r="BZ54">
            <v>400</v>
          </cell>
          <cell r="CA54">
            <v>400</v>
          </cell>
          <cell r="CB54">
            <v>400</v>
          </cell>
          <cell r="CC54">
            <v>400</v>
          </cell>
          <cell r="CD54">
            <v>400</v>
          </cell>
          <cell r="CE54">
            <v>400</v>
          </cell>
          <cell r="CF54">
            <v>400</v>
          </cell>
          <cell r="CG54">
            <v>400</v>
          </cell>
          <cell r="CH54">
            <v>400</v>
          </cell>
          <cell r="CI54">
            <v>400</v>
          </cell>
          <cell r="CJ54">
            <v>400</v>
          </cell>
          <cell r="CK54">
            <v>400</v>
          </cell>
          <cell r="CL54">
            <v>400</v>
          </cell>
          <cell r="CM54">
            <v>400</v>
          </cell>
          <cell r="CN54">
            <v>400</v>
          </cell>
          <cell r="CO54">
            <v>400</v>
          </cell>
          <cell r="CP54">
            <v>400</v>
          </cell>
          <cell r="CQ54">
            <v>400</v>
          </cell>
          <cell r="CR54">
            <v>400</v>
          </cell>
          <cell r="CS54">
            <v>400</v>
          </cell>
          <cell r="CT54">
            <v>400</v>
          </cell>
          <cell r="CU54">
            <v>400</v>
          </cell>
          <cell r="CV54">
            <v>400</v>
          </cell>
          <cell r="CW54">
            <v>400</v>
          </cell>
          <cell r="CX54">
            <v>400</v>
          </cell>
        </row>
        <row r="55">
          <cell r="G55">
            <v>0</v>
          </cell>
          <cell r="H55">
            <v>0</v>
          </cell>
          <cell r="I55">
            <v>0</v>
          </cell>
          <cell r="J55">
            <v>0.59</v>
          </cell>
          <cell r="K55">
            <v>1.24</v>
          </cell>
          <cell r="L55">
            <v>1.24</v>
          </cell>
          <cell r="M55">
            <v>1.24</v>
          </cell>
          <cell r="N55">
            <v>1.5</v>
          </cell>
          <cell r="O55">
            <v>1.5</v>
          </cell>
          <cell r="P55">
            <v>2.5</v>
          </cell>
          <cell r="Q55">
            <v>4</v>
          </cell>
          <cell r="R55">
            <v>4</v>
          </cell>
          <cell r="S55">
            <v>4</v>
          </cell>
          <cell r="T55">
            <v>4</v>
          </cell>
          <cell r="U55">
            <v>4</v>
          </cell>
          <cell r="V55">
            <v>4</v>
          </cell>
          <cell r="W55">
            <v>4</v>
          </cell>
          <cell r="X55">
            <v>4</v>
          </cell>
          <cell r="Y55">
            <v>4</v>
          </cell>
          <cell r="Z55">
            <v>4</v>
          </cell>
          <cell r="AA55">
            <v>4</v>
          </cell>
          <cell r="AB55">
            <v>4</v>
          </cell>
          <cell r="AC55">
            <v>4</v>
          </cell>
          <cell r="AD55">
            <v>4</v>
          </cell>
          <cell r="AE55">
            <v>4</v>
          </cell>
          <cell r="AF55">
            <v>4</v>
          </cell>
          <cell r="AG55">
            <v>4</v>
          </cell>
          <cell r="AH55">
            <v>4</v>
          </cell>
          <cell r="AI55">
            <v>4</v>
          </cell>
          <cell r="AJ55">
            <v>4</v>
          </cell>
          <cell r="AK55">
            <v>4</v>
          </cell>
          <cell r="AL55">
            <v>4</v>
          </cell>
          <cell r="AM55">
            <v>4</v>
          </cell>
          <cell r="AN55">
            <v>4</v>
          </cell>
          <cell r="AO55">
            <v>4</v>
          </cell>
          <cell r="AP55">
            <v>4</v>
          </cell>
          <cell r="AQ55">
            <v>4</v>
          </cell>
          <cell r="AR55">
            <v>4</v>
          </cell>
          <cell r="AS55">
            <v>4</v>
          </cell>
          <cell r="AT55">
            <v>4</v>
          </cell>
          <cell r="AU55">
            <v>4</v>
          </cell>
          <cell r="AV55">
            <v>4</v>
          </cell>
          <cell r="AW55">
            <v>4</v>
          </cell>
          <cell r="AX55">
            <v>4</v>
          </cell>
          <cell r="AY55">
            <v>4</v>
          </cell>
          <cell r="AZ55">
            <v>4</v>
          </cell>
          <cell r="BA55">
            <v>4</v>
          </cell>
          <cell r="BB55">
            <v>4</v>
          </cell>
          <cell r="BC55">
            <v>4</v>
          </cell>
          <cell r="BD55">
            <v>4</v>
          </cell>
          <cell r="BE55">
            <v>4</v>
          </cell>
          <cell r="BF55">
            <v>4</v>
          </cell>
          <cell r="BG55">
            <v>4</v>
          </cell>
          <cell r="BH55">
            <v>4</v>
          </cell>
          <cell r="BI55">
            <v>4</v>
          </cell>
          <cell r="BJ55">
            <v>4</v>
          </cell>
          <cell r="BK55">
            <v>4</v>
          </cell>
          <cell r="BL55">
            <v>4</v>
          </cell>
          <cell r="BM55">
            <v>4</v>
          </cell>
          <cell r="BN55">
            <v>4</v>
          </cell>
          <cell r="BO55">
            <v>4</v>
          </cell>
          <cell r="BP55">
            <v>4</v>
          </cell>
          <cell r="BQ55">
            <v>4</v>
          </cell>
          <cell r="BR55">
            <v>4</v>
          </cell>
          <cell r="BS55">
            <v>4</v>
          </cell>
          <cell r="BT55">
            <v>4</v>
          </cell>
          <cell r="BU55">
            <v>4</v>
          </cell>
          <cell r="BV55">
            <v>4</v>
          </cell>
          <cell r="BW55">
            <v>4</v>
          </cell>
          <cell r="BX55">
            <v>4</v>
          </cell>
          <cell r="BY55">
            <v>4</v>
          </cell>
          <cell r="BZ55">
            <v>4</v>
          </cell>
          <cell r="CA55">
            <v>4</v>
          </cell>
          <cell r="CB55">
            <v>4</v>
          </cell>
          <cell r="CC55">
            <v>4</v>
          </cell>
          <cell r="CD55">
            <v>4</v>
          </cell>
          <cell r="CE55">
            <v>4</v>
          </cell>
          <cell r="CF55">
            <v>4</v>
          </cell>
          <cell r="CG55">
            <v>4</v>
          </cell>
          <cell r="CH55">
            <v>4</v>
          </cell>
          <cell r="CI55">
            <v>4</v>
          </cell>
          <cell r="CJ55">
            <v>4</v>
          </cell>
          <cell r="CK55">
            <v>4</v>
          </cell>
          <cell r="CL55">
            <v>4</v>
          </cell>
          <cell r="CM55">
            <v>4</v>
          </cell>
          <cell r="CN55">
            <v>4</v>
          </cell>
          <cell r="CO55">
            <v>4</v>
          </cell>
          <cell r="CP55">
            <v>4</v>
          </cell>
          <cell r="CQ55">
            <v>4</v>
          </cell>
          <cell r="CR55">
            <v>4</v>
          </cell>
          <cell r="CS55">
            <v>4</v>
          </cell>
          <cell r="CT55">
            <v>4</v>
          </cell>
          <cell r="CU55">
            <v>4</v>
          </cell>
          <cell r="CV55">
            <v>4</v>
          </cell>
          <cell r="CW55">
            <v>4</v>
          </cell>
          <cell r="CX55">
            <v>4</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row>
        <row r="63">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row>
        <row r="67">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row>
      </sheetData>
      <sheetData sheetId="9"/>
      <sheetData sheetId="10"/>
      <sheetData sheetId="11"/>
      <sheetData sheetId="1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อาคาร"/>
      <sheetName val="ภูมิทัศน์"/>
      <sheetName val="เครื่องเสียง"/>
      <sheetName val="สำเนาของ ราคากลาง_ศาลปกครองสงขล"/>
      <sheetName val="boq"/>
      <sheetName val="ราคากลาง 2"/>
      <sheetName val="ค่าขนส่ง"/>
      <sheetName val="งานซ๋อมพื้นคอนกรีต 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อาคาร"/>
      <sheetName val="ภูมิทัศน์"/>
      <sheetName val="เครื่องเสียง"/>
      <sheetName val="สำเนาของ ราคากลาง_ศาลปกครองสงขล"/>
      <sheetName val="boq"/>
      <sheetName val="ราคากลาง 2"/>
      <sheetName val="ค่าขนส่ง"/>
      <sheetName val="งานซ๋อมพื้นคอนกรีต 1"/>
      <sheetName val="ประมาณการประตูหน้าต่าง "/>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ใบจัดหา"/>
      <sheetName val="ราคากลาง"/>
      <sheetName val="เสนอราคา"/>
      <sheetName val="B32s"/>
      <sheetName val="A 1 2"/>
      <sheetName val="L1_1"/>
      <sheetName val="SP"/>
      <sheetName val="DB24"/>
      <sheetName val="ซ่อมท่อ"/>
      <sheetName val="เจาะหน้าต่าง"/>
      <sheetName val="PJ"/>
      <sheetName val="Sheet Pile1"/>
      <sheetName val="สกัดDB"/>
      <sheetName val="เครื่องจักรMH"/>
      <sheetName val="Riser 3 ท่อ"/>
      <sheetName val="Riser 2 ท่อ"/>
      <sheetName val="nHDD"/>
      <sheetName val="บ่อA-J"/>
      <sheetName val="A31"/>
      <sheetName val="Sheet1"/>
      <sheetName val="แผ่นปิดผิวจราจร"/>
      <sheetName val="H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_RM1"/>
      <sheetName val="nHDD"/>
      <sheetName val="ค่าขนส่ง(6ล้อ)"/>
      <sheetName val="ค่าขนส่ง(พ่วง)"/>
      <sheetName val="DETAIL"/>
      <sheetName val="대비표"/>
      <sheetName val="Mat_Source"/>
      <sheetName val="Formwork"/>
      <sheetName val="ข้อมูลวัสดุและค่าดำเนินการ"/>
      <sheetName val="concrete&amp;งานไม้แบบ"/>
      <sheetName val="ราคาวัสดุ"/>
      <sheetName val="2"/>
      <sheetName val="FR"/>
    </sheetNames>
    <definedNames>
      <definedName name="[pro_fto].move_data"/>
      <definedName name="[pro_fto].pipe_length"/>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P_RM"/>
      <sheetName val="สรุป"/>
      <sheetName val="대비표"/>
      <sheetName val="ค่าขนส่ง(6ล้อ)"/>
      <sheetName val="ค่าขนส่ง(พ่วง)"/>
      <sheetName val="11 ข้อมูลงานCon"/>
      <sheetName val="10 ข้อมูลวัสดุ-ค่าดำเนิน"/>
      <sheetName val="12 ข้อมูลงานไม้แบบ"/>
      <sheetName val="DETAIL"/>
      <sheetName val="Formwork"/>
      <sheetName val="Mat_Source"/>
      <sheetName val="nHDD"/>
      <sheetName val="FR"/>
    </sheetNames>
    <definedNames>
      <definedName name="[ProChkDrp].Control"/>
      <definedName name="[ProChkDrp].DeleteDetailDesign"/>
      <definedName name="[ProChkDrp].GotoSheet"/>
      <definedName name="[ProChkDrp].Move"/>
      <definedName name="ProChkDrp.ChkDrpCal"/>
      <definedName name="ProChkDrp.DataChkDr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C1R"/>
      <sheetName val="nHDD"/>
      <sheetName val="대비표"/>
      <sheetName val="41.EXCAVATION"/>
      <sheetName val="#REF"/>
      <sheetName val="11 ข้อมูลงานCon"/>
      <sheetName val="10 ข้อมูลวัสดุ-ค่าดำเนิน"/>
      <sheetName val="12 ข้อมูลงานไม้แบบ"/>
      <sheetName val="DETAIL"/>
      <sheetName val="Mat_Source"/>
      <sheetName val="ข้อมูลวัสดุและค่าดำเนินการ"/>
      <sheetName val="concrete&amp;งานไม้แบบ"/>
      <sheetName val="2"/>
      <sheetName val="ราคาวัสดุ"/>
      <sheetName val="FR"/>
      <sheetName val="ค่าขนส่ง(6ล้อ)"/>
    </sheetNames>
    <definedNames>
      <definedName name="[ProChkRdCr].Control"/>
      <definedName name="[ProChkRdCr].DeleteDetailDesign"/>
      <definedName name="[ProChkRdCr].GotoSheet"/>
      <definedName name="[ProChkRdCr].Move"/>
      <definedName name="control"/>
      <definedName name="DataChkRdCr"/>
      <definedName name="H_trial" refersTo="#REF!"/>
      <definedName name="MainA"/>
      <definedName name="ProChkRdCr.ChkRdC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2R"/>
      <sheetName val="8Unsui+Soft"/>
      <sheetName val="25-27RC. PIPE(3หน้า)"/>
      <sheetName val="42หลักกิโล"/>
      <sheetName val="52ป้ายชั่วคราว+ด่าน"/>
      <sheetName val="3ข้อมูลวัสดุ-ค่าดำเนิน"/>
      <sheetName val="สชป 9"/>
      <sheetName val="Structure"/>
      <sheetName val="DETAIL"/>
      <sheetName val="11 ข้อมูลงานCon"/>
      <sheetName val="10 ข้อมูลวัสดุ-ค่าดำเนิน"/>
      <sheetName val="12 ข้อมูลงานไม้แบบ"/>
      <sheetName val="Mat_Source"/>
      <sheetName val="대비표"/>
      <sheetName val="nHDD"/>
      <sheetName val="สรุป"/>
    </sheetNames>
    <definedNames>
      <definedName name="[pro-fto].Elevation" refersTo="#REF!"/>
      <definedName name="[pro-fto].sect_down" refersTo="#REF!"/>
      <definedName name="pipe_length"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1L"/>
      <sheetName val="section"/>
      <sheetName val="Structure"/>
      <sheetName val="ค่าขนส่ง(6ล้อ)"/>
      <sheetName val="ค่าขนส่ง(พ่วง)"/>
      <sheetName val="DETAIL"/>
      <sheetName val="ข้อมูลวัสดุและค่าดำเนินการ"/>
      <sheetName val="concrete&amp;งานไม้แบบ"/>
      <sheetName val="2"/>
      <sheetName val="ราคาวัสดุ"/>
    </sheetNames>
    <definedNames>
      <definedName name="[ProTail].Control"/>
      <definedName name="[ProTail].DeleteDetailDesign"/>
      <definedName name="[ProTail].GotoSheet"/>
      <definedName name="[ProTail].Mov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ฟอร์มวัสดุ"/>
      <sheetName val="ใบอนุมัติ"/>
      <sheetName val="สรุป"/>
      <sheetName val="รวม"/>
      <sheetName val="ราคากลาง"/>
      <sheetName val="InputEstimate"/>
      <sheetName val="Data_mate"/>
      <sheetName val="ราคาวัสดุ"/>
      <sheetName val="Estimate"/>
      <sheetName val="Pipe"/>
      <sheetName val="คอนกรีต_หินเรียง"/>
      <sheetName val="ค่าขนส่ง"/>
      <sheetName val="ดิน_ลูกรัง"/>
      <sheetName val="MachineB"/>
      <sheetName val="ระเบิดหิน"/>
      <sheetName val="บาน_เครื่องยก"/>
      <sheetName val="งานทาง"/>
      <sheetName val="สะพาน_ท่อเหลี่ยม"/>
      <sheetName val="อาคาร"/>
      <sheetName val="ต้นแบบประมาณราคาแหล่งน้ำ กย 51"/>
      <sheetName val="Worksheet"/>
      <sheetName val="ค่าขนส่ง(6ล้อ)"/>
      <sheetName val="ค่าขนส่ง(พ่วง)"/>
      <sheetName val="Struct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E19">
            <v>2398</v>
          </cell>
          <cell r="G19">
            <v>3156</v>
          </cell>
          <cell r="I19">
            <v>4513</v>
          </cell>
          <cell r="K19">
            <v>7600</v>
          </cell>
          <cell r="M19">
            <v>11161</v>
          </cell>
        </row>
        <row r="43">
          <cell r="E43">
            <v>0</v>
          </cell>
          <cell r="G43">
            <v>66900</v>
          </cell>
          <cell r="I43">
            <v>0</v>
          </cell>
          <cell r="K43">
            <v>0</v>
          </cell>
          <cell r="M43">
            <v>0</v>
          </cell>
        </row>
        <row r="67">
          <cell r="E67">
            <v>0</v>
          </cell>
          <cell r="G67">
            <v>0</v>
          </cell>
          <cell r="I67">
            <v>0</v>
          </cell>
          <cell r="K67">
            <v>0</v>
          </cell>
        </row>
        <row r="97">
          <cell r="E97">
            <v>11734</v>
          </cell>
          <cell r="G97">
            <v>0</v>
          </cell>
          <cell r="I97">
            <v>0</v>
          </cell>
          <cell r="K97">
            <v>0</v>
          </cell>
          <cell r="M97">
            <v>0</v>
          </cell>
        </row>
      </sheetData>
      <sheetData sheetId="16">
        <row r="7">
          <cell r="Q7">
            <v>1</v>
          </cell>
        </row>
        <row r="8">
          <cell r="Q8">
            <v>2</v>
          </cell>
          <cell r="R8" t="str">
            <v>นครพนม</v>
          </cell>
          <cell r="S8">
            <v>2.0972000000000213E-2</v>
          </cell>
        </row>
        <row r="9">
          <cell r="Q9">
            <v>3</v>
          </cell>
          <cell r="S9">
            <v>0</v>
          </cell>
        </row>
        <row r="10">
          <cell r="Q10">
            <v>4</v>
          </cell>
          <cell r="S10">
            <v>0</v>
          </cell>
          <cell r="U10">
            <v>1</v>
          </cell>
          <cell r="V10">
            <v>0</v>
          </cell>
          <cell r="W10">
            <v>1.3322464783333334</v>
          </cell>
          <cell r="X10">
            <v>1</v>
          </cell>
          <cell r="Z10">
            <v>1</v>
          </cell>
          <cell r="AA10">
            <v>0</v>
          </cell>
          <cell r="AB10">
            <v>2.0972000000000213E-2</v>
          </cell>
          <cell r="AC10">
            <v>4.1943999999999981E-2</v>
          </cell>
          <cell r="AD10">
            <v>1.3532184783333336</v>
          </cell>
          <cell r="AE10">
            <v>1.3741904783333334</v>
          </cell>
          <cell r="AF10">
            <v>1</v>
          </cell>
        </row>
        <row r="11">
          <cell r="Q11">
            <v>5</v>
          </cell>
          <cell r="R11" t="str">
            <v>หนองคาย</v>
          </cell>
          <cell r="S11">
            <v>2.0972000000000213E-2</v>
          </cell>
          <cell r="U11">
            <v>2</v>
          </cell>
          <cell r="V11">
            <v>5</v>
          </cell>
          <cell r="W11">
            <v>1.3322464783333334</v>
          </cell>
          <cell r="X11">
            <v>2</v>
          </cell>
          <cell r="Z11">
            <v>2</v>
          </cell>
          <cell r="AA11">
            <v>5</v>
          </cell>
          <cell r="AB11">
            <v>2.0972000000000213E-2</v>
          </cell>
          <cell r="AC11">
            <v>4.1943999999999981E-2</v>
          </cell>
          <cell r="AD11">
            <v>1.3532184783333336</v>
          </cell>
          <cell r="AE11">
            <v>1.3741904783333334</v>
          </cell>
          <cell r="AF11">
            <v>2</v>
          </cell>
        </row>
        <row r="12">
          <cell r="Q12">
            <v>6</v>
          </cell>
          <cell r="S12">
            <v>0</v>
          </cell>
          <cell r="U12">
            <v>3</v>
          </cell>
          <cell r="V12">
            <v>10</v>
          </cell>
          <cell r="W12">
            <v>1.2859539983333335</v>
          </cell>
          <cell r="X12">
            <v>3</v>
          </cell>
          <cell r="Z12">
            <v>3</v>
          </cell>
          <cell r="AA12">
            <v>10</v>
          </cell>
          <cell r="AB12">
            <v>2.2191800000000095E-2</v>
          </cell>
          <cell r="AC12">
            <v>4.4383599999999968E-2</v>
          </cell>
          <cell r="AD12">
            <v>1.3081457983333336</v>
          </cell>
          <cell r="AE12">
            <v>1.3303375983333334</v>
          </cell>
          <cell r="AF12">
            <v>3</v>
          </cell>
        </row>
        <row r="13">
          <cell r="Q13">
            <v>7</v>
          </cell>
          <cell r="S13">
            <v>0</v>
          </cell>
          <cell r="U13">
            <v>4</v>
          </cell>
          <cell r="V13">
            <v>20</v>
          </cell>
          <cell r="W13">
            <v>1.2390195183333335</v>
          </cell>
          <cell r="X13">
            <v>4</v>
          </cell>
          <cell r="Z13">
            <v>4</v>
          </cell>
          <cell r="AA13">
            <v>20</v>
          </cell>
          <cell r="AB13">
            <v>2.1453499999999792E-2</v>
          </cell>
          <cell r="AC13">
            <v>4.2907000000000028E-2</v>
          </cell>
          <cell r="AD13">
            <v>1.2604730183333333</v>
          </cell>
          <cell r="AE13">
            <v>1.2819265183333335</v>
          </cell>
          <cell r="AF13">
            <v>4</v>
          </cell>
        </row>
        <row r="14">
          <cell r="Q14">
            <v>8</v>
          </cell>
          <cell r="S14">
            <v>0</v>
          </cell>
          <cell r="U14">
            <v>5</v>
          </cell>
          <cell r="V14">
            <v>30</v>
          </cell>
          <cell r="W14">
            <v>1.2082291983333335</v>
          </cell>
          <cell r="X14">
            <v>5</v>
          </cell>
          <cell r="Z14">
            <v>5</v>
          </cell>
          <cell r="AA14">
            <v>30</v>
          </cell>
          <cell r="AB14">
            <v>1.887480000000008E-2</v>
          </cell>
          <cell r="AC14">
            <v>3.7749599999999939E-2</v>
          </cell>
          <cell r="AD14">
            <v>1.2271039983333336</v>
          </cell>
          <cell r="AE14">
            <v>1.2459787983333335</v>
          </cell>
          <cell r="AF14">
            <v>5</v>
          </cell>
        </row>
        <row r="15">
          <cell r="Q15">
            <v>9</v>
          </cell>
          <cell r="S15">
            <v>0</v>
          </cell>
          <cell r="U15">
            <v>6</v>
          </cell>
          <cell r="V15">
            <v>40</v>
          </cell>
          <cell r="W15">
            <v>1.2018805316666668</v>
          </cell>
          <cell r="X15">
            <v>6</v>
          </cell>
          <cell r="Z15">
            <v>6</v>
          </cell>
          <cell r="AA15">
            <v>40</v>
          </cell>
          <cell r="AB15">
            <v>2.0918500000000062E-2</v>
          </cell>
          <cell r="AC15">
            <v>4.1836999999999902E-2</v>
          </cell>
          <cell r="AD15">
            <v>1.2227990316666668</v>
          </cell>
          <cell r="AE15">
            <v>1.2437175316666667</v>
          </cell>
          <cell r="AF15">
            <v>6</v>
          </cell>
        </row>
        <row r="16">
          <cell r="Q16">
            <v>10</v>
          </cell>
          <cell r="U16">
            <v>7</v>
          </cell>
          <cell r="V16">
            <v>50</v>
          </cell>
          <cell r="W16">
            <v>1.1952231343333335</v>
          </cell>
          <cell r="X16">
            <v>7</v>
          </cell>
          <cell r="Z16">
            <v>7</v>
          </cell>
          <cell r="AA16">
            <v>50</v>
          </cell>
          <cell r="AB16">
            <v>2.1175299999999897E-2</v>
          </cell>
          <cell r="AC16">
            <v>4.2350599999999794E-2</v>
          </cell>
          <cell r="AD16">
            <v>1.2163984343333334</v>
          </cell>
          <cell r="AE16">
            <v>1.2375737343333333</v>
          </cell>
          <cell r="AF16">
            <v>7</v>
          </cell>
        </row>
        <row r="17">
          <cell r="Q17">
            <v>11</v>
          </cell>
          <cell r="U17">
            <v>8</v>
          </cell>
          <cell r="V17">
            <v>60</v>
          </cell>
          <cell r="W17">
            <v>1.1859860383333334</v>
          </cell>
          <cell r="X17">
            <v>8</v>
          </cell>
          <cell r="Z17">
            <v>8</v>
          </cell>
          <cell r="AA17">
            <v>60</v>
          </cell>
          <cell r="AB17">
            <v>2.0019699999999974E-2</v>
          </cell>
          <cell r="AC17">
            <v>4.0039399999999947E-2</v>
          </cell>
          <cell r="AD17">
            <v>1.2060057383333334</v>
          </cell>
          <cell r="AE17">
            <v>1.2260254383333333</v>
          </cell>
          <cell r="AF17">
            <v>8</v>
          </cell>
        </row>
        <row r="18">
          <cell r="Q18">
            <v>12</v>
          </cell>
          <cell r="U18">
            <v>9</v>
          </cell>
          <cell r="V18">
            <v>70</v>
          </cell>
          <cell r="W18">
            <v>1.1781659688095238</v>
          </cell>
          <cell r="X18">
            <v>9</v>
          </cell>
          <cell r="Z18">
            <v>9</v>
          </cell>
          <cell r="AA18">
            <v>70</v>
          </cell>
          <cell r="AB18">
            <v>2.0126700000000053E-2</v>
          </cell>
          <cell r="AC18">
            <v>4.0253399999999884E-2</v>
          </cell>
          <cell r="AD18">
            <v>1.1982926688095239</v>
          </cell>
          <cell r="AE18">
            <v>1.2184193688095237</v>
          </cell>
          <cell r="AF18">
            <v>9</v>
          </cell>
        </row>
        <row r="19">
          <cell r="Q19">
            <v>13</v>
          </cell>
          <cell r="U19">
            <v>10</v>
          </cell>
          <cell r="V19">
            <v>80</v>
          </cell>
          <cell r="W19">
            <v>1.1749803750000001</v>
          </cell>
          <cell r="X19">
            <v>10</v>
          </cell>
          <cell r="Z19">
            <v>10</v>
          </cell>
          <cell r="AA19">
            <v>80</v>
          </cell>
          <cell r="AB19">
            <v>2.0126700000000053E-2</v>
          </cell>
          <cell r="AC19">
            <v>4.0253400000000106E-2</v>
          </cell>
          <cell r="AD19">
            <v>1.1951070750000001</v>
          </cell>
          <cell r="AE19">
            <v>1.2152337750000002</v>
          </cell>
          <cell r="AF19">
            <v>10</v>
          </cell>
        </row>
        <row r="20">
          <cell r="Q20">
            <v>14</v>
          </cell>
          <cell r="U20">
            <v>11</v>
          </cell>
          <cell r="V20">
            <v>90</v>
          </cell>
          <cell r="W20">
            <v>1.1708971361111111</v>
          </cell>
          <cell r="X20">
            <v>11</v>
          </cell>
          <cell r="Z20">
            <v>11</v>
          </cell>
          <cell r="AA20">
            <v>90</v>
          </cell>
          <cell r="AB20">
            <v>1.955960000000001E-2</v>
          </cell>
          <cell r="AC20">
            <v>3.9119199999999799E-2</v>
          </cell>
          <cell r="AD20">
            <v>1.1904567361111111</v>
          </cell>
          <cell r="AE20">
            <v>1.2100163361111109</v>
          </cell>
          <cell r="AF20">
            <v>11</v>
          </cell>
        </row>
        <row r="21">
          <cell r="Q21">
            <v>15</v>
          </cell>
          <cell r="U21">
            <v>12</v>
          </cell>
          <cell r="V21">
            <v>100</v>
          </cell>
          <cell r="W21">
            <v>1.1676305450000002</v>
          </cell>
          <cell r="X21">
            <v>12</v>
          </cell>
          <cell r="Z21">
            <v>12</v>
          </cell>
          <cell r="AA21">
            <v>100</v>
          </cell>
          <cell r="AB21">
            <v>1.9099499999999825E-2</v>
          </cell>
          <cell r="AC21">
            <v>3.8199000000000094E-2</v>
          </cell>
          <cell r="AD21">
            <v>1.186730045</v>
          </cell>
          <cell r="AE21">
            <v>1.2058295450000003</v>
          </cell>
          <cell r="AF21">
            <v>12</v>
          </cell>
        </row>
        <row r="22">
          <cell r="Q22">
            <v>16</v>
          </cell>
          <cell r="U22">
            <v>13</v>
          </cell>
          <cell r="V22">
            <v>110</v>
          </cell>
          <cell r="W22">
            <v>1.1609085456060608</v>
          </cell>
          <cell r="X22">
            <v>13</v>
          </cell>
          <cell r="Z22">
            <v>13</v>
          </cell>
          <cell r="AA22">
            <v>110</v>
          </cell>
          <cell r="AB22">
            <v>1.9260000000000055E-2</v>
          </cell>
          <cell r="AC22">
            <v>3.8519999999999888E-2</v>
          </cell>
          <cell r="AD22">
            <v>1.1801685456060609</v>
          </cell>
          <cell r="AE22">
            <v>1.1994285456060607</v>
          </cell>
          <cell r="AF22">
            <v>13</v>
          </cell>
        </row>
        <row r="23">
          <cell r="Q23">
            <v>17</v>
          </cell>
          <cell r="U23">
            <v>14</v>
          </cell>
          <cell r="V23">
            <v>120</v>
          </cell>
          <cell r="W23">
            <v>1.1597592683333335</v>
          </cell>
          <cell r="X23">
            <v>14</v>
          </cell>
          <cell r="Z23">
            <v>14</v>
          </cell>
          <cell r="AA23">
            <v>120</v>
          </cell>
          <cell r="AB23">
            <v>1.9448319999999963E-2</v>
          </cell>
          <cell r="AC23">
            <v>3.8896639999999927E-2</v>
          </cell>
          <cell r="AD23">
            <v>1.1792075883333335</v>
          </cell>
          <cell r="AE23">
            <v>1.1986559083333335</v>
          </cell>
          <cell r="AF23">
            <v>14</v>
          </cell>
        </row>
        <row r="24">
          <cell r="Q24">
            <v>18</v>
          </cell>
          <cell r="U24">
            <v>15</v>
          </cell>
          <cell r="V24">
            <v>130</v>
          </cell>
          <cell r="W24">
            <v>1.1576862393589744</v>
          </cell>
          <cell r="X24">
            <v>15</v>
          </cell>
          <cell r="Z24">
            <v>15</v>
          </cell>
          <cell r="AA24">
            <v>130</v>
          </cell>
          <cell r="AB24">
            <v>1.9110200000000077E-2</v>
          </cell>
          <cell r="AC24">
            <v>3.8220400000000154E-2</v>
          </cell>
          <cell r="AD24">
            <v>1.1767964393589745</v>
          </cell>
          <cell r="AE24">
            <v>1.1959066393589746</v>
          </cell>
          <cell r="AF24">
            <v>15</v>
          </cell>
        </row>
        <row r="25">
          <cell r="Q25">
            <v>19</v>
          </cell>
          <cell r="U25">
            <v>16</v>
          </cell>
          <cell r="V25">
            <v>140</v>
          </cell>
          <cell r="W25">
            <v>1.1559093573809525</v>
          </cell>
          <cell r="X25">
            <v>16</v>
          </cell>
          <cell r="Z25">
            <v>16</v>
          </cell>
          <cell r="AA25">
            <v>140</v>
          </cell>
          <cell r="AB25">
            <v>1.886410000000005E-2</v>
          </cell>
          <cell r="AC25">
            <v>3.7728200000000101E-2</v>
          </cell>
          <cell r="AD25">
            <v>1.1747734573809525</v>
          </cell>
          <cell r="AE25">
            <v>1.1936375573809526</v>
          </cell>
          <cell r="AF25">
            <v>16</v>
          </cell>
        </row>
        <row r="26">
          <cell r="Q26">
            <v>20</v>
          </cell>
          <cell r="U26">
            <v>17</v>
          </cell>
          <cell r="V26">
            <v>150</v>
          </cell>
          <cell r="W26">
            <v>1.1543693930000001</v>
          </cell>
          <cell r="X26">
            <v>17</v>
          </cell>
          <cell r="Z26">
            <v>17</v>
          </cell>
          <cell r="AA26">
            <v>150</v>
          </cell>
          <cell r="AB26">
            <v>1.8618000000000023E-2</v>
          </cell>
          <cell r="AC26">
            <v>3.7236000000000047E-2</v>
          </cell>
          <cell r="AD26">
            <v>1.1729873930000001</v>
          </cell>
          <cell r="AE26">
            <v>1.1916053930000001</v>
          </cell>
          <cell r="AF26">
            <v>17</v>
          </cell>
        </row>
        <row r="27">
          <cell r="Q27">
            <v>21</v>
          </cell>
          <cell r="U27">
            <v>18</v>
          </cell>
          <cell r="V27">
            <v>160</v>
          </cell>
          <cell r="W27">
            <v>1.1541694991666667</v>
          </cell>
          <cell r="X27">
            <v>18</v>
          </cell>
          <cell r="Z27">
            <v>18</v>
          </cell>
          <cell r="AA27">
            <v>160</v>
          </cell>
          <cell r="AB27">
            <v>1.8592319999999996E-2</v>
          </cell>
          <cell r="AC27">
            <v>3.7184639999999991E-2</v>
          </cell>
          <cell r="AD27">
            <v>1.1727618191666667</v>
          </cell>
          <cell r="AE27">
            <v>1.1913541391666667</v>
          </cell>
          <cell r="AF27">
            <v>18</v>
          </cell>
        </row>
        <row r="28">
          <cell r="U28">
            <v>19</v>
          </cell>
          <cell r="V28">
            <v>170</v>
          </cell>
          <cell r="W28">
            <v>1.153231534019608</v>
          </cell>
          <cell r="X28">
            <v>19</v>
          </cell>
          <cell r="Z28">
            <v>19</v>
          </cell>
          <cell r="AA28">
            <v>170</v>
          </cell>
          <cell r="AB28">
            <v>1.8446799999999763E-2</v>
          </cell>
          <cell r="AC28">
            <v>3.6893599999999971E-2</v>
          </cell>
          <cell r="AD28">
            <v>1.1716783340196077</v>
          </cell>
          <cell r="AE28">
            <v>1.190125134019608</v>
          </cell>
          <cell r="AF28">
            <v>19</v>
          </cell>
        </row>
        <row r="29">
          <cell r="U29">
            <v>20</v>
          </cell>
          <cell r="V29">
            <v>180</v>
          </cell>
          <cell r="W29">
            <v>1.1521362316666668</v>
          </cell>
          <cell r="X29">
            <v>20</v>
          </cell>
          <cell r="Z29">
            <v>20</v>
          </cell>
          <cell r="AA29">
            <v>180</v>
          </cell>
          <cell r="AB29">
            <v>1.8264899999999917E-2</v>
          </cell>
          <cell r="AC29">
            <v>3.6529800000000057E-2</v>
          </cell>
          <cell r="AD29">
            <v>1.1704011316666667</v>
          </cell>
          <cell r="AE29">
            <v>1.1886660316666668</v>
          </cell>
          <cell r="AF29">
            <v>20</v>
          </cell>
        </row>
        <row r="30">
          <cell r="U30">
            <v>21</v>
          </cell>
          <cell r="V30">
            <v>190</v>
          </cell>
          <cell r="W30">
            <v>1.1466044818421053</v>
          </cell>
          <cell r="X30">
            <v>21</v>
          </cell>
          <cell r="Z30">
            <v>21</v>
          </cell>
          <cell r="AA30">
            <v>190</v>
          </cell>
          <cell r="AB30">
            <v>1.8553799999999843E-2</v>
          </cell>
          <cell r="AC30">
            <v>3.7107600000000129E-2</v>
          </cell>
          <cell r="AD30">
            <v>1.1651582818421051</v>
          </cell>
          <cell r="AE30">
            <v>1.1837120818421054</v>
          </cell>
          <cell r="AF30">
            <v>21</v>
          </cell>
        </row>
        <row r="31">
          <cell r="U31">
            <v>22</v>
          </cell>
          <cell r="V31">
            <v>200</v>
          </cell>
          <cell r="W31">
            <v>1.1456823840000001</v>
          </cell>
          <cell r="X31">
            <v>22</v>
          </cell>
          <cell r="Z31">
            <v>22</v>
          </cell>
          <cell r="AA31">
            <v>200</v>
          </cell>
          <cell r="AB31">
            <v>1.8414699999999895E-2</v>
          </cell>
          <cell r="AC31">
            <v>3.682939999999979E-2</v>
          </cell>
          <cell r="AD31">
            <v>1.164097084</v>
          </cell>
          <cell r="AE31">
            <v>1.1825117839999999</v>
          </cell>
          <cell r="AF31">
            <v>22</v>
          </cell>
        </row>
        <row r="32">
          <cell r="U32">
            <v>23</v>
          </cell>
          <cell r="V32">
            <v>210</v>
          </cell>
          <cell r="W32">
            <v>1.1448481050000001</v>
          </cell>
          <cell r="X32">
            <v>23</v>
          </cell>
          <cell r="Z32">
            <v>23</v>
          </cell>
          <cell r="AA32">
            <v>210</v>
          </cell>
          <cell r="AB32">
            <v>1.8275599999999947E-2</v>
          </cell>
          <cell r="AC32">
            <v>3.6551199999999895E-2</v>
          </cell>
          <cell r="AD32">
            <v>1.1631237050000001</v>
          </cell>
          <cell r="AE32">
            <v>1.181399305</v>
          </cell>
          <cell r="AF32">
            <v>23</v>
          </cell>
        </row>
        <row r="33">
          <cell r="U33">
            <v>24</v>
          </cell>
          <cell r="V33">
            <v>220</v>
          </cell>
          <cell r="W33">
            <v>1.1440896695454545</v>
          </cell>
          <cell r="X33">
            <v>24</v>
          </cell>
          <cell r="Z33">
            <v>24</v>
          </cell>
          <cell r="AA33">
            <v>220</v>
          </cell>
          <cell r="AB33">
            <v>1.814720000000003E-2</v>
          </cell>
          <cell r="AC33">
            <v>3.6294399999999838E-2</v>
          </cell>
          <cell r="AD33">
            <v>1.1622368695454546</v>
          </cell>
          <cell r="AE33">
            <v>1.1803840695454544</v>
          </cell>
          <cell r="AF33">
            <v>24</v>
          </cell>
        </row>
        <row r="34">
          <cell r="U34">
            <v>25</v>
          </cell>
          <cell r="V34">
            <v>230</v>
          </cell>
          <cell r="W34">
            <v>1.1433971850000002</v>
          </cell>
          <cell r="X34">
            <v>25</v>
          </cell>
          <cell r="Z34">
            <v>25</v>
          </cell>
          <cell r="AA34">
            <v>230</v>
          </cell>
          <cell r="AB34">
            <v>1.8029499999999921E-2</v>
          </cell>
          <cell r="AC34">
            <v>3.6059000000000063E-2</v>
          </cell>
          <cell r="AD34">
            <v>1.1614266850000001</v>
          </cell>
          <cell r="AE34">
            <v>1.1794561850000003</v>
          </cell>
          <cell r="AF34">
            <v>25</v>
          </cell>
        </row>
        <row r="35">
          <cell r="U35">
            <v>26</v>
          </cell>
          <cell r="V35">
            <v>240</v>
          </cell>
          <cell r="W35">
            <v>1.1427624075</v>
          </cell>
          <cell r="X35">
            <v>26</v>
          </cell>
          <cell r="Z35">
            <v>26</v>
          </cell>
          <cell r="AA35">
            <v>240</v>
          </cell>
          <cell r="AB35">
            <v>1.7933200000000094E-2</v>
          </cell>
          <cell r="AC35">
            <v>3.5866399999999965E-2</v>
          </cell>
          <cell r="AD35">
            <v>1.1606956075000001</v>
          </cell>
          <cell r="AE35">
            <v>1.1786288075</v>
          </cell>
          <cell r="AF35">
            <v>26</v>
          </cell>
        </row>
        <row r="36">
          <cell r="U36">
            <v>27</v>
          </cell>
          <cell r="V36">
            <v>250</v>
          </cell>
          <cell r="W36">
            <v>1.1421784122</v>
          </cell>
          <cell r="X36">
            <v>27</v>
          </cell>
          <cell r="Z36">
            <v>27</v>
          </cell>
          <cell r="AA36">
            <v>250</v>
          </cell>
          <cell r="AB36">
            <v>1.7847600000000075E-2</v>
          </cell>
          <cell r="AC36">
            <v>3.5695200000000149E-2</v>
          </cell>
          <cell r="AD36">
            <v>1.1600260122000001</v>
          </cell>
          <cell r="AE36">
            <v>1.1778736122000002</v>
          </cell>
          <cell r="AF36">
            <v>27</v>
          </cell>
        </row>
        <row r="37">
          <cell r="U37">
            <v>28</v>
          </cell>
          <cell r="V37">
            <v>260</v>
          </cell>
          <cell r="W37">
            <v>1.1416393396153846</v>
          </cell>
          <cell r="X37">
            <v>28</v>
          </cell>
          <cell r="Z37">
            <v>28</v>
          </cell>
          <cell r="AA37">
            <v>260</v>
          </cell>
          <cell r="AB37">
            <v>1.7762000000000056E-2</v>
          </cell>
          <cell r="AC37">
            <v>3.5523999999999889E-2</v>
          </cell>
          <cell r="AD37">
            <v>1.1594013396153846</v>
          </cell>
          <cell r="AE37">
            <v>1.1771633396153844</v>
          </cell>
          <cell r="AF37">
            <v>28</v>
          </cell>
        </row>
        <row r="38">
          <cell r="U38">
            <v>29</v>
          </cell>
          <cell r="V38">
            <v>270</v>
          </cell>
          <cell r="W38">
            <v>1.1411401983333336</v>
          </cell>
          <cell r="X38">
            <v>29</v>
          </cell>
          <cell r="Z38">
            <v>29</v>
          </cell>
          <cell r="AA38">
            <v>270</v>
          </cell>
          <cell r="AB38">
            <v>1.7687099999999845E-2</v>
          </cell>
          <cell r="AC38">
            <v>3.5374199999999911E-2</v>
          </cell>
          <cell r="AD38">
            <v>1.1588272983333334</v>
          </cell>
          <cell r="AE38">
            <v>1.1765143983333335</v>
          </cell>
          <cell r="AF38">
            <v>29</v>
          </cell>
        </row>
        <row r="39">
          <cell r="U39">
            <v>30</v>
          </cell>
          <cell r="V39">
            <v>280</v>
          </cell>
          <cell r="W39">
            <v>1.1406767099999999</v>
          </cell>
          <cell r="X39">
            <v>30</v>
          </cell>
          <cell r="Z39">
            <v>30</v>
          </cell>
          <cell r="AA39">
            <v>280</v>
          </cell>
          <cell r="AB39">
            <v>1.7612199999999856E-2</v>
          </cell>
          <cell r="AC39">
            <v>3.5224400000000156E-2</v>
          </cell>
          <cell r="AD39">
            <v>1.1582889099999998</v>
          </cell>
          <cell r="AE39">
            <v>1.1759011100000001</v>
          </cell>
          <cell r="AF39">
            <v>30</v>
          </cell>
        </row>
        <row r="40">
          <cell r="U40">
            <v>31</v>
          </cell>
          <cell r="V40">
            <v>290</v>
          </cell>
          <cell r="W40">
            <v>1.1402451863793106</v>
          </cell>
          <cell r="X40">
            <v>31</v>
          </cell>
          <cell r="Z40">
            <v>31</v>
          </cell>
          <cell r="AA40">
            <v>290</v>
          </cell>
          <cell r="AB40">
            <v>1.7537299999999867E-2</v>
          </cell>
          <cell r="AC40">
            <v>3.5074599999999956E-2</v>
          </cell>
          <cell r="AD40">
            <v>1.1577824863793105</v>
          </cell>
          <cell r="AE40">
            <v>1.1753197863793106</v>
          </cell>
          <cell r="AF40">
            <v>31</v>
          </cell>
        </row>
        <row r="41">
          <cell r="U41">
            <v>32</v>
          </cell>
          <cell r="V41">
            <v>300</v>
          </cell>
          <cell r="W41">
            <v>1.1398424310000002</v>
          </cell>
          <cell r="X41">
            <v>32</v>
          </cell>
          <cell r="Z41">
            <v>32</v>
          </cell>
          <cell r="AA41">
            <v>300</v>
          </cell>
          <cell r="AB41">
            <v>1.7483799999999938E-2</v>
          </cell>
          <cell r="AC41">
            <v>3.4967600000000099E-2</v>
          </cell>
          <cell r="AD41">
            <v>1.1573262310000001</v>
          </cell>
          <cell r="AE41">
            <v>1.1748100310000003</v>
          </cell>
          <cell r="AF41">
            <v>32</v>
          </cell>
        </row>
        <row r="42">
          <cell r="U42">
            <v>33</v>
          </cell>
          <cell r="V42">
            <v>350</v>
          </cell>
          <cell r="W42">
            <v>1.1382123114761904</v>
          </cell>
          <cell r="X42">
            <v>33</v>
          </cell>
          <cell r="Z42">
            <v>33</v>
          </cell>
          <cell r="AA42">
            <v>350</v>
          </cell>
          <cell r="AB42">
            <v>1.745170000000007E-2</v>
          </cell>
          <cell r="AC42">
            <v>3.490340000000014E-2</v>
          </cell>
          <cell r="AD42">
            <v>1.1556640114761905</v>
          </cell>
          <cell r="AE42">
            <v>1.1731157114761905</v>
          </cell>
          <cell r="AF42">
            <v>33</v>
          </cell>
        </row>
        <row r="43">
          <cell r="U43">
            <v>34</v>
          </cell>
          <cell r="V43">
            <v>400</v>
          </cell>
          <cell r="W43">
            <v>1.1358963423333333</v>
          </cell>
          <cell r="X43">
            <v>34</v>
          </cell>
          <cell r="Z43">
            <v>34</v>
          </cell>
          <cell r="AA43">
            <v>400</v>
          </cell>
          <cell r="AB43">
            <v>1.7066499999999873E-2</v>
          </cell>
          <cell r="AC43">
            <v>3.4133000000000191E-2</v>
          </cell>
          <cell r="AD43">
            <v>1.1529628423333331</v>
          </cell>
          <cell r="AE43">
            <v>1.1700293423333334</v>
          </cell>
          <cell r="AF43">
            <v>34</v>
          </cell>
        </row>
        <row r="44">
          <cell r="U44">
            <v>35</v>
          </cell>
          <cell r="V44">
            <v>450</v>
          </cell>
          <cell r="W44">
            <v>1.1340950330000001</v>
          </cell>
          <cell r="X44">
            <v>35</v>
          </cell>
          <cell r="Z44">
            <v>35</v>
          </cell>
          <cell r="AA44">
            <v>450</v>
          </cell>
          <cell r="AB44">
            <v>1.676690000000014E-2</v>
          </cell>
          <cell r="AC44">
            <v>3.3533799999999836E-2</v>
          </cell>
          <cell r="AD44">
            <v>1.1508619330000003</v>
          </cell>
          <cell r="AE44">
            <v>1.167628833</v>
          </cell>
          <cell r="AF44">
            <v>35</v>
          </cell>
        </row>
        <row r="45">
          <cell r="U45">
            <v>36</v>
          </cell>
          <cell r="V45">
            <v>500</v>
          </cell>
          <cell r="W45">
            <v>1.1326539855333333</v>
          </cell>
          <cell r="X45">
            <v>36</v>
          </cell>
          <cell r="Z45">
            <v>36</v>
          </cell>
          <cell r="AA45">
            <v>500</v>
          </cell>
          <cell r="AB45">
            <v>1.6531499999999921E-2</v>
          </cell>
          <cell r="AC45">
            <v>3.3063000000000065E-2</v>
          </cell>
          <cell r="AD45">
            <v>1.1491854855333332</v>
          </cell>
          <cell r="AE45">
            <v>1.1657169855333334</v>
          </cell>
          <cell r="AF45">
            <v>36</v>
          </cell>
        </row>
        <row r="46">
          <cell r="U46">
            <v>37</v>
          </cell>
          <cell r="V46">
            <v>500</v>
          </cell>
          <cell r="W46">
            <v>1.1326539855333333</v>
          </cell>
          <cell r="X46">
            <v>37</v>
          </cell>
          <cell r="Z46">
            <v>37</v>
          </cell>
          <cell r="AA46">
            <v>500</v>
          </cell>
          <cell r="AB46">
            <v>1.6531499999999921E-2</v>
          </cell>
          <cell r="AC46">
            <v>3.3063000000000065E-2</v>
          </cell>
          <cell r="AD46">
            <v>1.1491854855333332</v>
          </cell>
          <cell r="AE46">
            <v>1.1657169855333334</v>
          </cell>
          <cell r="AF46">
            <v>37</v>
          </cell>
        </row>
      </sheetData>
      <sheetData sheetId="17">
        <row r="9">
          <cell r="L9">
            <v>1</v>
          </cell>
          <cell r="M9">
            <v>0</v>
          </cell>
          <cell r="N9">
            <v>1.2466807183333335</v>
          </cell>
          <cell r="O9">
            <v>1</v>
          </cell>
        </row>
        <row r="10">
          <cell r="L10">
            <v>2</v>
          </cell>
          <cell r="M10">
            <v>5</v>
          </cell>
          <cell r="N10">
            <v>1.2466807183333335</v>
          </cell>
          <cell r="O10">
            <v>2</v>
          </cell>
        </row>
        <row r="11">
          <cell r="L11">
            <v>3</v>
          </cell>
          <cell r="M11">
            <v>10</v>
          </cell>
          <cell r="N11">
            <v>1.2208166783333334</v>
          </cell>
          <cell r="O11">
            <v>3</v>
          </cell>
        </row>
        <row r="12">
          <cell r="L12">
            <v>4</v>
          </cell>
          <cell r="M12">
            <v>15</v>
          </cell>
          <cell r="N12">
            <v>1.2178163983333332</v>
          </cell>
          <cell r="O12">
            <v>4</v>
          </cell>
        </row>
        <row r="13">
          <cell r="L13">
            <v>5</v>
          </cell>
          <cell r="M13">
            <v>20</v>
          </cell>
          <cell r="N13">
            <v>1.2136225333333335</v>
          </cell>
          <cell r="O13">
            <v>5</v>
          </cell>
        </row>
        <row r="14">
          <cell r="L14">
            <v>6</v>
          </cell>
          <cell r="M14">
            <v>25</v>
          </cell>
          <cell r="N14">
            <v>1.2008804383333334</v>
          </cell>
          <cell r="O14">
            <v>6</v>
          </cell>
        </row>
        <row r="15">
          <cell r="L15">
            <v>7</v>
          </cell>
          <cell r="M15">
            <v>30</v>
          </cell>
          <cell r="N15">
            <v>1.1955839383333333</v>
          </cell>
          <cell r="O15">
            <v>7</v>
          </cell>
        </row>
        <row r="16">
          <cell r="L16">
            <v>8</v>
          </cell>
          <cell r="M16">
            <v>35</v>
          </cell>
          <cell r="N16">
            <v>1.1907476402380954</v>
          </cell>
          <cell r="O16">
            <v>8</v>
          </cell>
        </row>
        <row r="17">
          <cell r="L17">
            <v>9</v>
          </cell>
          <cell r="M17">
            <v>40</v>
          </cell>
          <cell r="N17">
            <v>1.1849833591666667</v>
          </cell>
          <cell r="O17">
            <v>9</v>
          </cell>
        </row>
        <row r="18">
          <cell r="L18">
            <v>10</v>
          </cell>
          <cell r="M18">
            <v>45</v>
          </cell>
          <cell r="N18">
            <v>1.1751500294444444</v>
          </cell>
          <cell r="O18">
            <v>10</v>
          </cell>
        </row>
        <row r="19">
          <cell r="L19">
            <v>11</v>
          </cell>
          <cell r="M19">
            <v>50</v>
          </cell>
          <cell r="N19">
            <v>1.1715633656666669</v>
          </cell>
          <cell r="O19">
            <v>11</v>
          </cell>
        </row>
        <row r="20">
          <cell r="L20">
            <v>12</v>
          </cell>
          <cell r="M20">
            <v>55</v>
          </cell>
          <cell r="N20">
            <v>1.1697007680303031</v>
          </cell>
          <cell r="O20">
            <v>12</v>
          </cell>
        </row>
        <row r="21">
          <cell r="L21">
            <v>13</v>
          </cell>
          <cell r="M21">
            <v>60</v>
          </cell>
          <cell r="N21">
            <v>1.1679961283333335</v>
          </cell>
          <cell r="O21">
            <v>13</v>
          </cell>
        </row>
        <row r="22">
          <cell r="L22">
            <v>14</v>
          </cell>
          <cell r="M22">
            <v>65</v>
          </cell>
          <cell r="N22">
            <v>1.1640408321794871</v>
          </cell>
          <cell r="O22">
            <v>14</v>
          </cell>
        </row>
        <row r="23">
          <cell r="L23">
            <v>15</v>
          </cell>
          <cell r="M23">
            <v>70</v>
          </cell>
          <cell r="N23">
            <v>1.1626150983333334</v>
          </cell>
          <cell r="O23">
            <v>15</v>
          </cell>
        </row>
        <row r="24">
          <cell r="L24">
            <v>16</v>
          </cell>
          <cell r="M24">
            <v>75</v>
          </cell>
          <cell r="N24">
            <v>1.1613794623333333</v>
          </cell>
          <cell r="O24">
            <v>16</v>
          </cell>
        </row>
        <row r="25">
          <cell r="L25">
            <v>17</v>
          </cell>
          <cell r="M25">
            <v>80</v>
          </cell>
          <cell r="N25">
            <v>1.1602982808333335</v>
          </cell>
          <cell r="O25">
            <v>17</v>
          </cell>
        </row>
        <row r="26">
          <cell r="L26">
            <v>18</v>
          </cell>
          <cell r="M26">
            <v>85</v>
          </cell>
          <cell r="N26">
            <v>1.1593442971568628</v>
          </cell>
          <cell r="O26">
            <v>18</v>
          </cell>
        </row>
        <row r="27">
          <cell r="L27">
            <v>19</v>
          </cell>
          <cell r="M27">
            <v>90</v>
          </cell>
          <cell r="N27">
            <v>1.1584963116666669</v>
          </cell>
          <cell r="O27">
            <v>19</v>
          </cell>
        </row>
        <row r="28">
          <cell r="L28">
            <v>20</v>
          </cell>
          <cell r="M28">
            <v>95</v>
          </cell>
          <cell r="N28">
            <v>1.1577375878070175</v>
          </cell>
          <cell r="O28">
            <v>20</v>
          </cell>
        </row>
        <row r="29">
          <cell r="L29">
            <v>21</v>
          </cell>
          <cell r="M29">
            <v>100</v>
          </cell>
          <cell r="N29">
            <v>1.1570547363333334</v>
          </cell>
          <cell r="O29">
            <v>21</v>
          </cell>
        </row>
        <row r="30">
          <cell r="L30">
            <v>22</v>
          </cell>
          <cell r="M30">
            <v>105</v>
          </cell>
          <cell r="N30">
            <v>1.1533767183333334</v>
          </cell>
          <cell r="O30">
            <v>22</v>
          </cell>
        </row>
        <row r="31">
          <cell r="L31">
            <v>23</v>
          </cell>
          <cell r="M31">
            <v>110</v>
          </cell>
          <cell r="N31">
            <v>1.1518938928787879</v>
          </cell>
          <cell r="O31">
            <v>23</v>
          </cell>
        </row>
        <row r="32">
          <cell r="L32">
            <v>24</v>
          </cell>
          <cell r="M32">
            <v>115</v>
          </cell>
          <cell r="N32">
            <v>1.1505400087681159</v>
          </cell>
          <cell r="O32">
            <v>24</v>
          </cell>
        </row>
        <row r="33">
          <cell r="L33">
            <v>25</v>
          </cell>
          <cell r="M33">
            <v>120</v>
          </cell>
          <cell r="N33">
            <v>1.1492989483333336</v>
          </cell>
          <cell r="O33">
            <v>25</v>
          </cell>
        </row>
        <row r="34">
          <cell r="L34">
            <v>26</v>
          </cell>
          <cell r="M34">
            <v>125</v>
          </cell>
          <cell r="N34">
            <v>1.1481571727333333</v>
          </cell>
          <cell r="O34">
            <v>26</v>
          </cell>
        </row>
        <row r="35">
          <cell r="L35">
            <v>27</v>
          </cell>
          <cell r="M35">
            <v>130</v>
          </cell>
          <cell r="N35">
            <v>1.1471032260256411</v>
          </cell>
          <cell r="O35">
            <v>27</v>
          </cell>
        </row>
        <row r="36">
          <cell r="L36">
            <v>28</v>
          </cell>
          <cell r="M36">
            <v>135</v>
          </cell>
          <cell r="N36">
            <v>1.1461273494444446</v>
          </cell>
          <cell r="O36">
            <v>28</v>
          </cell>
        </row>
        <row r="37">
          <cell r="L37">
            <v>29</v>
          </cell>
          <cell r="M37">
            <v>140</v>
          </cell>
          <cell r="N37">
            <v>1.1452211783333335</v>
          </cell>
          <cell r="O37">
            <v>29</v>
          </cell>
        </row>
        <row r="38">
          <cell r="L38">
            <v>30</v>
          </cell>
          <cell r="M38">
            <v>145</v>
          </cell>
          <cell r="N38">
            <v>1.1443775017816094</v>
          </cell>
          <cell r="O38">
            <v>30</v>
          </cell>
        </row>
        <row r="39">
          <cell r="L39">
            <v>31</v>
          </cell>
          <cell r="M39">
            <v>150</v>
          </cell>
          <cell r="N39">
            <v>1.1435900703333333</v>
          </cell>
          <cell r="O39">
            <v>31</v>
          </cell>
        </row>
        <row r="40">
          <cell r="L40">
            <v>32</v>
          </cell>
          <cell r="M40">
            <v>155</v>
          </cell>
          <cell r="N40">
            <v>1.1428534409139788</v>
          </cell>
          <cell r="O40">
            <v>32</v>
          </cell>
        </row>
        <row r="41">
          <cell r="L41">
            <v>33</v>
          </cell>
          <cell r="M41">
            <v>160</v>
          </cell>
          <cell r="N41">
            <v>1.1421628508333335</v>
          </cell>
          <cell r="O41">
            <v>33</v>
          </cell>
        </row>
        <row r="42">
          <cell r="L42">
            <v>34</v>
          </cell>
          <cell r="M42">
            <v>165</v>
          </cell>
          <cell r="N42">
            <v>1.1415141146969698</v>
          </cell>
          <cell r="O42">
            <v>34</v>
          </cell>
        </row>
        <row r="43">
          <cell r="L43">
            <v>35</v>
          </cell>
          <cell r="M43">
            <v>170</v>
          </cell>
          <cell r="N43">
            <v>1.1409035395098039</v>
          </cell>
          <cell r="O43">
            <v>35</v>
          </cell>
        </row>
        <row r="44">
          <cell r="L44">
            <v>36</v>
          </cell>
          <cell r="M44">
            <v>175</v>
          </cell>
          <cell r="N44">
            <v>1.1403278543333335</v>
          </cell>
          <cell r="O44">
            <v>36</v>
          </cell>
        </row>
        <row r="45">
          <cell r="L45">
            <v>37</v>
          </cell>
          <cell r="M45">
            <v>180</v>
          </cell>
          <cell r="N45">
            <v>1.1397841516666667</v>
          </cell>
          <cell r="O45">
            <v>37</v>
          </cell>
        </row>
        <row r="46">
          <cell r="L46">
            <v>38</v>
          </cell>
          <cell r="M46">
            <v>185</v>
          </cell>
          <cell r="N46">
            <v>1.1392698383333333</v>
          </cell>
          <cell r="O46">
            <v>38</v>
          </cell>
        </row>
        <row r="47">
          <cell r="L47">
            <v>39</v>
          </cell>
          <cell r="M47">
            <v>190</v>
          </cell>
          <cell r="N47">
            <v>1.1387825941228071</v>
          </cell>
          <cell r="O47">
            <v>39</v>
          </cell>
        </row>
        <row r="48">
          <cell r="L48">
            <v>40</v>
          </cell>
          <cell r="M48">
            <v>195</v>
          </cell>
          <cell r="N48">
            <v>1.138320336794872</v>
          </cell>
          <cell r="O48">
            <v>40</v>
          </cell>
        </row>
        <row r="49">
          <cell r="L49">
            <v>41</v>
          </cell>
          <cell r="M49">
            <v>200</v>
          </cell>
          <cell r="N49">
            <v>1.1378811923333334</v>
          </cell>
          <cell r="O49">
            <v>41</v>
          </cell>
        </row>
      </sheetData>
      <sheetData sheetId="18">
        <row r="9">
          <cell r="L9">
            <v>1</v>
          </cell>
          <cell r="M9">
            <v>0</v>
          </cell>
          <cell r="N9">
            <v>1.2683674783333334</v>
          </cell>
          <cell r="O9">
            <v>1</v>
          </cell>
        </row>
        <row r="10">
          <cell r="L10">
            <v>2</v>
          </cell>
          <cell r="M10">
            <v>0.5</v>
          </cell>
          <cell r="N10">
            <v>1.2683674783333334</v>
          </cell>
          <cell r="O10">
            <v>2</v>
          </cell>
        </row>
        <row r="11">
          <cell r="L11">
            <v>3</v>
          </cell>
          <cell r="M11">
            <v>1</v>
          </cell>
          <cell r="N11">
            <v>1.2683664083333335</v>
          </cell>
          <cell r="O11">
            <v>3</v>
          </cell>
        </row>
        <row r="12">
          <cell r="L12">
            <v>4</v>
          </cell>
          <cell r="M12">
            <v>2</v>
          </cell>
          <cell r="N12">
            <v>1.2645256433333334</v>
          </cell>
          <cell r="O12">
            <v>4</v>
          </cell>
        </row>
        <row r="13">
          <cell r="L13">
            <v>5</v>
          </cell>
          <cell r="M13">
            <v>5</v>
          </cell>
          <cell r="N13">
            <v>1.2620694583333334</v>
          </cell>
          <cell r="O13">
            <v>5</v>
          </cell>
        </row>
        <row r="14">
          <cell r="L14">
            <v>6</v>
          </cell>
          <cell r="M14">
            <v>10</v>
          </cell>
          <cell r="N14">
            <v>1.2533066933333334</v>
          </cell>
          <cell r="O14">
            <v>6</v>
          </cell>
        </row>
        <row r="15">
          <cell r="L15">
            <v>7</v>
          </cell>
          <cell r="M15">
            <v>15</v>
          </cell>
          <cell r="N15">
            <v>1.2145619933333334</v>
          </cell>
          <cell r="O15">
            <v>7</v>
          </cell>
        </row>
        <row r="16">
          <cell r="L16">
            <v>8</v>
          </cell>
          <cell r="M16">
            <v>20</v>
          </cell>
          <cell r="N16">
            <v>1.2139975683333333</v>
          </cell>
          <cell r="O16">
            <v>8</v>
          </cell>
        </row>
        <row r="17">
          <cell r="L17">
            <v>9</v>
          </cell>
          <cell r="M17">
            <v>25</v>
          </cell>
          <cell r="N17">
            <v>1.2084153783333333</v>
          </cell>
          <cell r="O17">
            <v>9</v>
          </cell>
        </row>
        <row r="18">
          <cell r="L18">
            <v>10</v>
          </cell>
          <cell r="M18">
            <v>30</v>
          </cell>
          <cell r="N18">
            <v>1.2009762033333333</v>
          </cell>
          <cell r="O18">
            <v>10</v>
          </cell>
        </row>
        <row r="19">
          <cell r="L19">
            <v>11</v>
          </cell>
          <cell r="M19">
            <v>40</v>
          </cell>
          <cell r="N19">
            <v>1.1985783333333335</v>
          </cell>
          <cell r="O19">
            <v>11</v>
          </cell>
        </row>
        <row r="20">
          <cell r="L20">
            <v>12</v>
          </cell>
          <cell r="M20">
            <v>50</v>
          </cell>
          <cell r="N20">
            <v>1.1980588483333334</v>
          </cell>
          <cell r="O20">
            <v>12</v>
          </cell>
        </row>
        <row r="21">
          <cell r="L21">
            <v>13</v>
          </cell>
          <cell r="M21">
            <v>60</v>
          </cell>
          <cell r="N21">
            <v>1.1881709783333336</v>
          </cell>
          <cell r="O21">
            <v>13</v>
          </cell>
        </row>
        <row r="22">
          <cell r="L22">
            <v>14</v>
          </cell>
          <cell r="M22">
            <v>70</v>
          </cell>
          <cell r="N22">
            <v>1.1870175183333334</v>
          </cell>
          <cell r="O22">
            <v>14</v>
          </cell>
        </row>
        <row r="23">
          <cell r="L23">
            <v>15</v>
          </cell>
          <cell r="M23">
            <v>80</v>
          </cell>
          <cell r="N23">
            <v>1.1870175183333334</v>
          </cell>
          <cell r="O23">
            <v>15</v>
          </cell>
        </row>
        <row r="24">
          <cell r="L24">
            <v>16</v>
          </cell>
          <cell r="M24">
            <v>90</v>
          </cell>
          <cell r="N24">
            <v>1.1845072983333333</v>
          </cell>
          <cell r="O24">
            <v>16</v>
          </cell>
        </row>
        <row r="25">
          <cell r="L25">
            <v>17</v>
          </cell>
          <cell r="M25">
            <v>100</v>
          </cell>
          <cell r="N25">
            <v>1.1845072983333333</v>
          </cell>
          <cell r="O25">
            <v>17</v>
          </cell>
        </row>
        <row r="26">
          <cell r="L26">
            <v>18</v>
          </cell>
          <cell r="M26">
            <v>150</v>
          </cell>
          <cell r="N26">
            <v>1.1834833083333334</v>
          </cell>
          <cell r="O26">
            <v>18</v>
          </cell>
        </row>
        <row r="27">
          <cell r="L27">
            <v>19</v>
          </cell>
          <cell r="M27">
            <v>200</v>
          </cell>
          <cell r="N27">
            <v>1.1824336383333334</v>
          </cell>
          <cell r="O27">
            <v>19</v>
          </cell>
        </row>
        <row r="28">
          <cell r="L28">
            <v>20</v>
          </cell>
          <cell r="M28">
            <v>250</v>
          </cell>
          <cell r="N28">
            <v>1.1778722283333334</v>
          </cell>
          <cell r="O28">
            <v>20</v>
          </cell>
        </row>
        <row r="29">
          <cell r="L29">
            <v>21</v>
          </cell>
          <cell r="M29">
            <v>300</v>
          </cell>
          <cell r="N29">
            <v>1.1715517383333334</v>
          </cell>
          <cell r="O29">
            <v>21</v>
          </cell>
        </row>
        <row r="30">
          <cell r="L30">
            <v>22</v>
          </cell>
          <cell r="M30">
            <v>350</v>
          </cell>
          <cell r="N30">
            <v>1.1697915883333332</v>
          </cell>
          <cell r="O30">
            <v>22</v>
          </cell>
        </row>
        <row r="31">
          <cell r="L31">
            <v>23</v>
          </cell>
          <cell r="M31">
            <v>400</v>
          </cell>
          <cell r="N31">
            <v>1.1676505183333334</v>
          </cell>
          <cell r="O31">
            <v>23</v>
          </cell>
        </row>
        <row r="32">
          <cell r="L32">
            <v>24</v>
          </cell>
          <cell r="M32">
            <v>500</v>
          </cell>
          <cell r="N32">
            <v>1.1676505183333334</v>
          </cell>
          <cell r="O32">
            <v>24</v>
          </cell>
        </row>
        <row r="33">
          <cell r="L33">
            <v>25</v>
          </cell>
          <cell r="M33">
            <v>500</v>
          </cell>
          <cell r="N33">
            <v>1.1591921683333333</v>
          </cell>
          <cell r="O33">
            <v>25</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BankofThailand"/>
      <sheetName val="TAC"/>
      <sheetName val="รามไทย"/>
      <sheetName val="FORM"/>
      <sheetName val="Quote"/>
      <sheetName val="ตามลูกค้าต้องการ"/>
      <sheetName val="ราคาหนังแท้-เทียม"/>
      <sheetName val="สรุป"/>
      <sheetName val="sales3level"/>
      <sheetName val="รวมราคาทั้งสิ้น"/>
      <sheetName val="boq"/>
      <sheetName val="SH-F"/>
      <sheetName val="CashFlow"/>
      <sheetName val="SAN REDUCED 1"/>
      <sheetName val="LITF"/>
      <sheetName val="FR"/>
      <sheetName val="SCHEDULE_6"/>
      <sheetName val="SCHEDULE_4"/>
      <sheetName val="Sheet1"/>
      <sheetName val="stair"/>
      <sheetName val="footing"/>
      <sheetName val="EE PRICE"/>
      <sheetName val="งานบริหารโครงสร้างและดำเนินการ"/>
      <sheetName val="Mat_Source"/>
      <sheetName val="ภูมิทัศน์"/>
      <sheetName val="ค่างานต้นทุน"/>
      <sheetName val="Store"/>
      <sheetName val="หน้า ปมก"/>
      <sheetName val="I-slab"/>
      <sheetName val="Hauling"/>
      <sheetName val="ค่าขนส่ง"/>
      <sheetName val="3_unitcost"/>
      <sheetName val="Cost-2"/>
      <sheetName val="บาน_เครื่องยก"/>
      <sheetName val="อาคาร"/>
      <sheetName val="งานทาง"/>
      <sheetName val="สะพาน_ท่อเหลี่ยม"/>
      <sheetName val="2"/>
      <sheetName val="ค่าดำเนินการ+ค่าเสื่อมราคา"/>
      <sheetName val="ค่างานต้นทุนถนน"/>
      <sheetName val="สรุปค่าขนส่ง"/>
      <sheetName val="SUM. ID (FITOUT)"/>
      <sheetName val="Preliminary"/>
      <sheetName val="1) LIFT LOBBY"/>
      <sheetName val="2) GENERAL LOUNGE"/>
      <sheetName val="3) UNISEX "/>
      <sheetName val="4) Male&amp;Female Bathroom"/>
      <sheetName val="FS"/>
      <sheetName val="GEN SA"/>
      <sheetName val="Sch_1"/>
      <sheetName val="Sch_2"/>
      <sheetName val="Sch_3"/>
      <sheetName val="Sch_4"/>
      <sheetName val="ราคาต่ำสุด-721"/>
      <sheetName val="เตรียมการและบริหารโครงการ"/>
      <sheetName val="DETAIL"/>
      <sheetName val="Boq(1)"/>
      <sheetName val="Cal Fto"/>
      <sheetName val="ประมาณการประตูหน้าต่าง "/>
      <sheetName val="Back Up"/>
      <sheetName val="SUMMARY"/>
      <sheetName val="1) SUM-ID FIT OUT GUESTROOM"/>
      <sheetName val="1) 1BR (47 Sq.m)"/>
      <sheetName val="5) 2BR (87 Sq.m)"/>
      <sheetName val="9) 2BR (114 Sq.m)"/>
      <sheetName val="2) SUM-ID FIT OUT PUBLIC AREA"/>
      <sheetName val="3) BUILT-IN_GUESTROOM"/>
      <sheetName val="4) LOOSE FURNITURE - PUBLIC"/>
      <sheetName val="5) CURTAIN - PUBLIC"/>
      <sheetName val="7) DECORATIVE LIGHTING - PUBLIC"/>
      <sheetName val="8) RUG - PUBLIC"/>
      <sheetName val="VANITY_GUESTROOM"/>
      <sheetName val="BASIN_GUESTROOM"/>
      <sheetName val="PRICE LIST"/>
      <sheetName val="SH-A"/>
      <sheetName val="Spread"/>
      <sheetName val="sheetNO"/>
      <sheetName val="Data"/>
      <sheetName val="Exec Summary"/>
      <sheetName val="Sensitivities"/>
      <sheetName val="Discounted Cash Flow"/>
      <sheetName val="งานสะพาน"/>
      <sheetName val="covere"/>
      <sheetName val="#REF"/>
      <sheetName val="CAL"/>
      <sheetName val="code"/>
      <sheetName val="11 ข้อมูลงานCon"/>
      <sheetName val="12 ข้อมูลงานไม้แบบ"/>
      <sheetName val="SUM-AIR-Submit"/>
      <sheetName val="GEN_SA"/>
      <sheetName val="SAN_REDUCED_1"/>
      <sheetName val="EE_PRICE"/>
      <sheetName val="SUM__ID_(FITOUT)"/>
      <sheetName val="1)_LIFT_LOBBY"/>
      <sheetName val="2)_GENERAL_LOUNGE"/>
      <sheetName val="3)_UNISEX_"/>
      <sheetName val="4)_Male&amp;Female_Bathroom"/>
      <sheetName val="ตารางวันหยุด"/>
      <sheetName val="BK Unit Rate"/>
      <sheetName val="FAB별"/>
      <sheetName val="conc-foot-gradeslab"/>
      <sheetName val="概総括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 val="UC6_ค่าขนส่ง"/>
    </sheetNames>
    <sheetDataSet>
      <sheetData sheetId="0" refreshError="1"/>
      <sheetData sheetId="1" refreshError="1"/>
      <sheetData sheetId="2" refreshError="1"/>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BankofThailand"/>
      <sheetName val="TAC"/>
      <sheetName val="รามไทย"/>
      <sheetName val="FORM"/>
      <sheetName val="Quote"/>
      <sheetName val="ตามลูกค้าต้องการ"/>
      <sheetName val="ราคาหนังแท้-เทียม"/>
      <sheetName val="สรุป"/>
      <sheetName val="sales3level"/>
      <sheetName val="รวมราคาทั้งสิ้น"/>
      <sheetName val="boq"/>
      <sheetName val="SH-F"/>
      <sheetName val="CashFlow"/>
      <sheetName val="SAN REDUCED 1"/>
      <sheetName val="LITF"/>
      <sheetName val="FR"/>
      <sheetName val="SCHEDULE_6"/>
      <sheetName val="SCHEDULE_4"/>
      <sheetName val="11 ข้อมูลงานCon"/>
      <sheetName val="Sheet1"/>
      <sheetName val="stair"/>
      <sheetName val="footing"/>
      <sheetName val="EE PRICE"/>
      <sheetName val="SUM. ID (FITOUT)"/>
      <sheetName val="Preliminary"/>
      <sheetName val="1) LIFT LOBBY"/>
      <sheetName val="2) GENERAL LOUNGE"/>
      <sheetName val="3) UNISEX "/>
      <sheetName val="4) Male&amp;Female Bathroom"/>
      <sheetName val="FS"/>
      <sheetName val="GEN SA"/>
      <sheetName val="Sch_1"/>
      <sheetName val="Sch_2"/>
      <sheetName val="Sch_3"/>
      <sheetName val="Sch_4"/>
      <sheetName val="ราคาต่ำสุด-721"/>
      <sheetName val="เตรียมการและบริหารโครงการ"/>
      <sheetName val="DETAIL"/>
      <sheetName val="Boq(1)"/>
      <sheetName val="Cal Fto"/>
      <sheetName val="Hauling"/>
      <sheetName val="ประมาณการประตูหน้าต่าง "/>
      <sheetName val="Back Up"/>
      <sheetName val="SUMMARY"/>
      <sheetName val="1) SUM-ID FIT OUT GUESTROOM"/>
      <sheetName val="1) 1BR (47 Sq.m)"/>
      <sheetName val="5) 2BR (87 Sq.m)"/>
      <sheetName val="9) 2BR (114 Sq.m)"/>
      <sheetName val="2) SUM-ID FIT OUT PUBLIC AREA"/>
      <sheetName val="3) BUILT-IN_GUESTROOM"/>
      <sheetName val="4) LOOSE FURNITURE - PUBLIC"/>
      <sheetName val="5) CURTAIN - PUBLIC"/>
      <sheetName val="7) DECORATIVE LIGHTING - PUBLIC"/>
      <sheetName val="8) RUG - PUBLIC"/>
      <sheetName val="VANITY_GUESTROOM"/>
      <sheetName val="BASIN_GUESTROOM"/>
      <sheetName val="งานบริหารโครงสร้างและดำเนินการ"/>
      <sheetName val="PRICE LIST"/>
      <sheetName val="SH-A"/>
      <sheetName val="Spread"/>
      <sheetName val="sheetNO"/>
      <sheetName val="Data"/>
      <sheetName val="Exec Summary"/>
      <sheetName val="Sensitivities"/>
      <sheetName val="Discounted Cash Flow"/>
      <sheetName val="งานทาง"/>
      <sheetName val="งานสะพาน"/>
      <sheetName val="covere"/>
      <sheetName val="#REF"/>
      <sheetName val="CAL"/>
      <sheetName val="code"/>
      <sheetName val="12 ข้อมูลงานไม้แบบ"/>
      <sheetName val="SUM-AIR-Submit"/>
      <sheetName val="GEN_SA"/>
      <sheetName val="SAN_REDUCED_1"/>
      <sheetName val="EE_PRICE"/>
      <sheetName val="SUM__ID_(FITOUT)"/>
      <sheetName val="1)_LIFT_LOBBY"/>
      <sheetName val="2)_GENERAL_LOUNGE"/>
      <sheetName val="3)_UNISEX_"/>
      <sheetName val="4)_Male&amp;Female_Bathroom"/>
      <sheetName val="Store"/>
      <sheetName val="ภูมิทัศน์"/>
      <sheetName val="ตารางวันหยุด"/>
      <sheetName val="I-slab"/>
      <sheetName val="BK Unit Rate"/>
      <sheetName val="FAB별"/>
      <sheetName val="conc-foot-gradeslab"/>
      <sheetName val="概総括1"/>
      <sheetName val="Mat_Source"/>
      <sheetName val="ค่างานต้นทุน"/>
      <sheetName val="หน้า ปมก"/>
      <sheetName val="ค่าขนส่ง"/>
      <sheetName val="3_unitcost"/>
      <sheetName val="Cost-2"/>
      <sheetName val="บาน_เครื่องยก"/>
      <sheetName val="อาคาร"/>
      <sheetName val="สะพาน_ท่อเหลี่ยม"/>
      <sheetName val="2"/>
      <sheetName val="ค่าดำเนินการ+ค่าเสื่อมราคา"/>
      <sheetName val="ค่างานต้นทุนถนน"/>
      <sheetName val="สรุปค่าขนส่ง"/>
      <sheetName val="หา FACTOR F"/>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
      <sheetName val="DATA"/>
      <sheetName val="Adjust Cost"/>
      <sheetName val="Detail of Cost Estimate"/>
      <sheetName val="TOC-A"/>
      <sheetName val="TOC"/>
      <sheetName val="TOC-Quan"/>
      <sheetName val="Clear"/>
      <sheetName val="common excavation"/>
      <sheetName val="Rock Exc"/>
      <sheetName val="stockpile"/>
      <sheetName val="loading"/>
      <sheetName val="Haul&amp;spread"/>
      <sheetName val="RockEX"/>
      <sheetName val="Slope"/>
      <sheetName val="TunnelEx"/>
      <sheetName val="Underground Exc"/>
      <sheetName val="Tunnel Sup"/>
      <sheetName val="Steel Rib Support"/>
      <sheetName val="Rock bolts"/>
      <sheetName val="Wire mesh"/>
      <sheetName val="Shotcrete (2)"/>
      <sheetName val="1A Impervious"/>
      <sheetName val="1B Random"/>
      <sheetName val="Rock Blasting"/>
      <sheetName val="spreading"/>
      <sheetName val="com4p"/>
      <sheetName val="2A Fine Filter"/>
      <sheetName val="com8p250"/>
      <sheetName val="2B Coarse Filter"/>
      <sheetName val="3A Trans"/>
      <sheetName val="com8p500"/>
      <sheetName val="3B&amp;3DRock"/>
      <sheetName val="com8p1000"/>
      <sheetName val="3CRock"/>
      <sheetName val="com8p1500"/>
      <sheetName val="3E Riprap"/>
      <sheetName val="Concrete"/>
      <sheetName val="fine aggregate (2)"/>
      <sheetName val="coarse"/>
      <sheetName val="REINFORCEMENT AND METAL WORKS"/>
      <sheetName val="Formwork"/>
      <sheetName val="ConcWork"/>
      <sheetName val="Dam Plinth"/>
      <sheetName val="Face Slab"/>
      <sheetName val="Wave Wall"/>
      <sheetName val="Per Top"/>
      <sheetName val="Per DTH"/>
      <sheetName val="Grout"/>
      <sheetName val="Comp Water"/>
      <sheetName val="Cofferdam"/>
      <sheetName val="Instrumentation"/>
      <sheetName val="Care of Water"/>
      <sheetName val="Bridge"/>
      <sheetName val="Underdrain"/>
      <sheetName val="Arch"/>
      <sheetName val="Cable Trench"/>
      <sheetName val="Cable Terminal"/>
      <sheetName val="Control Bldg"/>
      <sheetName val="Air-Vent"/>
      <sheetName val="Illumination"/>
      <sheetName val="Plumbing"/>
      <sheetName val="Ground"/>
      <sheetName val="Misc1"/>
      <sheetName val="Hauling by 10 w"/>
      <sheetName val="Summary-O&amp;O"/>
      <sheetName val="BasicWage"/>
      <sheetName val="Materialcost"/>
      <sheetName val="AirCon"/>
      <sheetName val="EE"/>
      <sheetName val="Cost Estimate"/>
      <sheetName val="Eq mo-demo"/>
      <sheetName val="Road"/>
      <sheetName val="Power"/>
      <sheetName val="Plant"/>
      <sheetName val="Ass.Equip."/>
      <sheetName val="Cal Sheet"/>
      <sheetName val="Comp.Factor"/>
      <sheetName val="Housing"/>
      <sheetName val="Equipments Cost"/>
      <sheetName val="Bulldozer"/>
      <sheetName val="Backhoe"/>
      <sheetName val="Dragline"/>
      <sheetName val="loadsh"/>
      <sheetName val="TrackLoader"/>
      <sheetName val="WheelLoader"/>
      <sheetName val="DumpTruck"/>
      <sheetName val="HydraulicDrill"/>
      <sheetName val="Tamrockdrill"/>
      <sheetName val="OL0.3"/>
      <sheetName val="Winch"/>
      <sheetName val="Generator"/>
      <sheetName val="ConcTruck"/>
      <sheetName val="Water"/>
      <sheetName val="PickTruck"/>
      <sheetName val="VibRoller"/>
      <sheetName val="RRollCp20"/>
      <sheetName val="Grader"/>
      <sheetName val="AirComp"/>
      <sheetName val="TCraneTG100"/>
      <sheetName val="ConcPump"/>
      <sheetName val="OO"/>
      <sheetName val="Sand"/>
      <sheetName val="Rock excavation"/>
      <sheetName val="Benching Blast"/>
      <sheetName val="Summary"/>
      <sheetName val="Spillway"/>
      <sheetName val="Met#2"/>
      <sheetName val="Summary (2)"/>
      <sheetName val="hauling"/>
      <sheetName val="Rockhaualing"/>
      <sheetName val="Hauling (2)"/>
      <sheetName val="Hauling (3)"/>
      <sheetName val="compaction"/>
      <sheetName val="rock excavation (2)"/>
      <sheetName val="Dam&amp;Spillway"/>
      <sheetName val="laterite"/>
      <sheetName val="Core  Drill"/>
      <sheetName val="rotary"/>
      <sheetName val="Abb Water"/>
      <sheetName val="Building"/>
      <sheetName val="Table_of_Content"/>
      <sheetName val="Adjust_Cost"/>
      <sheetName val="Detail_of_Cost_Estimate"/>
      <sheetName val="common_excavation"/>
      <sheetName val="Rock_Exc"/>
      <sheetName val="Underground_Exc"/>
      <sheetName val="Tunnel_Sup"/>
      <sheetName val="Steel_Rib_Support"/>
      <sheetName val="Rock_bolts"/>
      <sheetName val="Wire_mesh"/>
      <sheetName val="Shotcrete_(2)"/>
      <sheetName val="1A_Impervious"/>
      <sheetName val="1B_Random"/>
      <sheetName val="Rock_Blasting"/>
      <sheetName val="2A_Fine_Filter"/>
      <sheetName val="2B_Coarse_Filter"/>
      <sheetName val="3A_Trans"/>
      <sheetName val="3E_Riprap"/>
      <sheetName val="fine_aggregate_(2)"/>
      <sheetName val="REINFORCEMENT_AND_METAL_WORKS"/>
      <sheetName val="Dam_Plinth"/>
      <sheetName val="Face_Slab"/>
      <sheetName val="Wave_Wall"/>
      <sheetName val="Per_Top"/>
      <sheetName val="Per_DTH"/>
      <sheetName val="Comp_Water"/>
      <sheetName val="Care_of_Water"/>
      <sheetName val="Cable_Trench"/>
      <sheetName val="Cable_Terminal"/>
      <sheetName val="Control_Bldg"/>
      <sheetName val="Hauling_by_10_w"/>
      <sheetName val="Cost_Estimate"/>
      <sheetName val="Eq_mo-demo"/>
      <sheetName val="Ass_Equip_"/>
      <sheetName val="Cal_Sheet"/>
      <sheetName val="Comp_Factor"/>
      <sheetName val="Equipments_Cost"/>
      <sheetName val="OL0_3"/>
      <sheetName val="Rock_excavation"/>
      <sheetName val="Benching_Blast"/>
      <sheetName val="Summary_(2)"/>
      <sheetName val="Hauling_(2)"/>
      <sheetName val="Hauling_(3)"/>
      <sheetName val="rock_excavation_(2)"/>
      <sheetName val="Core__Drill"/>
      <sheetName val="Abb_Water"/>
      <sheetName val="slope &amp; headwall"/>
      <sheetName val="6.23 Geotex"/>
      <sheetName val="B.O.Q"/>
      <sheetName val="PL"/>
      <sheetName val="BBarList"/>
      <sheetName val="CURVE"/>
      <sheetName val="SAN REDUCED 1"/>
      <sheetName val="FR"/>
      <sheetName val="ค่างานต้นทุน"/>
      <sheetName val="3_unitcost"/>
      <sheetName val="Cost-2"/>
      <sheetName val="หา FACTOR 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93">
          <cell r="S93">
            <v>582.38304924242425</v>
          </cell>
        </row>
        <row r="147">
          <cell r="S147">
            <v>411.53121935763886</v>
          </cell>
        </row>
        <row r="199">
          <cell r="M199">
            <v>1034.51784</v>
          </cell>
        </row>
        <row r="251">
          <cell r="M251">
            <v>808.62450666666666</v>
          </cell>
        </row>
        <row r="294">
          <cell r="O294">
            <v>194.38713750000002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งาน"/>
      <sheetName val="ปร.5_รังสิต"/>
      <sheetName val="ปร.4_รังสิต"/>
      <sheetName val="ปร.4_ค่าใช้จ่ายพิเศษ"/>
      <sheetName val="1.1.1"/>
      <sheetName val="1.2.1"/>
      <sheetName val="1.2.2"/>
      <sheetName val="1.3.1"/>
      <sheetName val="1.3.2"/>
      <sheetName val="1.3.3"/>
      <sheetName val="2.1.1"/>
      <sheetName val="ตารางสรุปราคา"/>
      <sheetName val="ราคาวัสดุกทม"/>
      <sheetName val="งานปรับแต่งไหล่ทาง"/>
      <sheetName val="งานลานคอนกรีตและทางเท้าปูบล็อก"/>
      <sheetName val="อาคารผันน้ำเข้าสวน"/>
      <sheetName val="คานรัดเข็มพืดและ L-wall"/>
      <sheetName val="งานคานรัดหัว"/>
      <sheetName val="ราคาต่อหน่วยงานจัดจราจร"/>
      <sheetName val="คันป้องกันแบบถอดประกอบ"/>
      <sheetName val="คอนกรีตปิดหน้าหลังกำแพง"/>
      <sheetName val="ราคาต่อหน่วยงานพื้นทาง..."/>
      <sheetName val="ราคา Corrugate"/>
      <sheetName val="หา FACTOR F"/>
      <sheetName val="Sheet1"/>
      <sheetName val="PL"/>
      <sheetName val="ภูมิทัศน์"/>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20">
          <cell r="J20" t="e">
            <v>#REF!</v>
          </cell>
        </row>
      </sheetData>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งาน"/>
      <sheetName val="ตารางสรุป"/>
      <sheetName val="ตารางเพิ่มลด"/>
      <sheetName val="สารบัญแบบ"/>
      <sheetName val="รายละเอียดงานเพิ่มลด"/>
      <sheetName val="รายละเอียดงานเพิ่ม"/>
      <sheetName val="รายละเอียดงานลด"/>
      <sheetName val="รายละเอียดงานคงเดิม"/>
      <sheetName val="ตารางสรุปเลขที่BOQ"/>
      <sheetName val="ตารางสรุปราคาก่อสร้าง"/>
      <sheetName val="ปร.5_รังสิต(เปรียบเทียบ)"/>
      <sheetName val="ปร.4_รังสิตเปรียบเทียบ"/>
      <sheetName val="ปร.4_ค่าใช้จ่ายพิเศษ (เปรียบเท)"/>
      <sheetName val="ปร.5_รังสิต "/>
      <sheetName val="ปร.4_รังสิต"/>
      <sheetName val="ปร.4_ค่าใช้จ่ายพิเศษ"/>
      <sheetName val="1.1.1"/>
      <sheetName val="1.2.1"/>
      <sheetName val="1.2.2"/>
      <sheetName val="1.3.1"/>
      <sheetName val="1.3.2"/>
      <sheetName val="1.3.3"/>
      <sheetName val="2.1.1"/>
      <sheetName val="ตารางสรุปราคา"/>
      <sheetName val="ราคาวัสดุกทม"/>
      <sheetName val="งานปรับแต่งไหล่ทาง"/>
      <sheetName val="งานลานคอนกรีตและทางเท้าปูบล็อก"/>
      <sheetName val="อาคารผันน้ำเข้าสวน (2)"/>
      <sheetName val="อาคารผันน้ำเข้าสวน"/>
      <sheetName val="คานรัดเข็มพืดและ L-wall"/>
      <sheetName val="งานคานรัดหัว"/>
      <sheetName val="งานรางระบายน้ำรูปตัวยู บ่อพัก"/>
      <sheetName val="ราคาต่อหน่วยงานจัดจราจร"/>
      <sheetName val="คันป้องกันแบบถอดประกอบ"/>
      <sheetName val="คอนกรีตปิดหน้าหลังกำแพง"/>
      <sheetName val="ราคาต่อหน่วยงานพื้นทาง..."/>
      <sheetName val="ราคา Corrugate"/>
      <sheetName val="ส่วนบรรจบสะพาน"/>
      <sheetName val="ส่วนบรรจบรางรถไฟ"/>
      <sheetName val="ราคารางระบายน้ำรูปตัววี"/>
      <sheetName val="หา FACTOR F"/>
      <sheetName val="PL"/>
      <sheetName val="บาน_เครื่องยก"/>
      <sheetName val="อาคาร"/>
      <sheetName val="งานทาง"/>
      <sheetName val="สะพาน_ท่อเหลี่ยม"/>
      <sheetName val="ส่วนใส่ปริมาณงาน"/>
      <sheetName val="ส่วนคำนวณ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เบื้องต้นโครงการ"/>
      <sheetName val="งานคอนกรีตและงานหิน(ทำเอง)"/>
      <sheetName val="ค่าแรง 1"/>
      <sheetName val="ค่าแรง 2"/>
      <sheetName val="ค่าซ่อม"/>
      <sheetName val="ค่าบ่ม"/>
      <sheetName val="ค่าน้ำมัน"/>
      <sheetName val="ค่าแรง,ดัดผูกเหล็ก"/>
      <sheetName val="ค่าอุปกรณ์"/>
      <sheetName val="วัสดุหลัก(ทำเอง)"/>
      <sheetName val="งานคอนกรีตและงานหิน(จ้างเหมา)"/>
      <sheetName val="วัสดุหลัก(จ้างเหมา)"/>
      <sheetName val="ราคาวัสดุ"/>
      <sheetName val="Fตัวแปค่าขนส่ง"/>
      <sheetName val="ค่าขนส่ง(6ล้อ)"/>
      <sheetName val="ค่าขนส่ง(10ล้อ)"/>
      <sheetName val="ค่าขนส่ง(พ่วง)"/>
      <sheetName val="อัตราราคางานดิน"/>
      <sheetName val="อัตราราคางานทาง"/>
      <sheetName val="ราคางานระเบิดหิน"/>
      <sheetName val="บัญชีค่าแรงงาน"/>
      <sheetName val="ค่างานต้นทุน"/>
      <sheetName val="boq"/>
      <sheetName val="breakdown"/>
      <sheetName val="หา FACTOR F"/>
      <sheetName val="Formwork"/>
      <sheetName val="ค่าแรง_1"/>
      <sheetName val="ค่าแรง_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เบื้องต้นโครงการ"/>
      <sheetName val="งานคอนกรีตและงานหิน(ทำเอง)"/>
      <sheetName val="ค่าแรง 1"/>
      <sheetName val="ค่าแรง 2"/>
      <sheetName val="ค่าซ่อม"/>
      <sheetName val="ค่าบ่ม"/>
      <sheetName val="ค่าน้ำมัน"/>
      <sheetName val="ค่าแรง,ดัดผูกเหล็ก"/>
      <sheetName val="ค่าอุปกรณ์"/>
      <sheetName val="วัสดุหลัก(ทำเอง)"/>
      <sheetName val="งานคอนกรีตและงานหิน(จ้างเหมา)"/>
      <sheetName val="วัสดุหลัก(จ้างเหมา)"/>
      <sheetName val="ราคาวัสดุ"/>
      <sheetName val="Fตัวแปค่าขนส่ง"/>
      <sheetName val="ค่าขนส่ง(6ล้อ)"/>
      <sheetName val="ค่าขนส่ง(10ล้อ)"/>
      <sheetName val="ค่าขนส่ง(พ่วง)"/>
      <sheetName val="อัตราราคางานดิน"/>
      <sheetName val="อัตราราคางานทาง"/>
      <sheetName val="ราคางานระเบิดหิน"/>
      <sheetName val="บัญชีค่าแรงงาน"/>
      <sheetName val="ค่างานต้นทุน"/>
      <sheetName val="boq"/>
      <sheetName val="breakdow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ข้อมูลโครงการ"/>
      <sheetName val="ข้อมูลขนส่ง"/>
      <sheetName val="ราคาวัสดุ"/>
      <sheetName val="ค่างานต้นทุน"/>
      <sheetName val="ผิวคอนกรีต"/>
      <sheetName val="ปร.4"/>
      <sheetName val="ปร.5"/>
      <sheetName val="หักค่าขนส่ง"/>
      <sheetName val="พิมพ์เอกสาร"/>
      <sheetName val="ปร.5 ใส่ค่าเอง"/>
      <sheetName val="ใบสรุป"/>
      <sheetName val="ค่าเสื่อมราคา"/>
      <sheetName val="operate"/>
      <sheetName val="สิบล้อขนส่ง"/>
      <sheetName val="รถพ่วงขนส่ง"/>
      <sheetName val="หกล้อขนส่ง"/>
      <sheetName val="Factor_f"/>
      <sheetName val="คิดค่ากำแพงปากท่อ"/>
    </sheetNames>
    <sheetDataSet>
      <sheetData sheetId="0"/>
      <sheetData sheetId="1"/>
      <sheetData sheetId="2"/>
      <sheetData sheetId="3"/>
      <sheetData sheetId="4">
        <row r="259">
          <cell r="H259">
            <v>330</v>
          </cell>
        </row>
        <row r="264">
          <cell r="H264">
            <v>330</v>
          </cell>
        </row>
        <row r="300">
          <cell r="H300">
            <v>360</v>
          </cell>
        </row>
        <row r="310">
          <cell r="H310">
            <v>1190</v>
          </cell>
        </row>
        <row r="315">
          <cell r="H315">
            <v>470</v>
          </cell>
        </row>
        <row r="320">
          <cell r="H320">
            <v>470</v>
          </cell>
        </row>
        <row r="325">
          <cell r="H325">
            <v>1190</v>
          </cell>
        </row>
      </sheetData>
      <sheetData sheetId="5"/>
      <sheetData sheetId="6"/>
      <sheetData sheetId="7"/>
      <sheetData sheetId="8"/>
      <sheetData sheetId="9"/>
      <sheetData sheetId="10"/>
      <sheetData sheetId="11"/>
      <sheetData sheetId="12"/>
      <sheetData sheetId="13"/>
      <sheetData sheetId="14">
        <row r="23">
          <cell r="AH23">
            <v>13</v>
          </cell>
        </row>
        <row r="25">
          <cell r="AH25">
            <v>10</v>
          </cell>
        </row>
        <row r="26">
          <cell r="AH26">
            <v>60</v>
          </cell>
        </row>
        <row r="28">
          <cell r="AH28">
            <v>55</v>
          </cell>
        </row>
        <row r="29">
          <cell r="AH29">
            <v>6</v>
          </cell>
        </row>
        <row r="70">
          <cell r="AH70">
            <v>847.23452507225977</v>
          </cell>
        </row>
        <row r="84">
          <cell r="AH84">
            <v>8.8621106095902533</v>
          </cell>
        </row>
      </sheetData>
      <sheetData sheetId="15">
        <row r="27">
          <cell r="AA27">
            <v>25.7</v>
          </cell>
        </row>
        <row r="30">
          <cell r="AA30">
            <v>10</v>
          </cell>
        </row>
        <row r="31">
          <cell r="AA31">
            <v>60</v>
          </cell>
        </row>
        <row r="33">
          <cell r="AA33">
            <v>55</v>
          </cell>
        </row>
        <row r="34">
          <cell r="AA34">
            <v>11</v>
          </cell>
        </row>
        <row r="78">
          <cell r="AA78">
            <v>448.32642787499987</v>
          </cell>
        </row>
        <row r="92">
          <cell r="AA92">
            <v>12.037795211624911</v>
          </cell>
        </row>
      </sheetData>
      <sheetData sheetId="16">
        <row r="22">
          <cell r="BS22">
            <v>1.4</v>
          </cell>
        </row>
        <row r="23">
          <cell r="BS23">
            <v>7</v>
          </cell>
        </row>
        <row r="24">
          <cell r="BS24">
            <v>10</v>
          </cell>
        </row>
        <row r="25">
          <cell r="BS25">
            <v>60</v>
          </cell>
        </row>
        <row r="27">
          <cell r="BS27">
            <v>55</v>
          </cell>
        </row>
        <row r="28">
          <cell r="BS28">
            <v>5</v>
          </cell>
        </row>
        <row r="69">
          <cell r="BS69">
            <v>1142.0874062499997</v>
          </cell>
        </row>
        <row r="83">
          <cell r="BS83">
            <v>5.7905954292929289</v>
          </cell>
        </row>
      </sheetData>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เมนู"/>
      <sheetName val="4.ข้อมูลโครงการ"/>
      <sheetName val="5.ราคาวัสดุ-ค่าแรง"/>
      <sheetName val="3.ข้อมูลขนส่ง"/>
      <sheetName val="6.ค่างานต้นทุน"/>
      <sheetName val="ปริมาณงาน"/>
      <sheetName val="2.ปร.4"/>
      <sheetName val="ปร.5"/>
      <sheetName val="approach"/>
      <sheetName val="ราคาราง"/>
      <sheetName val="ราคาราง (3)"/>
      <sheetName val="ค่าเสื่อมราคา"/>
      <sheetName val="SingleBox ดัดแปลง"/>
      <sheetName val="คสล.280มีรอยต่อ(0.20)"/>
      <sheetName val="SingleBox 1"/>
      <sheetName val="คสล.280ไม่มีรอยต่อ(0.15 ม.)"/>
      <sheetName val="ท่อกลม"/>
      <sheetName val="ดินตัด-ถม"/>
      <sheetName val="widening  "/>
      <sheetName val="ทางเชื่อม"/>
      <sheetName val="HW&amp;EW"/>
      <sheetName val="ป้ายจราจร"/>
      <sheetName val="รางระบาย"/>
      <sheetName val="ราคาราง (2)"/>
      <sheetName val="SingleBox 2"/>
      <sheetName val="SingleBox 3"/>
      <sheetName val="SingleBox 4"/>
      <sheetName val="Multi_Box 1"/>
      <sheetName val="Multi_Box 2"/>
      <sheetName val="Multi_Box 3"/>
      <sheetName val="Multi_Box 4"/>
      <sheetName val="ข้อมูล_Box"/>
      <sheetName val="ข้อมูลสะพาน1"/>
      <sheetName val="ข้อมูลคำนวณ1"/>
      <sheetName val="ค่างานต้นทุนสะพาน1"/>
      <sheetName val="ปร.4สะพาน1"/>
      <sheetName val="หักค่าขนส่ง"/>
      <sheetName val="คสล.280มีรอยต่อ (2)"/>
      <sheetName val="คสล.280ไม่มีรอยต่อ (2)"/>
      <sheetName val="คสล.280ไม่มีรอยต่อ (3)"/>
      <sheetName val="คสล.280ไร้เหล็กเสริม(ก)"/>
      <sheetName val="คสล.325ksc"/>
      <sheetName val="ค่ากำแพงปากท่อ"/>
      <sheetName val="อำนวยการ"/>
      <sheetName val="ดอกเบี้ย-กำไร"/>
      <sheetName val="หกล้อขนส่ง"/>
      <sheetName val="สิบล้อขนส่ง"/>
      <sheetName val="รถพ่วงขนส่ง"/>
      <sheetName val="Factor F_Road"/>
      <sheetName val="Factor F_Bridge-Box"/>
      <sheetName val="ค่าขนส่ง(6ล้อ)"/>
      <sheetName val="ค่าขนส่ง(พ่วง)"/>
      <sheetName val="ค่างานต้นทุน"/>
      <sheetName val="갑지"/>
      <sheetName val="PROCURE"/>
      <sheetName val="ข้อมูลวัสดุและค่าดำเนินการ"/>
      <sheetName val="concrete&amp;งานไม้แบบ"/>
      <sheetName val="ราคาวัสดุ"/>
      <sheetName val="2"/>
      <sheetName val="หา FACTOR F"/>
      <sheetName val="Formwork"/>
      <sheetName val="PL"/>
      <sheetName val="B.O.Q"/>
      <sheetName val="7.ข้อมูลงานCon+ไม้แบบ"/>
      <sheetName val="1.1Removal-1.5 RE. PIPE +1.7"/>
      <sheetName val="2.3.1 EARTH EMB.-2.3.7BERM"/>
      <sheetName val="5.4.2BOXCULVERT"/>
      <sheetName val="6.11.1แผ่นป้าย - 6.11.2.2เสา"/>
      <sheetName val="6.11.5.1-3 STEEL TRUSS"/>
      <sheetName val="6.12.4เสาไฟกิ่งคู่ 12ม."/>
      <sheetName val="6.12.71-150watts"/>
      <sheetName val="6.15.4ROADSTUD "/>
      <sheetName val="6.15 MARKING"/>
      <sheetName val="6.19Bridge Drainage"/>
      <sheetName val="6.19.4 CATCH BASIN"/>
      <sheetName val="BOX G.+I G.+PLANK G.+เสาเข็ม65"/>
      <sheetName val="6.ข้อมูลวัสดุ-ค่าดำเนิน"/>
    </sheetNames>
    <sheetDataSet>
      <sheetData sheetId="0"/>
      <sheetData sheetId="1"/>
      <sheetData sheetId="2"/>
      <sheetData sheetId="3">
        <row r="48">
          <cell r="F48">
            <v>25412.15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คำนวณค่าขนส่ง"/>
      <sheetName val="Sheet2"/>
      <sheetName val="Sheet3"/>
      <sheetName val="갑지"/>
      <sheetName val="ค่าขนส่ง(6ล้อ)"/>
      <sheetName val="ค่าขนส่ง(พ่วง)"/>
      <sheetName val="inter"/>
      <sheetName val="5.ราคาวัสดุ-ค่าแรง"/>
      <sheetName val="대비표"/>
      <sheetName val="DETAIL"/>
      <sheetName val="รถพ่วงขนส่ง"/>
      <sheetName val="สิบล้อขนส่ง"/>
      <sheetName val="หกล้อขนส่ง"/>
      <sheetName val="ค่างานต้นทุน"/>
      <sheetName val="PROCURE"/>
      <sheetName val="หา FACTOR F"/>
    </sheetNames>
    <sheetDataSet>
      <sheetData sheetId="0">
        <row r="6">
          <cell r="J6">
            <v>1</v>
          </cell>
          <cell r="K6">
            <v>15.5</v>
          </cell>
        </row>
        <row r="7">
          <cell r="J7">
            <v>2</v>
          </cell>
          <cell r="K7">
            <v>16.5</v>
          </cell>
        </row>
        <row r="8">
          <cell r="J8">
            <v>3</v>
          </cell>
          <cell r="K8">
            <v>17.5</v>
          </cell>
        </row>
        <row r="9">
          <cell r="J9">
            <v>4</v>
          </cell>
          <cell r="K9">
            <v>18.5</v>
          </cell>
        </row>
        <row r="10">
          <cell r="J10">
            <v>5</v>
          </cell>
          <cell r="K10">
            <v>19.5</v>
          </cell>
        </row>
        <row r="11">
          <cell r="J11">
            <v>6</v>
          </cell>
          <cell r="K11">
            <v>20.5</v>
          </cell>
        </row>
        <row r="12">
          <cell r="J12">
            <v>7</v>
          </cell>
          <cell r="K12">
            <v>21.5</v>
          </cell>
        </row>
        <row r="13">
          <cell r="J13">
            <v>8</v>
          </cell>
          <cell r="K13">
            <v>22.5</v>
          </cell>
        </row>
        <row r="14">
          <cell r="J14">
            <v>9</v>
          </cell>
          <cell r="K14">
            <v>23.5</v>
          </cell>
        </row>
        <row r="15">
          <cell r="J15">
            <v>10</v>
          </cell>
          <cell r="K15">
            <v>24.5</v>
          </cell>
        </row>
        <row r="16">
          <cell r="J16">
            <v>11</v>
          </cell>
          <cell r="K16">
            <v>25.5</v>
          </cell>
        </row>
        <row r="17">
          <cell r="J17">
            <v>12</v>
          </cell>
          <cell r="K17">
            <v>26.5</v>
          </cell>
        </row>
        <row r="18">
          <cell r="J18">
            <v>13</v>
          </cell>
          <cell r="K18">
            <v>27.5</v>
          </cell>
        </row>
        <row r="19">
          <cell r="J19">
            <v>14</v>
          </cell>
          <cell r="K19">
            <v>28.5</v>
          </cell>
        </row>
        <row r="20">
          <cell r="J20">
            <v>15</v>
          </cell>
          <cell r="K20">
            <v>29.5</v>
          </cell>
        </row>
        <row r="21">
          <cell r="J21">
            <v>16</v>
          </cell>
          <cell r="K21">
            <v>30.5</v>
          </cell>
        </row>
        <row r="22">
          <cell r="J22">
            <v>17</v>
          </cell>
          <cell r="K22">
            <v>31.5</v>
          </cell>
        </row>
        <row r="23">
          <cell r="J23">
            <v>18</v>
          </cell>
          <cell r="K23">
            <v>32.5</v>
          </cell>
        </row>
        <row r="24">
          <cell r="J24">
            <v>19</v>
          </cell>
          <cell r="K24">
            <v>33.5</v>
          </cell>
        </row>
        <row r="25">
          <cell r="J25">
            <v>20</v>
          </cell>
          <cell r="K25">
            <v>34.5</v>
          </cell>
        </row>
        <row r="26">
          <cell r="J26">
            <v>21</v>
          </cell>
          <cell r="K26">
            <v>35.5</v>
          </cell>
        </row>
        <row r="27">
          <cell r="J27">
            <v>22</v>
          </cell>
          <cell r="K27">
            <v>36.5</v>
          </cell>
        </row>
        <row r="28">
          <cell r="J28">
            <v>23</v>
          </cell>
          <cell r="K28">
            <v>37.5</v>
          </cell>
        </row>
        <row r="29">
          <cell r="J29">
            <v>24</v>
          </cell>
          <cell r="K29">
            <v>38.5</v>
          </cell>
        </row>
        <row r="30">
          <cell r="J30">
            <v>25</v>
          </cell>
          <cell r="K30">
            <v>39.5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Estimate"/>
      <sheetName val="InputCostMaterial"/>
      <sheetName val="Estimate"/>
      <sheetName val="PipeConc"/>
      <sheetName val="Concrete"/>
      <sheetName val="FactorF"/>
      <sheetName val="MachineB"/>
      <sheetName val="OutputTrans"/>
      <sheetName val="Transport"/>
      <sheetName val="FacTrans"/>
      <sheetName val="Toil15.5"/>
      <sheetName val="Toil16.5"/>
      <sheetName val="Toil17.5"/>
      <sheetName val="Toil18.5"/>
      <sheetName val="Toil19.5"/>
      <sheetName val="Toil20.5"/>
      <sheetName val="Toil21.5"/>
      <sheetName val="Toil22.5"/>
      <sheetName val="Toil23.5"/>
      <sheetName val="Toil24.5"/>
      <sheetName val="Toil25.5"/>
      <sheetName val="Toil26.5"/>
      <sheetName val="Toil27.5"/>
      <sheetName val="Toil28.5"/>
      <sheetName val="Toil29.5"/>
      <sheetName val="Toil30.5"/>
      <sheetName val="Toil31.5"/>
      <sheetName val="Toil32.5"/>
      <sheetName val="Toil33.5"/>
      <sheetName val="Toil34.5"/>
      <sheetName val="Toil35.5"/>
      <sheetName val="Toil36.5"/>
      <sheetName val="Toil37.5"/>
      <sheetName val="Toil38.5"/>
      <sheetName val="Toil39.5"/>
      <sheetName val="Toil40.5"/>
      <sheetName val="Toil41.5"/>
      <sheetName val="Toil42.5"/>
      <sheetName val="Toil43.5"/>
      <sheetName val="Toil44.5"/>
      <sheetName val="Toil45.5"/>
      <sheetName val="Toil46.5"/>
      <sheetName val="Toil47.5"/>
      <sheetName val="Toil48.5"/>
      <sheetName val="Toil49.5"/>
      <sheetName val="Toil50.5"/>
      <sheetName val="Toil51.5"/>
      <sheetName val="Toil52.5"/>
      <sheetName val="Toil53.5"/>
      <sheetName val="Toil54.5"/>
      <sheetName val="Toil55.5"/>
      <sheetName val="Toil56.5"/>
      <sheetName val="Toil57.5"/>
      <sheetName val="Toil58.5"/>
      <sheetName val="Toil59.5"/>
      <sheetName val="Toil60.5"/>
      <sheetName val="Toil61.5"/>
      <sheetName val="Toil62.5"/>
      <sheetName val="Toil63.5"/>
      <sheetName val="Toil64.5"/>
      <sheetName val="Toil65.5"/>
      <sheetName val="Toil66.5"/>
      <sheetName val="Toil67.5"/>
      <sheetName val="Toil68.5"/>
      <sheetName val="Toil69.5"/>
      <sheetName val="OutputSoilC"/>
      <sheetName val="ขยายตัว,ยุบ"/>
      <sheetName val="oil15.5"/>
      <sheetName val="oil16.5"/>
      <sheetName val="oil17.5"/>
      <sheetName val="oil18.5"/>
      <sheetName val="oil19.5"/>
      <sheetName val="oil20.5"/>
      <sheetName val="oil21.5"/>
      <sheetName val="oil22.5"/>
      <sheetName val="oil23.5"/>
      <sheetName val="oil24.5"/>
      <sheetName val="oil25.5"/>
      <sheetName val="oil26.5"/>
      <sheetName val="oil27.5"/>
      <sheetName val="oil28.5"/>
      <sheetName val="oil29.5"/>
      <sheetName val="oil30.5"/>
      <sheetName val="oil31.5"/>
      <sheetName val="oil32.5"/>
      <sheetName val="oil33.5"/>
      <sheetName val="oil34.5"/>
      <sheetName val="oil35.5"/>
      <sheetName val="oil36.5"/>
      <sheetName val="oil37.5"/>
      <sheetName val="oil38.5"/>
      <sheetName val="39.5"/>
      <sheetName val="oil40.5"/>
      <sheetName val="oil41.5"/>
      <sheetName val="oil42.5"/>
      <sheetName val="oil43.5"/>
      <sheetName val="oil44.5"/>
      <sheetName val="oil45.5"/>
      <sheetName val="oil46.5"/>
      <sheetName val="oil47.5"/>
      <sheetName val="oil48.5"/>
      <sheetName val="oil49.5"/>
      <sheetName val="oil50.5"/>
      <sheetName val="oil51.5"/>
      <sheetName val="oil52.5"/>
      <sheetName val="oil53.5"/>
      <sheetName val="oil54.5"/>
      <sheetName val="oil55.5"/>
      <sheetName val="oil56.5"/>
      <sheetName val="oil57.5"/>
      <sheetName val="oil58.5"/>
      <sheetName val="oil59.5"/>
      <sheetName val="oil60.5"/>
      <sheetName val="oil61.5"/>
      <sheetName val="oil62.5"/>
      <sheetName val="oil63.5"/>
      <sheetName val="oil64.5"/>
      <sheetName val="oil65.5"/>
      <sheetName val="oil66.5"/>
      <sheetName val="oil67.5"/>
      <sheetName val="oil68.5"/>
      <sheetName val="oil69.5"/>
    </sheetNames>
    <sheetDataSet>
      <sheetData sheetId="0" refreshError="1">
        <row r="4">
          <cell r="C4" t="str">
            <v>หมู่บ้าน</v>
          </cell>
          <cell r="H4" t="str">
            <v>=</v>
          </cell>
        </row>
        <row r="5">
          <cell r="C5" t="str">
            <v>ตำบล</v>
          </cell>
          <cell r="H5" t="str">
            <v>=</v>
          </cell>
        </row>
        <row r="6">
          <cell r="C6" t="str">
            <v>อำเภอ</v>
          </cell>
          <cell r="H6" t="str">
            <v>=</v>
          </cell>
        </row>
        <row r="7">
          <cell r="C7" t="str">
            <v>จังหวัด</v>
          </cell>
          <cell r="H7" t="str">
            <v>=</v>
          </cell>
        </row>
        <row r="9">
          <cell r="C9" t="str">
            <v>รายการวัสดุและข้อมูลประมาณการ</v>
          </cell>
        </row>
        <row r="10">
          <cell r="C10" t="str">
            <v>ระยะทางจากกรุงเทพฯถึงจังหวัด........ กม.</v>
          </cell>
          <cell r="H10" t="str">
            <v>=</v>
          </cell>
        </row>
        <row r="11">
          <cell r="C11" t="str">
            <v>อัตราค่าแรงงานขั้นต่ำ.................บาท/วัน</v>
          </cell>
          <cell r="H11" t="str">
            <v>=</v>
          </cell>
        </row>
        <row r="12">
          <cell r="C12" t="str">
            <v>ระยะทางจากจังหวัดถึงโครงการ</v>
          </cell>
        </row>
        <row r="13">
          <cell r="C13" t="str">
            <v>ระยะทางขนส่งจากแหล่งวัสดุถึงกึ่งกลางหน้างาน .............. กม.</v>
          </cell>
          <cell r="H13" t="str">
            <v>=</v>
          </cell>
        </row>
        <row r="14">
          <cell r="C14" t="str">
            <v>ทางลาดยาง/ ระยะทางราบ................ กม.</v>
          </cell>
          <cell r="H14" t="str">
            <v>=</v>
          </cell>
        </row>
        <row r="15">
          <cell r="C15" t="str">
            <v>ทางลาดยาง/ ระยะทางลูกเนิน............ กม.</v>
          </cell>
          <cell r="H15" t="str">
            <v>=</v>
          </cell>
        </row>
        <row r="16">
          <cell r="C16" t="str">
            <v>ทางลาดยาง/ ระยะทางภูเขา.............. กม.</v>
          </cell>
          <cell r="H16" t="str">
            <v>=</v>
          </cell>
        </row>
        <row r="17">
          <cell r="C17" t="str">
            <v>ทางผิวลูกรัง/ ระยะทางราบ....…............ กม.</v>
          </cell>
          <cell r="H17" t="str">
            <v>=</v>
          </cell>
        </row>
        <row r="18">
          <cell r="C18" t="str">
            <v>ทางผิวลูกรัง/ ระยะทางลูกเนิน.…........... กม.</v>
          </cell>
          <cell r="H18" t="str">
            <v>=</v>
          </cell>
        </row>
        <row r="19">
          <cell r="C19" t="str">
            <v>ทางผิวลูกรัง/ ระยะทางภูเขา.......…........ กม.</v>
          </cell>
          <cell r="H19" t="str">
            <v>=</v>
          </cell>
        </row>
        <row r="20">
          <cell r="C20" t="str">
            <v xml:space="preserve">ราคาน้ำมันดีเซล (เฉลี่ย)  </v>
          </cell>
        </row>
        <row r="21">
          <cell r="C21" t="str">
            <v>1 งานเตรียมพื้นที่</v>
          </cell>
        </row>
        <row r="22">
          <cell r="B22">
            <v>1.1000000000000001</v>
          </cell>
          <cell r="C22" t="str">
            <v>งานถากถาง</v>
          </cell>
          <cell r="H22" t="str">
            <v>=</v>
          </cell>
        </row>
        <row r="23">
          <cell r="B23">
            <v>1.2</v>
          </cell>
          <cell r="C23" t="str">
            <v>งานถากถางและล้มต้นไม้</v>
          </cell>
          <cell r="H23" t="str">
            <v>=</v>
          </cell>
        </row>
        <row r="24">
          <cell r="B24">
            <v>1.3</v>
          </cell>
          <cell r="C24" t="str">
            <v>งานกำจัดวัชพืชด้วยเรือ</v>
          </cell>
          <cell r="H24" t="str">
            <v>=</v>
          </cell>
        </row>
        <row r="25">
          <cell r="B25">
            <v>1.4</v>
          </cell>
          <cell r="C25" t="str">
            <v>งานผันน้ำระหว่างงานก่อสร้าง</v>
          </cell>
        </row>
        <row r="26">
          <cell r="C26" t="str">
            <v>กรณีเป็นงานขุดคลองผันน้ำ คิดเป็นงานดินขุดด้วยเครื่องจักร</v>
          </cell>
          <cell r="H26" t="str">
            <v>=</v>
          </cell>
        </row>
        <row r="27">
          <cell r="C27" t="str">
            <v>กรณีเป็นงานดินถมชั่วคราว  คิดเป็นงานดินถมบดอัดแน่น</v>
          </cell>
          <cell r="H27" t="str">
            <v>=</v>
          </cell>
        </row>
        <row r="28">
          <cell r="B28">
            <v>1.5</v>
          </cell>
          <cell r="C28" t="str">
            <v>งานสูบน้ำระหว่างก่อสร้าง</v>
          </cell>
          <cell r="H28" t="str">
            <v>=</v>
          </cell>
        </row>
        <row r="29">
          <cell r="C29" t="str">
            <v>2 งานดิน</v>
          </cell>
        </row>
        <row r="30">
          <cell r="C30" t="str">
            <v>งานดินขุด (จากแบบ สภาพปกติ)</v>
          </cell>
          <cell r="H30" t="str">
            <v>=</v>
          </cell>
        </row>
        <row r="31">
          <cell r="C31" t="str">
            <v>ดินขุดนำไปถมได้ (อยู่ในดุลพินิจของผู้ประมาณการแต่ไม่มากกว่า  0  ลบ.ม.( สภาพปกติ)</v>
          </cell>
          <cell r="H31" t="str">
            <v>=</v>
          </cell>
        </row>
        <row r="32">
          <cell r="C32" t="str">
            <v>งานดินถม (จากแบบ สภาพแน่น)</v>
          </cell>
          <cell r="H32" t="str">
            <v>=</v>
          </cell>
        </row>
        <row r="33">
          <cell r="C33" t="str">
            <v>ระยะทางขนย้ายดินขุด (ทางลูกรังราบ....…............ กม.)</v>
          </cell>
          <cell r="H33" t="str">
            <v>=</v>
          </cell>
        </row>
        <row r="34">
          <cell r="B34">
            <v>2.1</v>
          </cell>
          <cell r="C34" t="str">
            <v>งานขุดเปิดหน้าดิน(สภาพปกติ)</v>
          </cell>
          <cell r="H34" t="str">
            <v>=</v>
          </cell>
        </row>
        <row r="35">
          <cell r="B35">
            <v>2.2000000000000002</v>
          </cell>
          <cell r="C35" t="str">
            <v>งานดินขุดด้วยแรงคน (สภาพปกติ)</v>
          </cell>
          <cell r="H35" t="str">
            <v>=</v>
          </cell>
        </row>
        <row r="36">
          <cell r="B36">
            <v>2.2999999999999998</v>
          </cell>
          <cell r="C36" t="str">
            <v>งานดินขุดด้วยเครื่องจักร (สภาพปกติ)</v>
          </cell>
          <cell r="H36" t="str">
            <v>=</v>
          </cell>
        </row>
        <row r="37">
          <cell r="B37">
            <v>2.4</v>
          </cell>
          <cell r="C37" t="str">
            <v>งานดินขุดยาก (สภาพปกติ)</v>
          </cell>
          <cell r="H37" t="str">
            <v>=</v>
          </cell>
        </row>
        <row r="38">
          <cell r="C38" t="str">
            <v>ระยะขนย้ายดินขุดยาก (ทางลูกรังราบ....…............ กม.)</v>
          </cell>
          <cell r="H38" t="str">
            <v>=</v>
          </cell>
        </row>
        <row r="39">
          <cell r="B39">
            <v>2.5</v>
          </cell>
          <cell r="C39" t="str">
            <v>งานขุดลอกด้วยรถขุด (สภาพปกติ)</v>
          </cell>
          <cell r="H39" t="str">
            <v>=</v>
          </cell>
        </row>
        <row r="40">
          <cell r="B40">
            <v>2.6</v>
          </cell>
          <cell r="C40" t="str">
            <v>งานขุดลอกด้วยเรือขุด (สภาพปกติ)</v>
          </cell>
          <cell r="H40" t="str">
            <v>=</v>
          </cell>
        </row>
        <row r="41">
          <cell r="B41">
            <v>2.7</v>
          </cell>
          <cell r="C41" t="str">
            <v>งานระเบิดหิน (สภาพปกติ)</v>
          </cell>
          <cell r="D41" t="str">
            <v>( ค่าระเบิดหิน</v>
          </cell>
          <cell r="E41">
            <v>200</v>
          </cell>
          <cell r="F41" t="str">
            <v>บาท/ลบ.ม.)</v>
          </cell>
          <cell r="H41" t="str">
            <v>=</v>
          </cell>
        </row>
        <row r="42">
          <cell r="C42" t="str">
            <v>ระยะขนย้ายระเบิดหิน (ทางลูกรังราบ....…............ กม.)</v>
          </cell>
          <cell r="H42" t="str">
            <v>=</v>
          </cell>
        </row>
        <row r="43">
          <cell r="B43">
            <v>2.8</v>
          </cell>
          <cell r="C43" t="str">
            <v>งานดินถมบดอัดแน่นด้วยแรงคน (สภาพแน่น)</v>
          </cell>
          <cell r="H43" t="str">
            <v>=</v>
          </cell>
        </row>
        <row r="44">
          <cell r="B44">
            <v>2.9</v>
          </cell>
          <cell r="C44" t="str">
            <v>งานดินถมบดอัดแน่นด้วยเครื่องจักรเบา</v>
          </cell>
          <cell r="D44" t="str">
            <v>(ราคาน้ำมันเบนซิน</v>
          </cell>
          <cell r="E44">
            <v>15.5</v>
          </cell>
          <cell r="F44" t="str">
            <v>บาท/ลิตร)</v>
          </cell>
          <cell r="H44" t="str">
            <v>=</v>
          </cell>
        </row>
        <row r="45">
          <cell r="B45" t="str">
            <v>2.10</v>
          </cell>
          <cell r="C45" t="str">
            <v xml:space="preserve">งานดินถมบดอัดแน่นด้วยเครื่องจักร (สภาพแน่น =  สภาพปกติ x (1.25 / 1.6)) </v>
          </cell>
          <cell r="H45" t="str">
            <v>=</v>
          </cell>
        </row>
        <row r="46">
          <cell r="B46">
            <v>2.11</v>
          </cell>
          <cell r="C46" t="str">
            <v>งานดินถมบดอัดแน่นจากบ่อดิน (สภาพแน่น)</v>
          </cell>
          <cell r="H46" t="str">
            <v>=</v>
          </cell>
        </row>
        <row r="47">
          <cell r="C47" t="str">
            <v>ราคาที่ดิน (ราคาประเมิน จากกรมที่ดิน บาท/ไร่)</v>
          </cell>
          <cell r="H47" t="str">
            <v>=</v>
          </cell>
        </row>
        <row r="48">
          <cell r="C48" t="str">
            <v>ระยะขนย้ายดิน (ทางลูกรังราบ....…............ กม.)</v>
          </cell>
          <cell r="H48" t="str">
            <v>=</v>
          </cell>
        </row>
        <row r="49">
          <cell r="B49">
            <v>2.12</v>
          </cell>
          <cell r="C49" t="str">
            <v>งานลูกรังบดอัดแน่น</v>
          </cell>
          <cell r="H49" t="str">
            <v>=</v>
          </cell>
        </row>
        <row r="50">
          <cell r="C50" t="str">
            <v>ราคาลูกรังจากแหล่ง (บาท/ ลบ.ม.)</v>
          </cell>
          <cell r="H50" t="str">
            <v>=</v>
          </cell>
        </row>
        <row r="51">
          <cell r="C51" t="str">
            <v xml:space="preserve">   กรณี มีค่าขุดเปิดหน้าบ่อลูกรัง (บาท/ ลบ.ม.)</v>
          </cell>
          <cell r="H51" t="str">
            <v>=</v>
          </cell>
        </row>
        <row r="52">
          <cell r="C52" t="str">
            <v>ระยะขนย้ายดิน (ทางลูกรังราบ....…............ กม.)</v>
          </cell>
          <cell r="H52" t="str">
            <v>=</v>
          </cell>
        </row>
        <row r="53">
          <cell r="B53">
            <v>2.13</v>
          </cell>
          <cell r="C53" t="str">
            <v>งานปรับแต่งดินขุดขนทิ้ง (สถาพปกติ)</v>
          </cell>
          <cell r="H53" t="str">
            <v>=</v>
          </cell>
        </row>
        <row r="54">
          <cell r="C54" t="str">
            <v>3 งานโครงสร้าง</v>
          </cell>
        </row>
        <row r="55">
          <cell r="C55" t="str">
            <v>ราคาหินใหญ่ หรือกรวด</v>
          </cell>
          <cell r="D55" t="str">
            <v>ระยะขนย้ายหิน (ทางลาดยางราบ......... กม.)</v>
          </cell>
          <cell r="H55" t="str">
            <v>=</v>
          </cell>
        </row>
        <row r="56">
          <cell r="C56" t="str">
            <v>ราคาหินย่อย หรือกรวด</v>
          </cell>
          <cell r="D56" t="str">
            <v>ระยะขนย้ายหิน (ทางลาดยางราบ......... กม.)</v>
          </cell>
          <cell r="H56" t="str">
            <v>=</v>
          </cell>
        </row>
        <row r="57">
          <cell r="C57" t="str">
            <v>ราคาทรายหยาบ</v>
          </cell>
          <cell r="D57" t="str">
            <v>ระยะขนย้ายทราย (ทางลาดยางราบ......... กม.)</v>
          </cell>
          <cell r="H57" t="str">
            <v>=</v>
          </cell>
        </row>
        <row r="58">
          <cell r="C58" t="str">
            <v>ราคาปูนซึเมนต์</v>
          </cell>
          <cell r="H58" t="str">
            <v>=</v>
          </cell>
        </row>
        <row r="59">
          <cell r="C59" t="str">
            <v>ราคาไม้แบบ</v>
          </cell>
          <cell r="H59" t="str">
            <v>=</v>
          </cell>
        </row>
        <row r="60">
          <cell r="C60" t="str">
            <v>อัตราราคาต่อและรื้อแบบ(ค่าแรง)</v>
          </cell>
          <cell r="H60" t="str">
            <v>=</v>
          </cell>
        </row>
        <row r="61">
          <cell r="B61">
            <v>3.1</v>
          </cell>
          <cell r="C61" t="str">
            <v>งานคอนกรีตโครงสร้าง (ปริมาณงานคิดตามแบบ)</v>
          </cell>
          <cell r="H61" t="str">
            <v>=</v>
          </cell>
        </row>
        <row r="62">
          <cell r="C62" t="str">
            <v>งานไม้แบบคอนกรีตโครงสร้าง (ปริมาณงานคิดตามแบบ)</v>
          </cell>
          <cell r="H62" t="str">
            <v>=</v>
          </cell>
        </row>
        <row r="63">
          <cell r="B63">
            <v>3.2</v>
          </cell>
          <cell r="C63" t="str">
            <v>งานคอนกรีตหยาบ (ปริมาณงานคิดตามแบบ)</v>
          </cell>
          <cell r="H63" t="str">
            <v>=</v>
          </cell>
        </row>
        <row r="64">
          <cell r="B64">
            <v>3.3</v>
          </cell>
          <cell r="C64" t="str">
            <v>งานคอนกรีตล้วนปนหินใหญ่ (ปริมาณงานคิดตามแบบ)</v>
          </cell>
          <cell r="H64" t="str">
            <v>=</v>
          </cell>
        </row>
        <row r="65">
          <cell r="C65" t="str">
            <v>งานไม้แบบคอนกรีตล้วนปนหินใหญ่ (ปริมาณงานคิดตามแบบ)</v>
          </cell>
          <cell r="H65" t="str">
            <v>=</v>
          </cell>
        </row>
        <row r="66">
          <cell r="B66">
            <v>3.4</v>
          </cell>
          <cell r="C66" t="str">
            <v>งานเหล็กเสริมคอนกรีต (ปริมาณงานคิดตามแบบ)</v>
          </cell>
          <cell r="H66" t="str">
            <v>=</v>
          </cell>
        </row>
        <row r="67">
          <cell r="B67">
            <v>3.5</v>
          </cell>
          <cell r="C67" t="str">
            <v>งานรอยต่อคอนกรีต (ปริมาณงานคิดตามแบบ)</v>
          </cell>
          <cell r="H67" t="str">
            <v>=</v>
          </cell>
        </row>
        <row r="68">
          <cell r="B68">
            <v>3.6</v>
          </cell>
          <cell r="C68" t="str">
            <v>งานลดแรงดันน้ำ</v>
          </cell>
          <cell r="H68" t="str">
            <v>=</v>
          </cell>
        </row>
        <row r="69">
          <cell r="C69" t="str">
            <v>4. งานป้องกันการกัดเซาะ</v>
          </cell>
        </row>
        <row r="70">
          <cell r="B70">
            <v>4.0999999999999996</v>
          </cell>
          <cell r="C70" t="str">
            <v>งานคอนกรีตดาด</v>
          </cell>
          <cell r="H70" t="str">
            <v>=</v>
          </cell>
        </row>
        <row r="71">
          <cell r="C71" t="str">
            <v>ความหนางานดาดคอนกรีต(ความหนาเฉลี่ย)</v>
          </cell>
          <cell r="H71" t="str">
            <v>=</v>
          </cell>
        </row>
        <row r="72">
          <cell r="C72" t="str">
            <v>งานไม้แบบคอนกรีตดาด</v>
          </cell>
          <cell r="H72" t="str">
            <v>=</v>
          </cell>
        </row>
        <row r="73">
          <cell r="B73">
            <v>4.2</v>
          </cell>
          <cell r="C73" t="str">
            <v>งานหินเรียง</v>
          </cell>
          <cell r="H73" t="str">
            <v>=</v>
          </cell>
        </row>
        <row r="74">
          <cell r="B74">
            <v>4.3</v>
          </cell>
          <cell r="C74" t="str">
            <v>งานหินเรียงในกล่องGabion  and Mattress</v>
          </cell>
          <cell r="H74" t="str">
            <v>=</v>
          </cell>
        </row>
        <row r="75">
          <cell r="B75">
            <v>4.4000000000000004</v>
          </cell>
          <cell r="C75" t="str">
            <v>งานหินเรียงยาแนว</v>
          </cell>
          <cell r="H75" t="str">
            <v>=</v>
          </cell>
        </row>
        <row r="76">
          <cell r="B76">
            <v>4.5</v>
          </cell>
          <cell r="C76" t="str">
            <v>งานหินก่อ</v>
          </cell>
          <cell r="H76" t="str">
            <v>=</v>
          </cell>
        </row>
        <row r="77">
          <cell r="B77">
            <v>4.5999999999999996</v>
          </cell>
          <cell r="C77" t="str">
            <v>งานหินทิ้ง</v>
          </cell>
          <cell r="H77" t="str">
            <v>=</v>
          </cell>
        </row>
        <row r="78">
          <cell r="B78">
            <v>4.7</v>
          </cell>
          <cell r="C78" t="str">
            <v>งานวัสดุกรอง</v>
          </cell>
          <cell r="H78" t="str">
            <v>=</v>
          </cell>
        </row>
      </sheetData>
      <sheetData sheetId="1" refreshError="1"/>
      <sheetData sheetId="2" refreshError="1"/>
      <sheetData sheetId="3" refreshError="1"/>
      <sheetData sheetId="4" refreshError="1"/>
      <sheetData sheetId="5" refreshError="1">
        <row r="7">
          <cell r="A7">
            <v>0</v>
          </cell>
          <cell r="B7">
            <v>18.2361</v>
          </cell>
          <cell r="C7">
            <v>0.66249999999999998</v>
          </cell>
          <cell r="D7">
            <v>5.5</v>
          </cell>
          <cell r="E7">
            <v>24.398599999999998</v>
          </cell>
          <cell r="F7">
            <v>1.244</v>
          </cell>
          <cell r="G7">
            <v>1.07</v>
          </cell>
          <cell r="H7">
            <v>1.3310999999999999</v>
          </cell>
          <cell r="J7">
            <v>1.3713</v>
          </cell>
          <cell r="L7">
            <v>0</v>
          </cell>
          <cell r="M7">
            <v>10.2393</v>
          </cell>
          <cell r="N7">
            <v>0.66249999999999998</v>
          </cell>
          <cell r="O7">
            <v>5.5</v>
          </cell>
          <cell r="P7">
            <v>16.401800000000001</v>
          </cell>
          <cell r="Q7">
            <v>1.1639999999999999</v>
          </cell>
          <cell r="S7">
            <v>1.2455000000000001</v>
          </cell>
          <cell r="U7">
            <v>0</v>
          </cell>
        </row>
        <row r="8">
          <cell r="A8">
            <v>5</v>
          </cell>
          <cell r="B8">
            <v>18.2361</v>
          </cell>
          <cell r="C8">
            <v>0.66249999999999998</v>
          </cell>
          <cell r="D8">
            <v>5.5</v>
          </cell>
          <cell r="E8">
            <v>24.398599999999998</v>
          </cell>
          <cell r="F8">
            <v>1.244</v>
          </cell>
          <cell r="G8">
            <v>1.07</v>
          </cell>
          <cell r="H8">
            <v>1.3310999999999999</v>
          </cell>
          <cell r="J8">
            <v>1.3713</v>
          </cell>
          <cell r="L8">
            <v>5</v>
          </cell>
          <cell r="M8">
            <v>10.2393</v>
          </cell>
          <cell r="N8">
            <v>0.66249999999999998</v>
          </cell>
          <cell r="O8">
            <v>5.5</v>
          </cell>
          <cell r="P8">
            <v>16.401800000000001</v>
          </cell>
          <cell r="Q8">
            <v>1.1639999999999999</v>
          </cell>
          <cell r="S8">
            <v>1.2455000000000001</v>
          </cell>
          <cell r="U8">
            <v>0.5</v>
          </cell>
        </row>
        <row r="9">
          <cell r="A9">
            <v>10</v>
          </cell>
          <cell r="B9">
            <v>14.041</v>
          </cell>
          <cell r="C9">
            <v>0.55000000000000004</v>
          </cell>
          <cell r="D9">
            <v>5.5</v>
          </cell>
          <cell r="E9">
            <v>20.091000000000001</v>
          </cell>
          <cell r="F9">
            <v>1.2009000000000001</v>
          </cell>
          <cell r="G9">
            <v>1.07</v>
          </cell>
          <cell r="H9">
            <v>1.2849999999999999</v>
          </cell>
          <cell r="J9">
            <v>1.3275999999999999</v>
          </cell>
          <cell r="L9">
            <v>10</v>
          </cell>
          <cell r="M9">
            <v>7.9534000000000002</v>
          </cell>
          <cell r="N9">
            <v>0.55000000000000004</v>
          </cell>
          <cell r="O9">
            <v>5.5</v>
          </cell>
          <cell r="P9">
            <v>14.003399999999999</v>
          </cell>
          <cell r="Q9">
            <v>1.1399999999999999</v>
          </cell>
          <cell r="S9">
            <v>1.2198</v>
          </cell>
          <cell r="U9">
            <v>1</v>
          </cell>
        </row>
        <row r="10">
          <cell r="A10">
            <v>20</v>
          </cell>
          <cell r="B10">
            <v>9.7858000000000001</v>
          </cell>
          <cell r="C10">
            <v>0.4375</v>
          </cell>
          <cell r="D10">
            <v>5.5</v>
          </cell>
          <cell r="E10">
            <v>15.7233</v>
          </cell>
          <cell r="F10">
            <v>1.1572</v>
          </cell>
          <cell r="G10">
            <v>1.07</v>
          </cell>
          <cell r="H10">
            <v>1.2382</v>
          </cell>
          <cell r="J10">
            <v>1.2794000000000001</v>
          </cell>
          <cell r="L10">
            <v>15</v>
          </cell>
          <cell r="M10">
            <v>7.8041999999999998</v>
          </cell>
          <cell r="N10">
            <v>0.4375</v>
          </cell>
          <cell r="O10">
            <v>5.5</v>
          </cell>
          <cell r="P10">
            <v>13.7417</v>
          </cell>
          <cell r="Q10">
            <v>1.1374</v>
          </cell>
          <cell r="S10">
            <v>1.2170000000000001</v>
          </cell>
          <cell r="U10">
            <v>2</v>
          </cell>
        </row>
        <row r="11">
          <cell r="A11">
            <v>30</v>
          </cell>
          <cell r="B11">
            <v>6.9081999999999999</v>
          </cell>
          <cell r="C11">
            <v>0.4375</v>
          </cell>
          <cell r="D11">
            <v>5.5</v>
          </cell>
          <cell r="E11">
            <v>12.845700000000001</v>
          </cell>
          <cell r="F11">
            <v>1.1285000000000001</v>
          </cell>
          <cell r="G11">
            <v>1.07</v>
          </cell>
          <cell r="H11">
            <v>1.2074</v>
          </cell>
          <cell r="J11">
            <v>1.2434000000000001</v>
          </cell>
          <cell r="L11">
            <v>20</v>
          </cell>
          <cell r="M11">
            <v>7.5434999999999999</v>
          </cell>
          <cell r="N11">
            <v>0.32500000000000001</v>
          </cell>
          <cell r="O11">
            <v>5.5</v>
          </cell>
          <cell r="P11">
            <v>13.368499999999999</v>
          </cell>
          <cell r="Q11">
            <v>1.1336999999999999</v>
          </cell>
          <cell r="S11">
            <v>1.2130000000000001</v>
          </cell>
          <cell r="U11">
            <v>5</v>
          </cell>
        </row>
        <row r="12">
          <cell r="A12">
            <v>40</v>
          </cell>
          <cell r="B12">
            <v>6.9898999999999996</v>
          </cell>
          <cell r="C12">
            <v>0.28749999999999998</v>
          </cell>
          <cell r="D12">
            <v>5</v>
          </cell>
          <cell r="E12">
            <v>12.2774</v>
          </cell>
          <cell r="F12">
            <v>1.1228</v>
          </cell>
          <cell r="G12">
            <v>1.07</v>
          </cell>
          <cell r="H12">
            <v>1.2014</v>
          </cell>
          <cell r="J12">
            <v>1.2414000000000001</v>
          </cell>
          <cell r="L12">
            <v>25</v>
          </cell>
          <cell r="M12">
            <v>6.3526999999999996</v>
          </cell>
          <cell r="N12">
            <v>0.32500000000000001</v>
          </cell>
          <cell r="O12">
            <v>5</v>
          </cell>
          <cell r="P12">
            <v>12.1777</v>
          </cell>
          <cell r="Q12">
            <v>1.1217999999999999</v>
          </cell>
          <cell r="S12">
            <v>1.2002999999999999</v>
          </cell>
          <cell r="U12">
            <v>10</v>
          </cell>
        </row>
        <row r="13">
          <cell r="A13">
            <v>50</v>
          </cell>
          <cell r="B13">
            <v>6.4551999999999996</v>
          </cell>
          <cell r="C13">
            <v>0.21249999999999999</v>
          </cell>
          <cell r="D13">
            <v>5</v>
          </cell>
          <cell r="E13">
            <v>11.6677</v>
          </cell>
          <cell r="F13">
            <v>1.1167</v>
          </cell>
          <cell r="G13">
            <v>1.07</v>
          </cell>
          <cell r="H13">
            <v>1.1948000000000001</v>
          </cell>
          <cell r="J13">
            <v>1.2354000000000001</v>
          </cell>
          <cell r="L13">
            <v>30</v>
          </cell>
          <cell r="M13">
            <v>6.4889000000000001</v>
          </cell>
          <cell r="N13">
            <v>0.21249999999999999</v>
          </cell>
          <cell r="O13">
            <v>5</v>
          </cell>
          <cell r="P13">
            <v>11.7014</v>
          </cell>
          <cell r="Q13">
            <v>1.117</v>
          </cell>
          <cell r="S13">
            <v>1.1952</v>
          </cell>
          <cell r="U13">
            <v>15</v>
          </cell>
        </row>
        <row r="14">
          <cell r="A14">
            <v>60</v>
          </cell>
          <cell r="B14">
            <v>5.5914999999999999</v>
          </cell>
          <cell r="C14">
            <v>0.21249999999999999</v>
          </cell>
          <cell r="D14">
            <v>5</v>
          </cell>
          <cell r="E14">
            <v>10.804399999999999</v>
          </cell>
          <cell r="F14">
            <v>1.1080000000000001</v>
          </cell>
          <cell r="G14">
            <v>1.07</v>
          </cell>
          <cell r="H14">
            <v>1.1856</v>
          </cell>
          <cell r="J14">
            <v>1.2239</v>
          </cell>
          <cell r="L14">
            <v>35</v>
          </cell>
          <cell r="M14">
            <v>6.0807000000000002</v>
          </cell>
          <cell r="N14">
            <v>0.17499999999999999</v>
          </cell>
          <cell r="O14">
            <v>5</v>
          </cell>
          <cell r="P14">
            <v>11.255699999999999</v>
          </cell>
          <cell r="Q14">
            <v>1.1126</v>
          </cell>
          <cell r="S14">
            <v>1.1903999999999999</v>
          </cell>
          <cell r="U14">
            <v>20</v>
          </cell>
        </row>
        <row r="15">
          <cell r="A15">
            <v>70</v>
          </cell>
          <cell r="B15">
            <v>5.4047999999999998</v>
          </cell>
          <cell r="C15">
            <v>0.17499999999999999</v>
          </cell>
          <cell r="D15">
            <v>4.5</v>
          </cell>
          <cell r="E15">
            <v>10.079800000000001</v>
          </cell>
          <cell r="F15">
            <v>1.1008</v>
          </cell>
          <cell r="G15">
            <v>1.07</v>
          </cell>
          <cell r="H15">
            <v>1.1778999999999999</v>
          </cell>
          <cell r="J15">
            <v>1.2162999999999999</v>
          </cell>
          <cell r="L15">
            <v>40</v>
          </cell>
          <cell r="M15">
            <v>5.5419</v>
          </cell>
          <cell r="N15">
            <v>0.17499999999999999</v>
          </cell>
          <cell r="O15">
            <v>4.5</v>
          </cell>
          <cell r="P15">
            <v>10.716900000000001</v>
          </cell>
          <cell r="Q15">
            <v>1.1072</v>
          </cell>
          <cell r="S15">
            <v>1.1847000000000001</v>
          </cell>
          <cell r="U15">
            <v>25</v>
          </cell>
        </row>
        <row r="16">
          <cell r="A16">
            <v>80</v>
          </cell>
          <cell r="B16">
            <v>5.1508000000000003</v>
          </cell>
          <cell r="C16">
            <v>0.13750000000000001</v>
          </cell>
          <cell r="D16">
            <v>4.5</v>
          </cell>
          <cell r="E16">
            <v>9.7882999999999996</v>
          </cell>
          <cell r="F16">
            <v>1.0979000000000001</v>
          </cell>
          <cell r="G16">
            <v>1.07</v>
          </cell>
          <cell r="H16">
            <v>1.1747000000000001</v>
          </cell>
          <cell r="J16">
            <v>1.2132000000000001</v>
          </cell>
          <cell r="L16">
            <v>45</v>
          </cell>
          <cell r="M16">
            <v>5.1228999999999996</v>
          </cell>
          <cell r="N16">
            <v>0.17499999999999999</v>
          </cell>
          <cell r="O16">
            <v>4.5</v>
          </cell>
          <cell r="P16">
            <v>9.7979000000000003</v>
          </cell>
          <cell r="Q16">
            <v>1.0980000000000001</v>
          </cell>
          <cell r="S16">
            <v>1.1748000000000001</v>
          </cell>
          <cell r="U16">
            <v>30</v>
          </cell>
        </row>
        <row r="17">
          <cell r="A17">
            <v>90</v>
          </cell>
          <cell r="B17">
            <v>4.7691999999999997</v>
          </cell>
          <cell r="C17">
            <v>0.13750000000000001</v>
          </cell>
          <cell r="D17">
            <v>4.5</v>
          </cell>
          <cell r="E17">
            <v>9.4067000000000007</v>
          </cell>
          <cell r="F17">
            <v>1.0941000000000001</v>
          </cell>
          <cell r="G17">
            <v>1.07</v>
          </cell>
          <cell r="H17">
            <v>1.1707000000000001</v>
          </cell>
          <cell r="J17">
            <v>1.208</v>
          </cell>
          <cell r="L17">
            <v>50</v>
          </cell>
          <cell r="M17">
            <v>4.7877000000000001</v>
          </cell>
          <cell r="N17">
            <v>0.17499999999999999</v>
          </cell>
          <cell r="O17">
            <v>4.5</v>
          </cell>
          <cell r="P17">
            <v>9.4626999999999999</v>
          </cell>
          <cell r="Q17">
            <v>1.0946</v>
          </cell>
          <cell r="S17">
            <v>1.1713</v>
          </cell>
          <cell r="U17">
            <v>40</v>
          </cell>
        </row>
        <row r="18">
          <cell r="A18">
            <v>100</v>
          </cell>
          <cell r="B18">
            <v>4.4638999999999998</v>
          </cell>
          <cell r="C18">
            <v>0.13750000000000001</v>
          </cell>
          <cell r="D18">
            <v>4.5</v>
          </cell>
          <cell r="E18">
            <v>9.1013999999999999</v>
          </cell>
          <cell r="F18">
            <v>1.091</v>
          </cell>
          <cell r="G18">
            <v>1.07</v>
          </cell>
          <cell r="H18">
            <v>1.1674</v>
          </cell>
          <cell r="J18">
            <v>1.2038</v>
          </cell>
          <cell r="L18">
            <v>55</v>
          </cell>
          <cell r="M18">
            <v>4.6136999999999997</v>
          </cell>
          <cell r="N18">
            <v>0.17499999999999999</v>
          </cell>
          <cell r="O18">
            <v>4.5</v>
          </cell>
          <cell r="P18">
            <v>9.2887000000000004</v>
          </cell>
          <cell r="Q18">
            <v>1.0929</v>
          </cell>
          <cell r="S18">
            <v>1.1694</v>
          </cell>
          <cell r="U18">
            <v>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
      <sheetName val="ศูนย์การแพทย์"/>
      <sheetName val="หอพักผู้ป่วย"/>
      <sheetName val="อาคารบริการ"/>
      <sheetName val="สรศป"/>
      <sheetName val="Cost2"/>
      <sheetName val="FR"/>
      <sheetName val="Sheet1"/>
      <sheetName val="วัดใต้"/>
      <sheetName val="#REF"/>
      <sheetName val="封面 "/>
      <sheetName val="粉刷"/>
      <sheetName val="裝修"/>
      <sheetName val="風管工程"/>
      <sheetName val="合約價"/>
      <sheetName val="산근"/>
      <sheetName val="รวมราคาทั้งสิ้น"/>
      <sheetName val="ราคาต่อหน่วย2-9"/>
      <sheetName val="????"/>
      <sheetName val="SUMMERY (BOQ)"/>
      <sheetName val="FIRST FLOOR"/>
      <sheetName val="SECOND FLOOR"/>
      <sheetName val="3RD FLOOR"/>
      <sheetName val="4 TH FLOOR"/>
      <sheetName val="1ST-4TH DOOR WORK"/>
      <sheetName val="1ST-4TH MAIL&amp;FEMALE TOILET"/>
      <sheetName val="5THFLOOR LIFT LOBBY&amp;CORRIDOR"/>
      <sheetName val="Back Up"/>
      <sheetName val="Matt_Guest"/>
      <sheetName val="_x0000__x0000__x0000__x0000__x0000_@_x001c__x0014__x0000__x0000__x0000__x0000__x0000__x0002__x0011__x0014__x0000__x0000__x0000__x0000__x0000_ñCe?_x0001__x0000__x0000__x0000_0_x0000_"/>
      <sheetName val=""/>
      <sheetName val="SUM-AIR-Submit"/>
      <sheetName val="Concrete Beam"/>
      <sheetName val="?????@_x001c__x0014_?????_x0002__x0011__x0014_?????ñCe?_x0001_???0?"/>
      <sheetName val="FAB별"/>
      <sheetName val="AR(AUF)"/>
      <sheetName val="D&amp;W(AUF)"/>
      <sheetName val="EE"/>
      <sheetName val="RO(AUF)"/>
      <sheetName val="SAN(AUF)"/>
      <sheetName val="SUM_ALL"/>
      <sheetName val="Road&amp;Fence(AUF)"/>
      <sheetName val="ถนน+รั้ว"/>
      <sheetName val="JUNE"/>
      <sheetName val="ADM_A"/>
      <sheetName val="JUNE1"/>
      <sheetName val="Admin"/>
      <sheetName val="CDC"/>
      <sheetName val="Estate"/>
      <sheetName val="Fire"/>
      <sheetName val="Guest"/>
      <sheetName val="Medical"/>
      <sheetName val="PR"/>
      <sheetName val="PRE"/>
      <sheetName val="Secutiry"/>
      <sheetName val="Waste"/>
      <sheetName val="boq"/>
      <sheetName val="Boq(1)"/>
      <sheetName val="____"/>
      <sheetName val="_____@_x001c__x0014_______x0002__x0011__x0014______ñCe__x0001____0_"/>
      <sheetName val="PL"/>
      <sheetName val="封面_"/>
      <sheetName val="@ñCe?0"/>
      <sheetName val="SCIB_Proforma"/>
      <sheetName val="SCIB_Data"/>
      <sheetName val="ส่งมอบงาน "/>
      <sheetName val="ปก"/>
      <sheetName val="ใบแจ้งหนี้"/>
      <sheetName val="Grand Summary (2)"/>
      <sheetName val="Grand Summary "/>
      <sheetName val=" BOQ WELCOME "/>
      <sheetName val="Grand_Sum"/>
      <sheetName val="Sum_TC"/>
      <sheetName val="002"/>
      <sheetName val="003"/>
      <sheetName val="004"/>
      <sheetName val="Grand_Sum VO"/>
      <sheetName val="Sum_VIP VO"/>
      <sheetName val="SAN REDUCED 1"/>
      <sheetName val="封面_1"/>
      <sheetName val="封面_2"/>
      <sheetName val="封面_3"/>
      <sheetName val="@ñCe_0"/>
      <sheetName val="S3 Architectural"/>
      <sheetName val="Struc"/>
      <sheetName val="Ratio"/>
      <sheetName val="Ratio Quantities"/>
      <sheetName val="Foundation_VE"/>
      <sheetName val="Column_VE (Coppper)"/>
      <sheetName val="CORE WALL (GL 38-39 I-R)VE"/>
      <sheetName val="CORE WALL (GL 14-19 I-R)VE"/>
      <sheetName val="CORE WALL (GL 27-28 C-F)VE"/>
      <sheetName val="CORE WALL (GL 53-54 J)VE"/>
      <sheetName val="CORE WALL (GL 56-57 J-P)VE"/>
      <sheetName val="CORE WALL (GL 33 C-L)VE"/>
      <sheetName val="Staircase"/>
      <sheetName val="RC Wall"/>
      <sheetName val="Struc. Steel"/>
      <sheetName val="Std.RC Wall"/>
      <sheetName val="Std. Column "/>
      <sheetName val="Foundation"/>
      <sheetName val="Column_VE"/>
      <sheetName val="GFAไม้แบบท้องพื้น"/>
      <sheetName val="Struc Check Table อาคาร 1"/>
      <sheetName val="STR"/>
      <sheetName val="Sheet2"/>
      <sheetName val="SUMMERY_(BOQ)"/>
      <sheetName val="FIRST_FLOOR"/>
      <sheetName val="SECOND_FLOOR"/>
      <sheetName val="3RD_FLOOR"/>
      <sheetName val="4_TH_FLOOR"/>
      <sheetName val="1ST-4TH_DOOR_WORK"/>
      <sheetName val="1ST-4TH_MAIL&amp;FEMALE_TOILET"/>
      <sheetName val="5THFLOOR_LIFT_LOBBY&amp;CORRIDOR"/>
      <sheetName val="Back_Up"/>
      <sheetName val="?????@??????????ñCe????0?"/>
      <sheetName val="Concrete_Beam"/>
      <sheetName val="SUMMERY_(BOQ)1"/>
      <sheetName val="FIRST_FLOOR1"/>
      <sheetName val="SECOND_FLOOR1"/>
      <sheetName val="3RD_FLOOR1"/>
      <sheetName val="4_TH_FLOOR1"/>
      <sheetName val="1ST-4TH_DOOR_WORK1"/>
      <sheetName val="1ST-4TH_MAIL&amp;FEMALE_TOILET1"/>
      <sheetName val="5THFLOOR_LIFT_LOBBY&amp;CORRIDOR1"/>
      <sheetName val="Back_Up1"/>
      <sheetName val="Concrete_Beam1"/>
      <sheetName val="Invoice"/>
      <sheetName val="_x005f_x0000__x005f_x0000__x005f_x0000__x005f_x0000__x0"/>
      <sheetName val="_____@_x005f_x001c__x005f_x0014_______x0002"/>
      <sheetName val="SUMMERY_(BOQ)2"/>
      <sheetName val="FIRST_FLOOR2"/>
      <sheetName val="SECOND_FLOOR2"/>
      <sheetName val="3RD_FLOOR2"/>
      <sheetName val="4_TH_FLOOR2"/>
      <sheetName val="1ST-4TH_DOOR_WORK2"/>
      <sheetName val="1ST-4TH_MAIL&amp;FEMALE_TOILET2"/>
      <sheetName val="5THFLOOR_LIFT_LOBBY&amp;CORRIDOR2"/>
      <sheetName val="Back_Up2"/>
      <sheetName val="Concrete_Beam2"/>
      <sheetName val="SUMMERY_(BOQ)3"/>
      <sheetName val="FIRST_FLOOR3"/>
      <sheetName val="SECOND_FLOOR3"/>
      <sheetName val="3RD_FLOOR3"/>
      <sheetName val="4_TH_FLOOR3"/>
      <sheetName val="1ST-4TH_DOOR_WORK3"/>
      <sheetName val="1ST-4TH_MAIL&amp;FEMALE_TOILET3"/>
      <sheetName val="5THFLOOR_LIFT_LOBBY&amp;CORRIDOR3"/>
      <sheetName val="Back_Up3"/>
      <sheetName val="Concrete_Beam3"/>
      <sheetName val="7IFS-5A"/>
      <sheetName val="封面_4"/>
      <sheetName val="Recovered_Sheet1"/>
      <sheetName val="TOTAL -BUILDING E1"/>
      <sheetName val="SUM - MEP(E1) "/>
      <sheetName val="EE(E1)"/>
      <sheetName val="Com(E1)"/>
      <sheetName val="Air(E1 )"/>
      <sheetName val="San(E1)"/>
      <sheetName val="Fp(E1)   "/>
      <sheetName val="SUMMARY MEP"/>
      <sheetName val="Prelim"/>
      <sheetName val="พื้นที่อาคาร"/>
      <sheetName val="SUM - MEP BUILDING"/>
      <sheetName val="Electrical System "/>
      <sheetName val="Commuication System"/>
      <sheetName val="Air Conditioning  System  "/>
      <sheetName val="Sanitary System "/>
      <sheetName val="Fire Protection System "/>
      <sheetName val="Check"/>
      <sheetName val="stair"/>
      <sheetName val="ข้อมูลประตู T1"/>
      <sheetName val="ข้อมูลหน้าต่าง T1"/>
      <sheetName val="Construction"/>
      <sheetName val="schedule_1"/>
      <sheetName val=" FS"/>
      <sheetName val="Sch_1_EE"/>
      <sheetName val="Sch.2 SN"/>
      <sheetName val="Sch.3 FP"/>
      <sheetName val="Sch.4 AC"/>
      <sheetName val="Sch.6 Prelim"/>
      <sheetName val="ข้อมูลหน้าต่าง T3"/>
      <sheetName val="ข้อมูลประตู T2"/>
      <sheetName val="Data Sheet"/>
      <sheetName val="Interial"/>
      <sheetName val="EST-FOOTING (G)"/>
      <sheetName val="?????@_x005f_x001c__x005f_x0014_?????_x0002"/>
      <sheetName val="Cost per SQM_M&amp;E"/>
      <sheetName val="_x0000__x0000__x0000__x0000__x0"/>
      <sheetName val="_____@_x001c__x0014_______x0002"/>
      <sheetName val="ปี 2562"/>
      <sheetName val="จ่ายเงิน"/>
      <sheetName val="Garph Work-Cost"/>
      <sheetName val="index"/>
      <sheetName val="Fee Rate Summary"/>
      <sheetName val="Sum.ALL"/>
      <sheetName val="รายการ VE"/>
      <sheetName val="PILE"/>
      <sheetName val="sum_ARC"/>
      <sheetName val="Public"/>
      <sheetName val="รวมห้องพัก"/>
      <sheetName val="HS"/>
      <sheetName val="Type A-1"/>
      <sheetName val="Type A-1M"/>
      <sheetName val="Type B-1"/>
      <sheetName val="Type C1"/>
      <sheetName val="Type C-2"/>
      <sheetName val="Type C-3"/>
      <sheetName val="Type C-5"/>
      <sheetName val="Type DP-5"/>
      <sheetName val="Type LOFT-1"/>
      <sheetName val="Type LOFT-2 "/>
      <sheetName val="Type LOFT-2M"/>
      <sheetName val="Type LOFT 3"/>
      <sheetName val="Type LOFT-4"/>
      <sheetName val="Type LOFT-5"/>
      <sheetName val="Type LOFT-6"/>
      <sheetName val="Type LOFT-7"/>
      <sheetName val="Type PH-A"/>
      <sheetName val="Type PH-B"/>
      <sheetName val="Type PH-C"/>
      <sheetName val="Type PH-D"/>
      <sheetName val="Type PH-E"/>
      <sheetName val="Hard"/>
      <sheetName val="Sum LAND"/>
      <sheetName val="Landscape"/>
      <sheetName val="SUM M&amp;E"/>
      <sheetName val="SN"/>
      <sheetName val="AC"/>
      <sheetName val="EX-WORK"/>
      <sheetName val="ค่าใช้จ่ายและแผนการเบิก"/>
      <sheetName val="Grand Summary ( Variation)"/>
      <sheetName val="ค่าใช้จ่ายและแผนการเบิกolan"/>
      <sheetName val="ST work con.M"/>
      <sheetName val="ST work con.carpark"/>
      <sheetName val="ST work M"/>
      <sheetName val="ST work Facad(M) "/>
      <sheetName val="ST work carpark"/>
      <sheetName val="back up arc.Car Park"/>
      <sheetName val="backup str.carpark"/>
      <sheetName val="back up arc. M"/>
      <sheetName val="แยกงาน ผนัง พื้น ฝ้า สี"/>
      <sheetName val="Grand SUMMARY MEP "/>
      <sheetName val="แยกงาน"/>
      <sheetName val="แยกงาน (2)"/>
      <sheetName val="合成単価作成・-BLDG"/>
      <sheetName val="A"/>
      <sheetName val="KKC Brkdwn"/>
      <sheetName val="Factor F Data"/>
      <sheetName val="36.rc. pipe(2หน้า)"/>
      <sheetName val="Quotation-B1"/>
      <sheetName val="Summary"/>
      <sheetName val="Site OH-Main Construction"/>
      <sheetName val="Site OH-HMA"/>
      <sheetName val="DB-Material"/>
      <sheetName val="DB-Equipment_Man"/>
      <sheetName val="DB-Manpower"/>
      <sheetName val="Para Slurry Seal"/>
      <sheetName val="Agg. for Para Type III"/>
      <sheetName val="Agg. for Para TypeIII Haulage"/>
      <sheetName val="Mobilization-Equip"/>
      <sheetName val="Tack Coat-16+400A,B"/>
      <sheetName val="Earth Excavation"/>
      <sheetName val="B1_Embankment"/>
      <sheetName val="B1_Selected Mat"/>
      <sheetName val="B1_Subbase"/>
      <sheetName val="B1_CTB_In-Place"/>
      <sheetName val="B1_CTB In-Plant"/>
      <sheetName val="B1_CTB-Haulage"/>
      <sheetName val="HMA-Production-16+400A,B"/>
      <sheetName val="HMA-Paving-16+400A,B"/>
      <sheetName val="HMA-Haulage-16+400AB"/>
      <sheetName val="Tack Coat-17+100B"/>
      <sheetName val="HMA-Production-17+100B"/>
      <sheetName val="HMA-Paving-17+100B"/>
      <sheetName val="HMA-Haulage-17+100B"/>
      <sheetName val="Milling 5cm-ทางลงเชียงราก"/>
      <sheetName val="Tack Coat-ทางลงเชียงราก"/>
      <sheetName val="HMA-Production-ทางลงเชียงราก"/>
      <sheetName val="HMA-Paving-ทางลงเชียงราก"/>
      <sheetName val="HMA-Haulage-ทางลงเชียงราก"/>
      <sheetName val="Toll Fee"/>
      <sheetName val="Traffic Management"/>
      <sheetName val="กำพงกันตก"/>
      <sheetName val="รางระบายน้ำ"/>
      <sheetName val="12 ข้อมูลงานไม้แบบ"/>
      <sheetName val="10 ข้อมูลวัสดุ-ค่าดำเนิน"/>
      <sheetName val="11 ข้อมูลงานCon"/>
      <sheetName val="Mat_Source"/>
      <sheetName val="_____@__________ñCe____0_"/>
      <sheetName val="ปร5"/>
      <sheetName val="ราคาวัสดุ"/>
      <sheetName val="REF ONLY2"/>
      <sheetName val="Factor F งาน DB."/>
      <sheetName val="detail "/>
      <sheetName val="mat"/>
      <sheetName val="QuantitySegment"/>
      <sheetName val="Discounted Cash Flow"/>
      <sheetName val="_x005f_x005f_x005f_x0000__x005f_x005f_x005f_x0000__x005"/>
      <sheetName val="_____@_x005f_x005f_x005f_x001c__x005f_x005f_x0014"/>
      <sheetName val="Cctmst"/>
      <sheetName val="l-fixer"/>
      <sheetName val="Bill No. 2 - Carpark"/>
      <sheetName val="_x005f_x0000__x005f_x0000__x005"/>
      <sheetName val="_____@_x005f_x001c__x0014"/>
      <sheetName val="_____@_x005f_x005f_x005f_x001c__x0014"/>
      <sheetName val="_x005f_x005f_x005f_x005f_x005f_x005f_x005f_x0000__x005f"/>
      <sheetName val="_____@_x005f_x005f_x005f_x005f_x005f_x005f_x005f_x001c_"/>
      <sheetName val="封面_5"/>
      <sheetName val="SUMMERY_(BOQ)4"/>
      <sheetName val="FIRST_FLOOR4"/>
      <sheetName val="SECOND_FLOOR4"/>
      <sheetName val="3RD_FLOOR4"/>
      <sheetName val="4_TH_FLOOR4"/>
      <sheetName val="1ST-4TH_DOOR_WORK4"/>
      <sheetName val="1ST-4TH_MAIL&amp;FEMALE_TOILET4"/>
      <sheetName val="5THFLOOR_LIFT_LOBBY&amp;CORRIDOR4"/>
      <sheetName val="Back_Up4"/>
      <sheetName val="Concrete_Beam4"/>
      <sheetName val="ส่งมอบงาน_"/>
      <sheetName val="Grand_Summary_(2)"/>
      <sheetName val="Grand_Summary_"/>
      <sheetName val="_BOQ_WELCOME_"/>
      <sheetName val="Grand_Sum_VO"/>
      <sheetName val="Sum_VIP_VO"/>
      <sheetName val="SAN_REDUCED_1"/>
      <sheetName val="S3_Architectural"/>
      <sheetName val="Ratio_Quantities"/>
      <sheetName val="Column_VE_(Coppper)"/>
      <sheetName val="CORE_WALL_(GL_38-39_I-R)VE"/>
      <sheetName val="CORE_WALL_(GL_14-19_I-R)VE"/>
      <sheetName val="CORE_WALL_(GL_27-28_C-F)VE"/>
      <sheetName val="CORE_WALL_(GL_53-54_J)VE"/>
      <sheetName val="CORE_WALL_(GL_56-57_J-P)VE"/>
      <sheetName val="CORE_WALL_(GL_33_C-L)VE"/>
      <sheetName val="RC_Wall"/>
      <sheetName val="Struc__Steel"/>
      <sheetName val="Std_RC_Wall"/>
      <sheetName val="Std__Column_"/>
      <sheetName val="Struc_Check_Table_อาคาร_1"/>
      <sheetName val="ข้อมูลประตู_T1"/>
      <sheetName val="ข้อมูลหน้าต่าง_T1"/>
      <sheetName val="ข้อมูลหน้าต่าง_T3"/>
      <sheetName val="ข้อมูลประตู_T2"/>
      <sheetName val="_FS"/>
      <sheetName val="Sch_2_SN"/>
      <sheetName val="Sch_3_FP"/>
      <sheetName val="Sch_4_AC"/>
      <sheetName val="Sch_6_Prelim"/>
      <sheetName val="ปี_2562"/>
      <sheetName val="TOTAL_-BUILDING_E1"/>
      <sheetName val="SUM_-_MEP(E1)_"/>
      <sheetName val="Air(E1_)"/>
      <sheetName val="Fp(E1)___"/>
      <sheetName val="Data_Sheet"/>
      <sheetName val="SUMMARY_MEP"/>
      <sheetName val="SUM_-_MEP_BUILDING"/>
      <sheetName val="Electrical_System_"/>
      <sheetName val="Commuication_System"/>
      <sheetName val="Air_Conditioning__System__"/>
      <sheetName val="Sanitary_System_"/>
      <sheetName val="Fire_Protection_System_"/>
      <sheetName val="EST-FOOTING_(G)"/>
      <sheetName val="Cost_per_SQM_M&amp;E"/>
      <sheetName val="_x0"/>
      <sheetName val="_____@______x0002"/>
      <sheetName val="Garph_Work-Cost"/>
      <sheetName val="封面_6"/>
      <sheetName val="SUMMERY_(BOQ)5"/>
      <sheetName val="FIRST_FLOOR5"/>
      <sheetName val="SECOND_FLOOR5"/>
      <sheetName val="3RD_FLOOR5"/>
      <sheetName val="4_TH_FLOOR5"/>
      <sheetName val="1ST-4TH_DOOR_WORK5"/>
      <sheetName val="1ST-4TH_MAIL&amp;FEMALE_TOILET5"/>
      <sheetName val="5THFLOOR_LIFT_LOBBY&amp;CORRIDOR5"/>
      <sheetName val="Back_Up5"/>
      <sheetName val="Concrete_Beam5"/>
      <sheetName val="ส่งมอบงาน_1"/>
      <sheetName val="Grand_Summary_(2)1"/>
      <sheetName val="Grand_Summary_1"/>
      <sheetName val="_BOQ_WELCOME_1"/>
      <sheetName val="Grand_Sum_VO1"/>
      <sheetName val="Sum_VIP_VO1"/>
      <sheetName val="SAN_REDUCED_11"/>
      <sheetName val="S3_Architectural1"/>
      <sheetName val="Ratio_Quantities1"/>
      <sheetName val="Column_VE_(Coppper)1"/>
      <sheetName val="CORE_WALL_(GL_38-39_I-R)VE1"/>
      <sheetName val="CORE_WALL_(GL_14-19_I-R)VE1"/>
      <sheetName val="CORE_WALL_(GL_27-28_C-F)VE1"/>
      <sheetName val="CORE_WALL_(GL_53-54_J)VE1"/>
      <sheetName val="CORE_WALL_(GL_56-57_J-P)VE1"/>
      <sheetName val="CORE_WALL_(GL_33_C-L)VE1"/>
      <sheetName val="RC_Wall1"/>
      <sheetName val="Struc__Steel1"/>
      <sheetName val="Std_RC_Wall1"/>
      <sheetName val="Std__Column_1"/>
      <sheetName val="Struc_Check_Table_อาคาร_11"/>
      <sheetName val="ข้อมูลประตู_T11"/>
      <sheetName val="ข้อมูลหน้าต่าง_T11"/>
      <sheetName val="ข้อมูลหน้าต่าง_T31"/>
      <sheetName val="ข้อมูลประตู_T21"/>
      <sheetName val="_FS1"/>
      <sheetName val="Sch_2_SN1"/>
      <sheetName val="Sch_3_FP1"/>
      <sheetName val="Sch_4_AC1"/>
      <sheetName val="Sch_6_Prelim1"/>
      <sheetName val="ปี_25621"/>
      <sheetName val="TOTAL_-BUILDING_E11"/>
      <sheetName val="SUM_-_MEP(E1)_1"/>
      <sheetName val="Air(E1_)1"/>
      <sheetName val="Fp(E1)___1"/>
      <sheetName val="Data_Sheet1"/>
      <sheetName val="SUMMARY_MEP1"/>
      <sheetName val="SUM_-_MEP_BUILDING1"/>
      <sheetName val="Electrical_System_1"/>
      <sheetName val="Commuication_System1"/>
      <sheetName val="Air_Conditioning__System__1"/>
      <sheetName val="Sanitary_System_1"/>
      <sheetName val="Fire_Protection_System_1"/>
      <sheetName val="EST-FOOTING_(G)1"/>
      <sheetName val="Cost_per_SQM_M&amp;E1"/>
      <sheetName val="Garph_Work-Cost1"/>
      <sheetName val="Fee_Rate_Summary"/>
      <sheetName val="_____@_x005f_x001c__x005f_x005f_x0014"/>
      <sheetName val="_x005f_x005f_x005f_x0000__x005f"/>
      <sheetName val="_____@_x005f_x005f_x005f_x001c_"/>
      <sheetName val="cov-estimate"/>
      <sheetName val="封面_7"/>
      <sheetName val="SUMMERY_(BOQ)6"/>
      <sheetName val="FIRST_FLOOR6"/>
      <sheetName val="SECOND_FLOOR6"/>
      <sheetName val="3RD_FLOOR6"/>
      <sheetName val="4_TH_FLOOR6"/>
      <sheetName val="1ST-4TH_DOOR_WORK6"/>
      <sheetName val="1ST-4TH_MAIL&amp;FEMALE_TOILET6"/>
      <sheetName val="5THFLOOR_LIFT_LOBBY&amp;CORRIDOR6"/>
      <sheetName val="Back_Up6"/>
      <sheetName val="Concrete_Beam6"/>
      <sheetName val="ส่งมอบงาน_2"/>
      <sheetName val="Grand_Summary_(2)2"/>
      <sheetName val="Grand_Summary_2"/>
      <sheetName val="_BOQ_WELCOME_2"/>
      <sheetName val="Grand_Sum_VO2"/>
      <sheetName val="Sum_VIP_VO2"/>
      <sheetName val="Ratio_Quantities2"/>
      <sheetName val="Column_VE_(Coppper)2"/>
      <sheetName val="CORE_WALL_(GL_38-39_I-R)VE2"/>
      <sheetName val="CORE_WALL_(GL_14-19_I-R)VE2"/>
      <sheetName val="CORE_WALL_(GL_27-28_C-F)VE2"/>
      <sheetName val="CORE_WALL_(GL_53-54_J)VE2"/>
      <sheetName val="CORE_WALL_(GL_56-57_J-P)VE2"/>
      <sheetName val="CORE_WALL_(GL_33_C-L)VE2"/>
      <sheetName val="RC_Wall2"/>
      <sheetName val="Struc__Steel2"/>
      <sheetName val="Std_RC_Wall2"/>
      <sheetName val="Std__Column_2"/>
      <sheetName val="Struc_Check_Table_อาคาร_12"/>
      <sheetName val="SAN_REDUCED_12"/>
      <sheetName val="S3_Architectural2"/>
      <sheetName val="TOTAL_-BUILDING_E12"/>
      <sheetName val="SUM_-_MEP(E1)_2"/>
      <sheetName val="Air(E1_)2"/>
      <sheetName val="Fp(E1)___2"/>
      <sheetName val="SUMMARY_MEP2"/>
      <sheetName val="SUM_-_MEP_BUILDING2"/>
      <sheetName val="Electrical_System_2"/>
      <sheetName val="Commuication_System2"/>
      <sheetName val="Air_Conditioning__System__2"/>
      <sheetName val="Sanitary_System_2"/>
      <sheetName val="Fire_Protection_System_2"/>
      <sheetName val="ข้อมูลประตู_T12"/>
      <sheetName val="ข้อมูลหน้าต่าง_T12"/>
      <sheetName val="_FS2"/>
      <sheetName val="Sch_2_SN2"/>
      <sheetName val="Sch_3_FP2"/>
      <sheetName val="Sch_4_AC2"/>
      <sheetName val="Sch_6_Prelim2"/>
      <sheetName val="EST-FOOTING_(G)2"/>
      <sheetName val="Data_Sheet2"/>
      <sheetName val="ข้อมูลหน้าต่าง_T32"/>
      <sheetName val="ข้อมูลประตู_T22"/>
      <sheetName val="Fee_Rate_Summary1"/>
      <sheetName val="Cost_per_SQM_M&amp;E2"/>
      <sheetName val="ปี_25622"/>
      <sheetName val="Garph_Work-Cost2"/>
      <sheetName val="KKC_Brkdwn"/>
      <sheetName val="Factor_F_Data"/>
      <sheetName val="Grand_Summary_(_Variation)"/>
      <sheetName val="ST_work_con_M"/>
      <sheetName val="ST_work_con_carpark"/>
      <sheetName val="ST_work_M"/>
      <sheetName val="ST_work_Facad(M)_"/>
      <sheetName val="ST_work_carpark"/>
      <sheetName val="back_up_arc_Car_Park"/>
      <sheetName val="backup_str_carpark"/>
      <sheetName val="back_up_arc__M"/>
      <sheetName val="แยกงาน_ผนัง_พื้น_ฝ้า_สี"/>
      <sheetName val="Grand_SUMMARY_MEP_"/>
      <sheetName val="แยกงาน_(2)"/>
      <sheetName val="封面_8"/>
      <sheetName val="SUMMERY_(BOQ)7"/>
      <sheetName val="FIRST_FLOOR7"/>
      <sheetName val="SECOND_FLOOR7"/>
      <sheetName val="3RD_FLOOR7"/>
      <sheetName val="4_TH_FLOOR7"/>
      <sheetName val="1ST-4TH_DOOR_WORK7"/>
      <sheetName val="1ST-4TH_MAIL&amp;FEMALE_TOILET7"/>
      <sheetName val="5THFLOOR_LIFT_LOBBY&amp;CORRIDOR7"/>
      <sheetName val="Back_Up7"/>
      <sheetName val="Concrete_Beam7"/>
      <sheetName val="ส่งมอบงาน_3"/>
      <sheetName val="Grand_Summary_(2)3"/>
      <sheetName val="Grand_Summary_3"/>
      <sheetName val="_BOQ_WELCOME_3"/>
      <sheetName val="Grand_Sum_VO3"/>
      <sheetName val="Sum_VIP_VO3"/>
      <sheetName val="Ratio_Quantities3"/>
      <sheetName val="Column_VE_(Coppper)3"/>
      <sheetName val="CORE_WALL_(GL_38-39_I-R)VE3"/>
      <sheetName val="CORE_WALL_(GL_14-19_I-R)VE3"/>
      <sheetName val="CORE_WALL_(GL_27-28_C-F)VE3"/>
      <sheetName val="CORE_WALL_(GL_53-54_J)VE3"/>
      <sheetName val="CORE_WALL_(GL_56-57_J-P)VE3"/>
      <sheetName val="CORE_WALL_(GL_33_C-L)VE3"/>
      <sheetName val="RC_Wall3"/>
      <sheetName val="Struc__Steel3"/>
      <sheetName val="Std_RC_Wall3"/>
      <sheetName val="Std__Column_3"/>
      <sheetName val="Struc_Check_Table_อาคาร_13"/>
      <sheetName val="SAN_REDUCED_13"/>
      <sheetName val="S3_Architectural3"/>
      <sheetName val="TOTAL_-BUILDING_E13"/>
      <sheetName val="SUM_-_MEP(E1)_3"/>
      <sheetName val="Air(E1_)3"/>
      <sheetName val="Fp(E1)___3"/>
      <sheetName val="SUMMARY_MEP3"/>
      <sheetName val="SUM_-_MEP_BUILDING3"/>
      <sheetName val="Electrical_System_3"/>
      <sheetName val="Commuication_System3"/>
      <sheetName val="Air_Conditioning__System__3"/>
      <sheetName val="Sanitary_System_3"/>
      <sheetName val="Fire_Protection_System_3"/>
      <sheetName val="ข้อมูลประตู_T13"/>
      <sheetName val="ข้อมูลหน้าต่าง_T13"/>
      <sheetName val="_FS3"/>
      <sheetName val="Sch_2_SN3"/>
      <sheetName val="Sch_3_FP3"/>
      <sheetName val="Sch_4_AC3"/>
      <sheetName val="Sch_6_Prelim3"/>
      <sheetName val="EST-FOOTING_(G)3"/>
      <sheetName val="Data_Sheet3"/>
      <sheetName val="ข้อมูลหน้าต่าง_T33"/>
      <sheetName val="ข้อมูลประตู_T23"/>
      <sheetName val="Fee_Rate_Summary2"/>
      <sheetName val="Cost_per_SQM_M&amp;E3"/>
      <sheetName val="ปี_25623"/>
      <sheetName val="Garph_Work-Cost3"/>
      <sheetName val="KKC_Brkdwn1"/>
      <sheetName val="Factor_F_Data1"/>
      <sheetName val="Grand_Summary_(_Variation)1"/>
      <sheetName val="ST_work_con_M1"/>
      <sheetName val="ST_work_con_carpark1"/>
      <sheetName val="ST_work_M1"/>
      <sheetName val="ST_work_Facad(M)_1"/>
      <sheetName val="ST_work_carpark1"/>
      <sheetName val="back_up_arc_Car_Park1"/>
      <sheetName val="backup_str_carpark1"/>
      <sheetName val="back_up_arc__M1"/>
      <sheetName val="แยกงาน_ผนัง_พื้น_ฝ้า_สี1"/>
      <sheetName val="Grand_SUMMARY_MEP_1"/>
      <sheetName val="แยกงาน_(2)1"/>
      <sheetName val="一発シート"/>
      <sheetName val="BOX Cryostat Details"/>
      <sheetName val="Driver Linac Layout"/>
      <sheetName val="Inputs"/>
      <sheetName val="Magnet Details"/>
      <sheetName val="OR21 Final Forecast Rev.2"/>
      <sheetName val="Summary Forecast Budget 1&amp;2"/>
      <sheetName val="Summary Forecast Budget Rev 2"/>
      <sheetName val="Backup OR21 "/>
      <sheetName val="BOQ  VI 03.09.19 "/>
      <sheetName val="Backup BR.BMA"/>
      <sheetName val="Budget for ENT"/>
      <sheetName val="ADJ. D-Wall&amp;BR Ent. Rev.2.1"/>
      <sheetName val="Rebar+Conพื้น Waste10%"/>
      <sheetName val="Backup D-Wall Ent. 13.07.19"/>
      <sheetName val="Backup BR.ENT. 13.07.19"/>
      <sheetName val="IMP OR21 2019.07.11"/>
      <sheetName val="@ñCe?0`"/>
      <sheetName val="แผนงาน อบต ท่าลาน(ส่งเทศบาล)"/>
      <sheetName val="King 1"/>
      <sheetName val="Car."/>
      <sheetName val="TDC COA Sumry"/>
      <sheetName val="COA Sumry by Area"/>
      <sheetName val="COA Sumry by Contr"/>
      <sheetName val="COA Sumry by RG"/>
      <sheetName val="TDC COA Grp Sumry"/>
      <sheetName val="TDC Item Dets-Full"/>
      <sheetName val="TDC Item Dets-IPM-Full"/>
      <sheetName val="TDC Item Dets"/>
      <sheetName val="TDC Item Sumry"/>
      <sheetName val="TDC Key Qty Sumry"/>
      <sheetName val="List - Components"/>
      <sheetName val="List - Equipment"/>
      <sheetName val="Project Metrics"/>
      <sheetName val="COA Sumry - Std Imp"/>
      <sheetName val="Contr TDC - Std Imp"/>
      <sheetName val="Item Sumry - Std Imp"/>
      <sheetName val="Proj TIC - Std Imp"/>
      <sheetName val="Unit Costs - Std Imp"/>
      <sheetName val="Unit MH - Std Imp"/>
      <sheetName val="Sheet5"/>
      <sheetName val="A1.2"/>
      <sheetName val="Construction cost assumption"/>
      <sheetName val="JLL Assumption"/>
      <sheetName val="Retail Program&amp;Rev Assumption"/>
      <sheetName val="Q190802"/>
      <sheetName val="Total"/>
      <sheetName val="back up FL.4"/>
      <sheetName val="Unit_Div6"/>
      <sheetName val="ทำนบดิน 4"/>
      <sheetName val="Purchase Order"/>
      <sheetName val="Customize Your Purchase Order"/>
      <sheetName val="?????@_x005f_x005f_x005f_x001c__x005f_x005f_x0014"/>
      <sheetName val="FitOutConfCentre"/>
      <sheetName val="Sap_Actual"/>
      <sheetName val="wa"/>
      <sheetName val="______________________Ce______2"/>
      <sheetName val="_x005f_x005f_x005F"/>
      <sheetName val="????_x0"/>
      <sheetName val="5-2"/>
      <sheetName val="ค่าขนส่ง-1"/>
      <sheetName val="รายการ_VE"/>
      <sheetName val="Type_A-1"/>
      <sheetName val="Type_A-1M"/>
      <sheetName val="Type_B-1"/>
      <sheetName val="Type_C1"/>
      <sheetName val="Type_C-2"/>
      <sheetName val="Type_C-3"/>
      <sheetName val="Type_C-5"/>
      <sheetName val="Type_DP-5"/>
      <sheetName val="Type_LOFT-1"/>
      <sheetName val="Type_LOFT-2_"/>
      <sheetName val="Type_LOFT-2M"/>
      <sheetName val="Type_LOFT_3"/>
      <sheetName val="Type_LOFT-4"/>
      <sheetName val="Type_LOFT-5"/>
      <sheetName val="Type_LOFT-6"/>
      <sheetName val="Type_LOFT-7"/>
      <sheetName val="Type_PH-A"/>
      <sheetName val="Type_PH-B"/>
      <sheetName val="Type_PH-C"/>
      <sheetName val="Type_PH-D"/>
      <sheetName val="Type_PH-E"/>
      <sheetName val="Sum_LAND"/>
      <sheetName val="SUM_M&amp;E"/>
      <sheetName val="King_1"/>
      <sheetName val="Discounted_Cash_Flow"/>
      <sheetName val="10_ข้อมูลวัสดุ-ค่าดำเนิน"/>
      <sheetName val="REF_ONLY2"/>
      <sheetName val="A1_2"/>
      <sheetName val="Bill_No__2_-_Carpark"/>
      <sheetName val="แผนงาน_อบต_ท่าลาน(ส่งเทศบาล)"/>
      <sheetName val="OR21_Final_Forecast_Rev_2"/>
      <sheetName val="Summary_Forecast_Budget_1&amp;2"/>
      <sheetName val="Summary_Forecast_Budget_Rev_2"/>
      <sheetName val="Backup_OR21_"/>
      <sheetName val="BOQ__VI_03_09_19_"/>
      <sheetName val="Backup_BR_BMA"/>
      <sheetName val="Budget_for_ENT"/>
      <sheetName val="ADJ__D-Wall&amp;BR_Ent__Rev_2_1"/>
      <sheetName val="Rebar+Conพื้น_Waste10%"/>
      <sheetName val="Backup_D-Wall_Ent__13_07_19"/>
      <sheetName val="Backup_BR_ENT__13_07_19"/>
      <sheetName val="IMP_OR21_2019_07_11"/>
      <sheetName val="detail_"/>
      <sheetName val="Construction_cost_assumption"/>
      <sheetName val="JLL_Assumption"/>
      <sheetName val="封面_9"/>
      <sheetName val="SUMMERY_(BOQ)8"/>
      <sheetName val="FIRST_FLOOR8"/>
      <sheetName val="SECOND_FLOOR8"/>
      <sheetName val="3RD_FLOOR8"/>
      <sheetName val="4_TH_FLOOR8"/>
      <sheetName val="1ST-4TH_DOOR_WORK8"/>
      <sheetName val="1ST-4TH_MAIL&amp;FEMALE_TOILET8"/>
      <sheetName val="5THFLOOR_LIFT_LOBBY&amp;CORRIDOR8"/>
      <sheetName val="Back_Up8"/>
      <sheetName val="Concrete_Beam8"/>
      <sheetName val="S3_Architectural4"/>
      <sheetName val="ส่งมอบงาน_4"/>
      <sheetName val="Grand_Summary_(2)4"/>
      <sheetName val="Grand_Summary_4"/>
      <sheetName val="_BOQ_WELCOME_4"/>
      <sheetName val="Grand_Sum_VO4"/>
      <sheetName val="Sum_VIP_VO4"/>
      <sheetName val="SAN_REDUCED_14"/>
      <sheetName val="Ratio_Quantities4"/>
      <sheetName val="Column_VE_(Coppper)4"/>
      <sheetName val="CORE_WALL_(GL_38-39_I-R)VE4"/>
      <sheetName val="CORE_WALL_(GL_14-19_I-R)VE4"/>
      <sheetName val="CORE_WALL_(GL_27-28_C-F)VE4"/>
      <sheetName val="CORE_WALL_(GL_53-54_J)VE4"/>
      <sheetName val="CORE_WALL_(GL_56-57_J-P)VE4"/>
      <sheetName val="CORE_WALL_(GL_33_C-L)VE4"/>
      <sheetName val="RC_Wall4"/>
      <sheetName val="Struc__Steel4"/>
      <sheetName val="Std_RC_Wall4"/>
      <sheetName val="Std__Column_4"/>
      <sheetName val="Struc_Check_Table_อาคาร_14"/>
      <sheetName val="_FS4"/>
      <sheetName val="Sch_2_SN4"/>
      <sheetName val="Sch_3_FP4"/>
      <sheetName val="Sch_4_AC4"/>
      <sheetName val="Sch_6_Prelim4"/>
      <sheetName val="ข้อมูลประตู_T14"/>
      <sheetName val="ข้อมูลหน้าต่าง_T14"/>
      <sheetName val="ข้อมูลหน้าต่าง_T34"/>
      <sheetName val="ข้อมูลประตู_T24"/>
      <sheetName val="Data_Sheet4"/>
      <sheetName val="EST-FOOTING_(G)4"/>
      <sheetName val="封面_10"/>
      <sheetName val="SUMMERY_(BOQ)9"/>
      <sheetName val="FIRST_FLOOR9"/>
      <sheetName val="SECOND_FLOOR9"/>
      <sheetName val="3RD_FLOOR9"/>
      <sheetName val="4_TH_FLOOR9"/>
      <sheetName val="1ST-4TH_DOOR_WORK9"/>
      <sheetName val="1ST-4TH_MAIL&amp;FEMALE_TOILET9"/>
      <sheetName val="5THFLOOR_LIFT_LOBBY&amp;CORRIDOR9"/>
      <sheetName val="Back_Up9"/>
      <sheetName val="Concrete_Beam9"/>
      <sheetName val="S3_Architectural5"/>
      <sheetName val="ส่งมอบงาน_5"/>
      <sheetName val="Grand_Summary_(2)5"/>
      <sheetName val="Grand_Summary_5"/>
      <sheetName val="_BOQ_WELCOME_5"/>
      <sheetName val="Grand_Sum_VO5"/>
      <sheetName val="Sum_VIP_VO5"/>
      <sheetName val="SAN_REDUCED_15"/>
      <sheetName val="Ratio_Quantities5"/>
      <sheetName val="Column_VE_(Coppper)5"/>
      <sheetName val="CORE_WALL_(GL_38-39_I-R)VE5"/>
      <sheetName val="CORE_WALL_(GL_14-19_I-R)VE5"/>
      <sheetName val="CORE_WALL_(GL_27-28_C-F)VE5"/>
      <sheetName val="CORE_WALL_(GL_53-54_J)VE5"/>
      <sheetName val="CORE_WALL_(GL_56-57_J-P)VE5"/>
      <sheetName val="CORE_WALL_(GL_33_C-L)VE5"/>
      <sheetName val="RC_Wall5"/>
      <sheetName val="Struc__Steel5"/>
      <sheetName val="Std_RC_Wall5"/>
      <sheetName val="Std__Column_5"/>
      <sheetName val="Struc_Check_Table_อาคาร_15"/>
      <sheetName val="_FS5"/>
      <sheetName val="Sch_2_SN5"/>
      <sheetName val="Sch_3_FP5"/>
      <sheetName val="Sch_4_AC5"/>
      <sheetName val="Sch_6_Prelim5"/>
      <sheetName val="ข้อมูลประตู_T15"/>
      <sheetName val="ข้อมูลหน้าต่าง_T15"/>
      <sheetName val="ข้อมูลหน้าต่าง_T35"/>
      <sheetName val="ข้อมูลประตู_T25"/>
      <sheetName val="Data_Sheet5"/>
      <sheetName val="EST-FOOTING_(G)5"/>
      <sheetName val="ตกแต่ง-อาคาร A"/>
      <sheetName val="ตกแต่ง-อาคาร B"/>
      <sheetName val="ตกแต่ง-อาคาร C"/>
      <sheetName val="ตกแต่ง-อาคาร E"/>
      <sheetName val="structure"/>
      <sheetName val="_x005f_x0000__x005f"/>
      <sheetName val="_____@_x005f_x001c_"/>
      <sheetName val="MS Box"/>
      <sheetName val="MOLP C"/>
      <sheetName val="Attach1(สรุปรวม) "/>
      <sheetName val="Attach2(BOQ Detail) "/>
      <sheetName val="Attach3(Measurement)Footing"/>
      <sheetName val="Attach3(Measurement) (Topping)"/>
      <sheetName val="Attach3(Measurement) (FL FINISH"/>
      <sheetName val="Attach3(Check Sheet)"/>
      <sheetName val="Sheet3"/>
      <sheetName val=" (FL Finis)"/>
      <sheetName val="bp bill-mark"/>
      <sheetName val="vo"/>
      <sheetName val="field"/>
      <sheetName val="?????@_x005f_x001c__x005f_x005f_x0014"/>
      <sheetName val="STMspry"/>
      <sheetName val="PsychroData"/>
      <sheetName val="footing"/>
      <sheetName val="Material"/>
      <sheetName val="Sch 2"/>
      <sheetName val="basic rate"/>
      <sheetName val="Car_"/>
      <sheetName val="TDC_COA_Sumry"/>
      <sheetName val="COA_Sumry_by_Area"/>
      <sheetName val="COA_Sumry_by_Contr"/>
      <sheetName val="COA_Sumry_by_RG"/>
      <sheetName val="TDC_COA_Grp_Sumry"/>
      <sheetName val="TDC_Item_Dets-Full"/>
      <sheetName val="TDC_Item_Dets-IPM-Full"/>
      <sheetName val="TDC_Item_Dets"/>
      <sheetName val="TDC_Item_Sumry"/>
      <sheetName val="TDC_Key_Qty_Sumry"/>
      <sheetName val="List_-_Components"/>
      <sheetName val="List_-_Equipment"/>
      <sheetName val="Project_Metrics"/>
      <sheetName val="COA_Sumry_-_Std_Imp"/>
      <sheetName val="Contr_TDC_-_Std_Imp"/>
      <sheetName val="Item_Sumry_-_Std_Imp"/>
      <sheetName val="Proj_TIC_-_Std_Imp"/>
      <sheetName val="Unit_Costs_-_Std_Imp"/>
      <sheetName val="Unit_MH_-_Std_Imp"/>
      <sheetName val="BOX_Cryostat_Details"/>
      <sheetName val="Driver_Linac_Layout"/>
      <sheetName val="Magnet_Details"/>
      <sheetName val="Retail_Program&amp;Rev_Assumption"/>
      <sheetName val="รายการ_VE1"/>
      <sheetName val="Type_A-11"/>
      <sheetName val="Type_A-1M1"/>
      <sheetName val="Type_B-11"/>
      <sheetName val="Type_C11"/>
      <sheetName val="Type_C-21"/>
      <sheetName val="Type_C-31"/>
      <sheetName val="Type_C-51"/>
      <sheetName val="Type_DP-51"/>
      <sheetName val="Type_LOFT-11"/>
      <sheetName val="Type_LOFT-2_1"/>
      <sheetName val="Type_LOFT-2M1"/>
      <sheetName val="Type_LOFT_31"/>
      <sheetName val="Type_LOFT-41"/>
      <sheetName val="Type_LOFT-51"/>
      <sheetName val="Type_LOFT-61"/>
      <sheetName val="Type_LOFT-71"/>
      <sheetName val="Type_PH-A1"/>
      <sheetName val="Type_PH-B1"/>
      <sheetName val="Type_PH-C1"/>
      <sheetName val="Type_PH-D1"/>
      <sheetName val="Type_PH-E1"/>
      <sheetName val="Sum_LAND1"/>
      <sheetName val="SUM_M&amp;E1"/>
      <sheetName val="Discounted_Cash_Flow1"/>
      <sheetName val="Bill_No__2_-_Carpark1"/>
      <sheetName val="King_11"/>
      <sheetName val="10_ข้อมูลวัสดุ-ค่าดำเนิน1"/>
      <sheetName val="REF_ONLY21"/>
      <sheetName val="A1_21"/>
      <sheetName val="OR21_Final_Forecast_Rev_21"/>
      <sheetName val="Summary_Forecast_Budget_1&amp;21"/>
      <sheetName val="Summary_Forecast_Budget_Rev_21"/>
      <sheetName val="Backup_OR21_1"/>
      <sheetName val="BOQ__VI_03_09_19_1"/>
      <sheetName val="Backup_BR_BMA1"/>
      <sheetName val="Budget_for_ENT1"/>
      <sheetName val="ADJ__D-Wall&amp;BR_Ent__Rev_2_11"/>
      <sheetName val="Rebar+Conพื้น_Waste10%1"/>
      <sheetName val="Backup_D-Wall_Ent__13_07_191"/>
      <sheetName val="Backup_BR_ENT__13_07_191"/>
      <sheetName val="IMP_OR21_2019_07_111"/>
      <sheetName val="Car_1"/>
      <sheetName val="TDC_COA_Sumry1"/>
      <sheetName val="COA_Sumry_by_Area1"/>
      <sheetName val="COA_Sumry_by_Contr1"/>
      <sheetName val="COA_Sumry_by_RG1"/>
      <sheetName val="TDC_COA_Grp_Sumry1"/>
      <sheetName val="TDC_Item_Dets-Full1"/>
      <sheetName val="TDC_Item_Dets-IPM-Full1"/>
      <sheetName val="TDC_Item_Dets1"/>
      <sheetName val="TDC_Item_Sumry1"/>
      <sheetName val="TDC_Key_Qty_Sumry1"/>
      <sheetName val="List_-_Components1"/>
      <sheetName val="List_-_Equipment1"/>
      <sheetName val="Project_Metrics1"/>
      <sheetName val="COA_Sumry_-_Std_Imp1"/>
      <sheetName val="Contr_TDC_-_Std_Imp1"/>
      <sheetName val="Item_Sumry_-_Std_Imp1"/>
      <sheetName val="Proj_TIC_-_Std_Imp1"/>
      <sheetName val="Unit_Costs_-_Std_Imp1"/>
      <sheetName val="Unit_MH_-_Std_Imp1"/>
      <sheetName val="แผนงาน_อบต_ท่าลาน(ส่งเทศบาล)1"/>
      <sheetName val="Construction_cost_assumption1"/>
      <sheetName val="JLL_Assumption1"/>
      <sheetName val="Retail_Program&amp;Rev_Assumption1"/>
      <sheetName val="bk unit rate"/>
      <sheetName val="Equipment"/>
      <sheetName val="PRICE LIST"/>
      <sheetName val="code"/>
      <sheetName val="3-145 input plan"/>
      <sheetName val="หน้าปกล่าสุด"/>
      <sheetName val="ราคารวม"/>
      <sheetName val="รื้อถอน"/>
      <sheetName val="หน้าปกล่าสุด (2)"/>
      <sheetName val="Cover (2)"/>
      <sheetName val="งานตกแต่งภายใน (ตัดSCOPE)"/>
      <sheetName val="หมวดงานสถาปัตยกรรม (พาส)ต้นฉบับ"/>
      <sheetName val="หมวดงานตกแต่งภายใน(พาส)ต้นฉบับ"/>
      <sheetName val="หมวดงานสถาปัตยกรรม(ต้นฉบับ)"/>
      <sheetName val="หมวดงานตกแต่งภายใน(ต้นฉบับ)"/>
      <sheetName val="EE "/>
      <sheetName val="AC (2)"/>
      <sheetName val="A.O.R."/>
      <sheetName val="SH-G"/>
      <sheetName val="splinkler"/>
      <sheetName val="FS"/>
      <sheetName val="สรุปราคา (EMC)"/>
      <sheetName val="Form"/>
      <sheetName val="master01"/>
      <sheetName val="Status Budget"/>
      <sheetName val="SCHEDULE_6"/>
      <sheetName val="SCHEDULE_4"/>
      <sheetName val="Spread"/>
      <sheetName val="back_up_FL_4"/>
      <sheetName val="ทำนบดิน_4"/>
      <sheetName val="Purchase_Order"/>
      <sheetName val="Customize_Your_Purchase_Order"/>
      <sheetName val="detail_1"/>
      <sheetName val="back_up_FL_41"/>
      <sheetName val="BOX_Cryostat_Details1"/>
      <sheetName val="Driver_Linac_Layout1"/>
      <sheetName val="Magnet_Details1"/>
      <sheetName val="ทำนบดิน_41"/>
      <sheetName val="Purchase_Order1"/>
      <sheetName val="Customize_Your_Purchase_Order1"/>
      <sheetName val="รายการ_VE2"/>
      <sheetName val="Type_A-12"/>
      <sheetName val="Type_A-1M2"/>
      <sheetName val="Type_B-12"/>
      <sheetName val="Type_C12"/>
      <sheetName val="Type_C-22"/>
      <sheetName val="Type_C-32"/>
      <sheetName val="Type_C-52"/>
      <sheetName val="Type_DP-52"/>
      <sheetName val="Type_LOFT-12"/>
      <sheetName val="Type_LOFT-2_2"/>
      <sheetName val="Type_LOFT-2M2"/>
      <sheetName val="Type_LOFT_32"/>
      <sheetName val="Type_LOFT-42"/>
      <sheetName val="Type_LOFT-52"/>
      <sheetName val="Type_LOFT-62"/>
      <sheetName val="Type_LOFT-72"/>
      <sheetName val="Type_PH-A2"/>
      <sheetName val="Type_PH-B2"/>
      <sheetName val="Type_PH-C2"/>
      <sheetName val="Type_PH-D2"/>
      <sheetName val="Type_PH-E2"/>
      <sheetName val="Sum_LAND2"/>
      <sheetName val="SUM_M&amp;E2"/>
      <sheetName val="KKC_Brkdwn2"/>
      <sheetName val="Factor_F_Data2"/>
      <sheetName val="Grand_Summary_(_Variation)2"/>
      <sheetName val="ST_work_con_M2"/>
      <sheetName val="ST_work_con_carpark2"/>
      <sheetName val="ST_work_M2"/>
      <sheetName val="ST_work_Facad(M)_2"/>
      <sheetName val="ST_work_carpark2"/>
      <sheetName val="back_up_arc_Car_Park2"/>
      <sheetName val="backup_str_carpark2"/>
      <sheetName val="back_up_arc__M2"/>
      <sheetName val="แยกงาน_ผนัง_พื้น_ฝ้า_สี2"/>
      <sheetName val="Grand_SUMMARY_MEP_2"/>
      <sheetName val="แยกงาน_(2)2"/>
      <sheetName val="King_12"/>
      <sheetName val="Discounted_Cash_Flow2"/>
      <sheetName val="10_ข้อมูลวัสดุ-ค่าดำเนิน2"/>
      <sheetName val="REF_ONLY22"/>
      <sheetName val="A1_22"/>
      <sheetName val="Bill_No__2_-_Carpark2"/>
      <sheetName val="แผนงาน_อบต_ท่าลาน(ส่งเทศบาล)2"/>
      <sheetName val="OR21_Final_Forecast_Rev_22"/>
      <sheetName val="Summary_Forecast_Budget_1&amp;22"/>
      <sheetName val="Summary_Forecast_Budget_Rev_22"/>
      <sheetName val="Backup_OR21_2"/>
      <sheetName val="BOQ__VI_03_09_19_2"/>
      <sheetName val="Backup_BR_BMA2"/>
      <sheetName val="Budget_for_ENT2"/>
      <sheetName val="ADJ__D-Wall&amp;BR_Ent__Rev_2_12"/>
      <sheetName val="Rebar+Conพื้น_Waste10%2"/>
      <sheetName val="Backup_D-Wall_Ent__13_07_192"/>
      <sheetName val="Backup_BR_ENT__13_07_192"/>
      <sheetName val="IMP_OR21_2019_07_112"/>
      <sheetName val="detail_2"/>
      <sheetName val="Construction_cost_assumption2"/>
      <sheetName val="JLL_Assumption2"/>
      <sheetName val="Retail_Program&amp;Rev_Assumption2"/>
      <sheetName val="Car_2"/>
      <sheetName val="TDC_COA_Sumry2"/>
      <sheetName val="COA_Sumry_by_Area2"/>
      <sheetName val="COA_Sumry_by_Contr2"/>
      <sheetName val="COA_Sumry_by_RG2"/>
      <sheetName val="TDC_COA_Grp_Sumry2"/>
      <sheetName val="TDC_Item_Dets-Full2"/>
      <sheetName val="TDC_Item_Dets-IPM-Full2"/>
      <sheetName val="TDC_Item_Dets2"/>
      <sheetName val="TDC_Item_Sumry2"/>
      <sheetName val="TDC_Key_Qty_Sumry2"/>
      <sheetName val="List_-_Components2"/>
      <sheetName val="List_-_Equipment2"/>
      <sheetName val="Project_Metrics2"/>
      <sheetName val="COA_Sumry_-_Std_Imp2"/>
      <sheetName val="Contr_TDC_-_Std_Imp2"/>
      <sheetName val="Item_Sumry_-_Std_Imp2"/>
      <sheetName val="Proj_TIC_-_Std_Imp2"/>
      <sheetName val="Unit_Costs_-_Std_Imp2"/>
      <sheetName val="Unit_MH_-_Std_Imp2"/>
      <sheetName val="back_up_FL_42"/>
      <sheetName val="BOX_Cryostat_Details2"/>
      <sheetName val="Driver_Linac_Layout2"/>
      <sheetName val="Magnet_Details2"/>
      <sheetName val="ทำนบดิน_42"/>
      <sheetName val="Purchase_Order2"/>
      <sheetName val="Customize_Your_Purchase_Order2"/>
      <sheetName val="Land Dev't. Ph-1"/>
      <sheetName val="8-31-98"/>
      <sheetName val="worksheet inchican"/>
      <sheetName val="combined 9-30"/>
      <sheetName val="UC"/>
      <sheetName val="COMPARATIVE SUMMARY"/>
      <sheetName val="BOQ (typ-accent)"/>
      <sheetName val="SH-B"/>
      <sheetName val="SH-E"/>
      <sheetName val="SH-F"/>
      <sheetName val="SH-C"/>
      <sheetName val="bill 2"/>
      <sheetName val="입찰내역 발주처 양식"/>
      <sheetName val="D"/>
      <sheetName val="summary sn fp"/>
      <sheetName val="bk_unit_rate"/>
      <sheetName val="Factor_F_งาน_DB_"/>
      <sheetName val="Site_OH-Main_Construction"/>
      <sheetName val="Site_OH-HMA"/>
      <sheetName val="Para_Slurry_Seal"/>
      <sheetName val="Agg__for_Para_Type_III"/>
      <sheetName val="Agg__for_Para_TypeIII_Haulage"/>
      <sheetName val="Tack_Coat-16+400A,B"/>
      <sheetName val="Earth_Excavation"/>
      <sheetName val="B1_Selected_Mat"/>
      <sheetName val="B1_CTB_In-Plant"/>
      <sheetName val="Tack_Coat-17+100B"/>
      <sheetName val="Milling_5cm-ทางลงเชียงราก"/>
      <sheetName val="Tack_Coat-ทางลงเชียงราก"/>
      <sheetName val="Toll_Fee"/>
      <sheetName val="Traffic_Management"/>
      <sheetName val="ตกแต่ง-อาคาร_A"/>
      <sheetName val="ตกแต่ง-อาคาร_B"/>
      <sheetName val="ตกแต่ง-อาคาร_C"/>
      <sheetName val="ตกแต่ง-อาคาร_E"/>
      <sheetName val="สรุปราคา_(EMC)"/>
      <sheetName val="Status_Budget"/>
      <sheetName val="11_ข้อมูลงานCon"/>
      <sheetName val="12_ข้อมูลงานไม้แบบ"/>
      <sheetName val="MS_Box"/>
      <sheetName val="MOLP_C"/>
      <sheetName val="Sch_2"/>
      <sheetName val="Attach1(สรุปรวม)_"/>
      <sheetName val="Attach2(BOQ_Detail)_"/>
      <sheetName val="Attach3(Measurement)_(Topping)"/>
      <sheetName val="Attach3(Measurement)_(FL_FINISH"/>
      <sheetName val="Attach3(Check_Sheet)"/>
      <sheetName val="_(FL_Finis)"/>
      <sheetName val="basic_rate"/>
      <sheetName val="bp_bill-mark"/>
      <sheetName val="price per model"/>
      <sheetName val="SH-A"/>
      <sheetName val="SH-D"/>
      <sheetName val="exf"/>
      <sheetName val="List"/>
      <sheetName val="book 1 summary"/>
      <sheetName val="construction cost summary"/>
      <sheetName val="sum 1-4"/>
      <sheetName val="A_DW"/>
      <sheetName val="rate"/>
      <sheetName val="Actual-Main"/>
      <sheetName val="Category List"/>
      <sheetName val="5a. Code_E"/>
      <sheetName val="analysis"/>
      <sheetName val="2_Building"/>
      <sheetName val="_____x0"/>
      <sheetName val="2_Ar"/>
      <sheetName val="Executive Summary_Buil"/>
      <sheetName val="CA"/>
      <sheetName val="Cost Data"/>
      <sheetName val="封面_11"/>
      <sheetName val="SUMMERY_(BOQ)10"/>
      <sheetName val="Fill-up"/>
      <sheetName val="liste"/>
      <sheetName val="Totals"/>
      <sheetName val="FInput"/>
      <sheetName val="area converter"/>
      <sheetName val="Backup Rev"/>
      <sheetName val="cover"/>
      <sheetName val="ประมาณการประตูหน้าต่าง "/>
      <sheetName val="LpC"/>
      <sheetName val="DETAIL"/>
      <sheetName val="   合同台账  "/>
      <sheetName val="Discount"/>
      <sheetName val="ทดห้องพัก"/>
      <sheetName val="GR55-2395"/>
      <sheetName val="profit_budget"/>
      <sheetName val="JPN-Salary"/>
      <sheetName val="ExcRate"/>
      <sheetName val="GR55-2377"/>
      <sheetName val="?????@_x001c__x0014_?????_x0002"/>
      <sheetName val="Ratios"/>
      <sheetName val="2a-Consol-RVOs"/>
      <sheetName val="3-CAPARS Log"/>
      <sheetName val="CashFlow"/>
      <sheetName val="Assumptions"/>
      <sheetName val="CELL_A"/>
      <sheetName val="ENV_A"/>
      <sheetName val="PG_A"/>
      <sheetName val="MD_A"/>
      <sheetName val="QA&amp;R_A"/>
      <sheetName val="RMP_A"/>
      <sheetName val="RMZ_A"/>
      <sheetName val="ENV_R"/>
      <sheetName val="PG_R"/>
      <sheetName val="CELL_R"/>
      <sheetName val="QA&amp;R_R"/>
      <sheetName val="RMP_R"/>
      <sheetName val="RMZ_R"/>
      <sheetName val="Jan"/>
      <sheetName val="Feb"/>
      <sheetName val="Mar"/>
      <sheetName val="Apr"/>
      <sheetName val="May"/>
      <sheetName val="MD_R"/>
      <sheetName val="DMD Office"/>
      <sheetName val="ADMIN OFFICE (2)"/>
      <sheetName val="exec summary"/>
      <sheetName val="sensitivities"/>
      <sheetName val="Ratchada"/>
      <sheetName val="Option1"/>
      <sheetName val="F4-F7"/>
      <sheetName val="封面_13"/>
      <sheetName val="SUMMERY_(BOQ)12"/>
      <sheetName val="FIRST_FLOOR12"/>
      <sheetName val="SECOND_FLOOR12"/>
      <sheetName val="3RD_FLOOR12"/>
      <sheetName val="4_TH_FLOOR12"/>
      <sheetName val="1ST-4TH_DOOR_WORK12"/>
      <sheetName val="1ST-4TH_MAIL&amp;FEMALE_TOILET12"/>
      <sheetName val="5THFLOOR_LIFT_LOBBY&amp;CORRIDOR12"/>
      <sheetName val="Back_Up12"/>
      <sheetName val="Concrete_Beam12"/>
      <sheetName val="ส่งมอบงาน_8"/>
      <sheetName val="Grand_Summary_(2)8"/>
      <sheetName val="Grand_Summary_8"/>
      <sheetName val="_BOQ_WELCOME_8"/>
      <sheetName val="Grand_Sum_VO8"/>
      <sheetName val="Sum_VIP_VO8"/>
      <sheetName val="SAN_REDUCED_18"/>
      <sheetName val="S3_Architectural8"/>
      <sheetName val="封面_12"/>
      <sheetName val="SUMMERY_(BOQ)11"/>
      <sheetName val="FIRST_FLOOR11"/>
      <sheetName val="SECOND_FLOOR11"/>
      <sheetName val="3RD_FLOOR11"/>
      <sheetName val="4_TH_FLOOR11"/>
      <sheetName val="1ST-4TH_DOOR_WORK11"/>
      <sheetName val="1ST-4TH_MAIL&amp;FEMALE_TOILET11"/>
      <sheetName val="5THFLOOR_LIFT_LOBBY&amp;CORRIDOR11"/>
      <sheetName val="Back_Up11"/>
      <sheetName val="Concrete_Beam11"/>
      <sheetName val="ส่งมอบงาน_7"/>
      <sheetName val="Grand_Summary_(2)7"/>
      <sheetName val="Grand_Summary_7"/>
      <sheetName val="_BOQ_WELCOME_7"/>
      <sheetName val="Grand_Sum_VO7"/>
      <sheetName val="Sum_VIP_VO7"/>
      <sheetName val="SAN_REDUCED_17"/>
      <sheetName val="S3_Architectural7"/>
      <sheetName val="FIRST_FLOOR10"/>
      <sheetName val="SECOND_FLOOR10"/>
      <sheetName val="3RD_FLOOR10"/>
      <sheetName val="4_TH_FLOOR10"/>
      <sheetName val="1ST-4TH_DOOR_WORK10"/>
      <sheetName val="1ST-4TH_MAIL&amp;FEMALE_TOILET10"/>
      <sheetName val="5THFLOOR_LIFT_LOBBY&amp;CORRIDOR10"/>
      <sheetName val="Back_Up10"/>
      <sheetName val="Concrete_Beam10"/>
      <sheetName val="ส่งมอบงาน_6"/>
      <sheetName val="Grand_Summary_(2)6"/>
      <sheetName val="Grand_Summary_6"/>
      <sheetName val="_BOQ_WELCOME_6"/>
      <sheetName val="Grand_Sum_VO6"/>
      <sheetName val="Sum_VIP_VO6"/>
      <sheetName val="SAN_REDUCED_16"/>
      <sheetName val="S3_Architectural6"/>
      <sheetName val="封面_14"/>
      <sheetName val="SUMMERY_(BOQ)13"/>
      <sheetName val="FIRST_FLOOR13"/>
      <sheetName val="SECOND_FLOOR13"/>
      <sheetName val="3RD_FLOOR13"/>
      <sheetName val="4_TH_FLOOR13"/>
      <sheetName val="1ST-4TH_DOOR_WORK13"/>
      <sheetName val="1ST-4TH_MAIL&amp;FEMALE_TOILET13"/>
      <sheetName val="5THFLOOR_LIFT_LOBBY&amp;CORRIDOR13"/>
      <sheetName val="Back_Up13"/>
      <sheetName val="Concrete_Beam13"/>
      <sheetName val="ส่งมอบงาน_9"/>
      <sheetName val="Grand_Summary_(2)9"/>
      <sheetName val="Grand_Summary_9"/>
      <sheetName val="_BOQ_WELCOME_9"/>
      <sheetName val="Grand_Sum_VO9"/>
      <sheetName val="Sum_VIP_VO9"/>
      <sheetName val="SAN_REDUCED_19"/>
      <sheetName val="S3_Architectural9"/>
      <sheetName val="封面_15"/>
      <sheetName val="SUMMERY_(BOQ)14"/>
      <sheetName val="FIRST_FLOOR14"/>
      <sheetName val="SECOND_FLOOR14"/>
      <sheetName val="3RD_FLOOR14"/>
      <sheetName val="4_TH_FLOOR14"/>
      <sheetName val="1ST-4TH_DOOR_WORK14"/>
      <sheetName val="1ST-4TH_MAIL&amp;FEMALE_TOILET14"/>
      <sheetName val="5THFLOOR_LIFT_LOBBY&amp;CORRIDOR14"/>
      <sheetName val="Back_Up14"/>
      <sheetName val="Concrete_Beam14"/>
      <sheetName val="ส่งมอบงาน_10"/>
      <sheetName val="Grand_Summary_(2)10"/>
      <sheetName val="Grand_Summary_10"/>
      <sheetName val="_BOQ_WELCOME_10"/>
      <sheetName val="Grand_Sum_VO10"/>
      <sheetName val="Sum_VIP_VO10"/>
      <sheetName val="SAN_REDUCED_110"/>
      <sheetName val="S3_Architectural10"/>
      <sheetName val="INPUT"/>
      <sheetName val="d.makan"/>
      <sheetName val="summary1-2"/>
      <sheetName val="summary1-3"/>
      <sheetName val="Index10-12"/>
      <sheetName val="Link ห้ามลบ"/>
      <sheetName val="Drop Down"/>
      <sheetName val="YearlyCalendar"/>
      <sheetName val="nHDD"/>
      <sheetName val="Percent"/>
      <sheetName val="SALA"/>
      <sheetName val="Summary cal"/>
      <sheetName val="costs"/>
      <sheetName val="opstat"/>
      <sheetName val="calc_menu_déroulant"/>
      <sheetName val="Wall"/>
      <sheetName val="Data"/>
      <sheetName val="data3"/>
      <sheetName val="Lookups"/>
      <sheetName val="Follow Dwg."/>
      <sheetName val="@_x001c__x0014__x0002__x0011__x0014_ñCe?_x0001_0"/>
      <sheetName val="กรอกราคา"/>
      <sheetName val="prod-1"/>
      <sheetName val="SCHEDULE_2"/>
      <sheetName val="SCHEDULE_3"/>
      <sheetName val="Unit rate Architecture"/>
      <sheetName val="______________________Ce______3"/>
      <sheetName val="รายการ_VE3"/>
      <sheetName val="Type_A-13"/>
      <sheetName val="Type_A-1M3"/>
      <sheetName val="Type_B-13"/>
      <sheetName val="Type_C13"/>
      <sheetName val="Type_C-23"/>
      <sheetName val="Type_C-33"/>
      <sheetName val="Type_C-53"/>
      <sheetName val="Type_DP-53"/>
      <sheetName val="Type_LOFT-13"/>
      <sheetName val="Type_LOFT-2_3"/>
      <sheetName val="Type_LOFT-2M3"/>
      <sheetName val="Type_LOFT_33"/>
      <sheetName val="Type_LOFT-43"/>
      <sheetName val="Type_LOFT-53"/>
      <sheetName val="Type_LOFT-63"/>
      <sheetName val="Type_LOFT-73"/>
      <sheetName val="Type_PH-A3"/>
      <sheetName val="Type_PH-B3"/>
      <sheetName val="Type_PH-C3"/>
      <sheetName val="Type_PH-D3"/>
      <sheetName val="Type_PH-E3"/>
      <sheetName val="Sum_LAND3"/>
      <sheetName val="SUM_M&amp;E3"/>
      <sheetName val="Grand_Summary_(_Variation)3"/>
      <sheetName val="ST_work_con_M3"/>
      <sheetName val="ST_work_con_carpark3"/>
      <sheetName val="ST_work_M3"/>
      <sheetName val="ST_work_Facad(M)_3"/>
      <sheetName val="ST_work_carpark3"/>
      <sheetName val="back_up_arc_Car_Park3"/>
      <sheetName val="backup_str_carpark3"/>
      <sheetName val="back_up_arc__M3"/>
      <sheetName val="แยกงาน_ผนัง_พื้น_ฝ้า_สี3"/>
      <sheetName val="Grand_SUMMARY_MEP_3"/>
      <sheetName val="แยกงาน_(2)3"/>
      <sheetName val="KKC_Brkdwn3"/>
      <sheetName val="Fee_Rate_Summary3"/>
      <sheetName val="Factor_F_Data3"/>
      <sheetName val="Discounted_Cash_Flow3"/>
      <sheetName val="Bill_No__2_-_Carpark3"/>
      <sheetName val="OR21_Final_Forecast_Rev_23"/>
      <sheetName val="Summary_Forecast_Budget_1&amp;23"/>
      <sheetName val="Summary_Forecast_Budget_Rev_23"/>
      <sheetName val="Backup_OR21_3"/>
      <sheetName val="BOQ__VI_03_09_19_3"/>
      <sheetName val="Backup_BR_BMA3"/>
      <sheetName val="Budget_for_ENT3"/>
      <sheetName val="ADJ__D-Wall&amp;BR_Ent__Rev_2_13"/>
      <sheetName val="Rebar+Conพื้น_Waste10%3"/>
      <sheetName val="Backup_D-Wall_Ent__13_07_193"/>
      <sheetName val="Backup_BR_ENT__13_07_193"/>
      <sheetName val="IMP_OR21_2019_07_113"/>
      <sheetName val="Car_3"/>
      <sheetName val="TDC_COA_Sumry3"/>
      <sheetName val="COA_Sumry_by_Area3"/>
      <sheetName val="COA_Sumry_by_Contr3"/>
      <sheetName val="COA_Sumry_by_RG3"/>
      <sheetName val="TDC_COA_Grp_Sumry3"/>
      <sheetName val="TDC_Item_Dets-Full3"/>
      <sheetName val="TDC_Item_Dets-IPM-Full3"/>
      <sheetName val="TDC_Item_Dets3"/>
      <sheetName val="TDC_Item_Sumry3"/>
      <sheetName val="TDC_Key_Qty_Sumry3"/>
      <sheetName val="List_-_Components3"/>
      <sheetName val="List_-_Equipment3"/>
      <sheetName val="Project_Metrics3"/>
      <sheetName val="COA_Sumry_-_Std_Imp3"/>
      <sheetName val="Contr_TDC_-_Std_Imp3"/>
      <sheetName val="Item_Sumry_-_Std_Imp3"/>
      <sheetName val="Proj_TIC_-_Std_Imp3"/>
      <sheetName val="Unit_Costs_-_Std_Imp3"/>
      <sheetName val="Unit_MH_-_Std_Imp3"/>
      <sheetName val="10_ข้อมูลวัสดุ-ค่าดำเนิน3"/>
      <sheetName val="REF_ONLY23"/>
      <sheetName val="Site_OH-Main_Construction1"/>
      <sheetName val="Site_OH-HMA1"/>
      <sheetName val="Para_Slurry_Seal1"/>
      <sheetName val="Agg__for_Para_Type_III1"/>
      <sheetName val="Agg__for_Para_TypeIII_Haulage1"/>
      <sheetName val="Tack_Coat-16+400A,B1"/>
      <sheetName val="Earth_Excavation1"/>
      <sheetName val="B1_Selected_Mat1"/>
      <sheetName val="B1_CTB_In-Plant1"/>
      <sheetName val="Tack_Coat-17+100B1"/>
      <sheetName val="Milling_5cm-ทางลงเชียงราก1"/>
      <sheetName val="Tack_Coat-ทางลงเชียงราก1"/>
      <sheetName val="Toll_Fee1"/>
      <sheetName val="Traffic_Management1"/>
      <sheetName val="A1_23"/>
      <sheetName val="King_13"/>
      <sheetName val="Factor_F_งาน_DB_1"/>
      <sheetName val="แผนงาน_อบต_ท่าลาน(ส่งเทศบาล)3"/>
      <sheetName val="Construction_cost_assumption3"/>
      <sheetName val="JLL_Assumption3"/>
      <sheetName val="Retail_Program&amp;Rev_Assumption3"/>
      <sheetName val="36_rc__pipe(2หน้า)"/>
      <sheetName val="12_ข้อมูลงานไม้แบบ1"/>
      <sheetName val="11_ข้อมูลงานCon1"/>
      <sheetName val="ตกแต่ง-อาคาร_A1"/>
      <sheetName val="ตกแต่ง-อาคาร_B1"/>
      <sheetName val="ตกแต่ง-อาคาร_C1"/>
      <sheetName val="ตกแต่ง-อาคาร_E1"/>
      <sheetName val="MS_Box1"/>
      <sheetName val="MOLP_C1"/>
      <sheetName val="Attach1(สรุปรวม)_1"/>
      <sheetName val="Attach2(BOQ_Detail)_1"/>
      <sheetName val="Attach3(Measurement)_(Topping)1"/>
      <sheetName val="Attach3(Measurement)_(FL_FINIS1"/>
      <sheetName val="Attach3(Check_Sheet)1"/>
      <sheetName val="_(FL_Finis)1"/>
      <sheetName val="bp_bill-mark1"/>
      <sheetName val="Sch_21"/>
      <sheetName val="basic_rate1"/>
      <sheetName val="bk_unit_rate1"/>
      <sheetName val="PRICE_LIST1"/>
      <sheetName val="PRICE_LIST"/>
      <sheetName val="Cost_per_SQM_M&amp;E4"/>
      <sheetName val="รายการ_VE4"/>
      <sheetName val="Type_A-14"/>
      <sheetName val="Type_A-1M4"/>
      <sheetName val="Type_B-14"/>
      <sheetName val="Type_C14"/>
      <sheetName val="Type_C-24"/>
      <sheetName val="Type_C-34"/>
      <sheetName val="Type_C-54"/>
      <sheetName val="Type_DP-54"/>
      <sheetName val="Type_LOFT-14"/>
      <sheetName val="Type_LOFT-2_4"/>
      <sheetName val="Type_LOFT-2M4"/>
      <sheetName val="Type_LOFT_34"/>
      <sheetName val="Type_LOFT-44"/>
      <sheetName val="Type_LOFT-54"/>
      <sheetName val="Type_LOFT-64"/>
      <sheetName val="Type_LOFT-74"/>
      <sheetName val="Type_PH-A4"/>
      <sheetName val="Type_PH-B4"/>
      <sheetName val="Type_PH-C4"/>
      <sheetName val="Type_PH-D4"/>
      <sheetName val="Type_PH-E4"/>
      <sheetName val="Sum_LAND4"/>
      <sheetName val="SUM_M&amp;E4"/>
      <sheetName val="TOTAL_-BUILDING_E14"/>
      <sheetName val="SUM_-_MEP(E1)_4"/>
      <sheetName val="Air(E1_)4"/>
      <sheetName val="Fp(E1)___4"/>
      <sheetName val="SUMMARY_MEP4"/>
      <sheetName val="SUM_-_MEP_BUILDING4"/>
      <sheetName val="Electrical_System_4"/>
      <sheetName val="Commuication_System4"/>
      <sheetName val="Air_Conditioning__System__4"/>
      <sheetName val="Sanitary_System_4"/>
      <sheetName val="Fire_Protection_System_4"/>
      <sheetName val="Grand_Summary_(_Variation)4"/>
      <sheetName val="ST_work_con_M4"/>
      <sheetName val="ST_work_con_carpark4"/>
      <sheetName val="ST_work_M4"/>
      <sheetName val="ST_work_Facad(M)_4"/>
      <sheetName val="ST_work_carpark4"/>
      <sheetName val="back_up_arc_Car_Park4"/>
      <sheetName val="backup_str_carpark4"/>
      <sheetName val="back_up_arc__M4"/>
      <sheetName val="แยกงาน_ผนัง_พื้น_ฝ้า_สี4"/>
      <sheetName val="Grand_SUMMARY_MEP_4"/>
      <sheetName val="แยกงาน_(2)4"/>
      <sheetName val="ปี_25624"/>
      <sheetName val="KKC_Brkdwn4"/>
      <sheetName val="Fee_Rate_Summary4"/>
      <sheetName val="Factor_F_Data4"/>
      <sheetName val="Discounted_Cash_Flow4"/>
      <sheetName val="Bill_No__2_-_Carpark4"/>
      <sheetName val="Garph_Work-Cost4"/>
      <sheetName val="OR21_Final_Forecast_Rev_24"/>
      <sheetName val="Summary_Forecast_Budget_1&amp;24"/>
      <sheetName val="Summary_Forecast_Budget_Rev_24"/>
      <sheetName val="Backup_OR21_4"/>
      <sheetName val="BOQ__VI_03_09_19_4"/>
      <sheetName val="Backup_BR_BMA4"/>
      <sheetName val="Budget_for_ENT4"/>
      <sheetName val="ADJ__D-Wall&amp;BR_Ent__Rev_2_14"/>
      <sheetName val="Rebar+Conพื้น_Waste10%4"/>
      <sheetName val="Backup_D-Wall_Ent__13_07_194"/>
      <sheetName val="Backup_BR_ENT__13_07_194"/>
      <sheetName val="IMP_OR21_2019_07_114"/>
      <sheetName val="Car_4"/>
      <sheetName val="TDC_COA_Sumry4"/>
      <sheetName val="COA_Sumry_by_Area4"/>
      <sheetName val="COA_Sumry_by_Contr4"/>
      <sheetName val="COA_Sumry_by_RG4"/>
      <sheetName val="TDC_COA_Grp_Sumry4"/>
      <sheetName val="TDC_Item_Dets-Full4"/>
      <sheetName val="TDC_Item_Dets-IPM-Full4"/>
      <sheetName val="TDC_Item_Dets4"/>
      <sheetName val="TDC_Item_Sumry4"/>
      <sheetName val="TDC_Key_Qty_Sumry4"/>
      <sheetName val="List_-_Components4"/>
      <sheetName val="List_-_Equipment4"/>
      <sheetName val="Project_Metrics4"/>
      <sheetName val="COA_Sumry_-_Std_Imp4"/>
      <sheetName val="Contr_TDC_-_Std_Imp4"/>
      <sheetName val="Item_Sumry_-_Std_Imp4"/>
      <sheetName val="Proj_TIC_-_Std_Imp4"/>
      <sheetName val="Unit_Costs_-_Std_Imp4"/>
      <sheetName val="Unit_MH_-_Std_Imp4"/>
      <sheetName val="10_ข้อมูลวัสดุ-ค่าดำเนิน4"/>
      <sheetName val="REF_ONLY24"/>
      <sheetName val="Site_OH-Main_Construction2"/>
      <sheetName val="Site_OH-HMA2"/>
      <sheetName val="Para_Slurry_Seal2"/>
      <sheetName val="Agg__for_Para_Type_III2"/>
      <sheetName val="Agg__for_Para_TypeIII_Haulage2"/>
      <sheetName val="Tack_Coat-16+400A,B2"/>
      <sheetName val="Earth_Excavation2"/>
      <sheetName val="B1_Selected_Mat2"/>
      <sheetName val="B1_CTB_In-Plant2"/>
      <sheetName val="Tack_Coat-17+100B2"/>
      <sheetName val="Milling_5cm-ทางลงเชียงราก2"/>
      <sheetName val="Tack_Coat-ทางลงเชียงราก2"/>
      <sheetName val="Toll_Fee2"/>
      <sheetName val="Traffic_Management2"/>
      <sheetName val="A1_24"/>
      <sheetName val="King_14"/>
      <sheetName val="Factor_F_งาน_DB_2"/>
      <sheetName val="แผนงาน_อบต_ท่าลาน(ส่งเทศบาล)4"/>
      <sheetName val="Construction_cost_assumption4"/>
      <sheetName val="JLL_Assumption4"/>
      <sheetName val="Retail_Program&amp;Rev_Assumption4"/>
      <sheetName val="BOX_Cryostat_Details3"/>
      <sheetName val="Driver_Linac_Layout3"/>
      <sheetName val="Magnet_Details3"/>
      <sheetName val="detail_3"/>
      <sheetName val="36_rc__pipe(2หน้า)1"/>
      <sheetName val="12_ข้อมูลงานไม้แบบ2"/>
      <sheetName val="11_ข้อมูลงานCon2"/>
      <sheetName val="ตกแต่ง-อาคาร_A2"/>
      <sheetName val="ตกแต่ง-อาคาร_B2"/>
      <sheetName val="ตกแต่ง-อาคาร_C2"/>
      <sheetName val="ตกแต่ง-อาคาร_E2"/>
      <sheetName val="MS_Box2"/>
      <sheetName val="MOLP_C2"/>
      <sheetName val="Attach1(สรุปรวม)_2"/>
      <sheetName val="Attach2(BOQ_Detail)_2"/>
      <sheetName val="Attach3(Measurement)_(Topping)2"/>
      <sheetName val="Attach3(Measurement)_(FL_FINIS2"/>
      <sheetName val="Attach3(Check_Sheet)2"/>
      <sheetName val="_(FL_Finis)2"/>
      <sheetName val="bp_bill-mark2"/>
      <sheetName val="Sch_22"/>
      <sheetName val="basic_rate2"/>
      <sheetName val="bk_unit_rate2"/>
      <sheetName val="PRICE_LIST2"/>
      <sheetName val="Ratio_Quantities6"/>
      <sheetName val="Column_VE_(Coppper)6"/>
      <sheetName val="CORE_WALL_(GL_38-39_I-R)VE6"/>
      <sheetName val="CORE_WALL_(GL_14-19_I-R)VE6"/>
      <sheetName val="CORE_WALL_(GL_27-28_C-F)VE6"/>
      <sheetName val="CORE_WALL_(GL_53-54_J)VE6"/>
      <sheetName val="CORE_WALL_(GL_56-57_J-P)VE6"/>
      <sheetName val="CORE_WALL_(GL_33_C-L)VE6"/>
      <sheetName val="RC_Wall6"/>
      <sheetName val="Struc__Steel6"/>
      <sheetName val="Std_RC_Wall6"/>
      <sheetName val="Std__Column_6"/>
      <sheetName val="Struc_Check_Table_อาคาร_16"/>
      <sheetName val="ข้อมูลประตู_T16"/>
      <sheetName val="ข้อมูลหน้าต่าง_T16"/>
      <sheetName val="ข้อมูลหน้าต่าง_T36"/>
      <sheetName val="ข้อมูลประตู_T26"/>
      <sheetName val="_FS6"/>
      <sheetName val="Sch_2_SN6"/>
      <sheetName val="Sch_3_FP6"/>
      <sheetName val="Sch_4_AC6"/>
      <sheetName val="Sch_6_Prelim6"/>
      <sheetName val="รายการ_VE5"/>
      <sheetName val="Type_A-15"/>
      <sheetName val="Type_A-1M5"/>
      <sheetName val="Type_B-15"/>
      <sheetName val="Type_C15"/>
      <sheetName val="Type_C-25"/>
      <sheetName val="Type_C-35"/>
      <sheetName val="Type_C-55"/>
      <sheetName val="Type_DP-55"/>
      <sheetName val="Type_LOFT-15"/>
      <sheetName val="Type_LOFT-2_5"/>
      <sheetName val="Type_LOFT-2M5"/>
      <sheetName val="Type_LOFT_35"/>
      <sheetName val="Type_LOFT-45"/>
      <sheetName val="Type_LOFT-55"/>
      <sheetName val="Type_LOFT-65"/>
      <sheetName val="Type_LOFT-75"/>
      <sheetName val="Type_PH-A5"/>
      <sheetName val="Type_PH-B5"/>
      <sheetName val="Type_PH-C5"/>
      <sheetName val="Type_PH-D5"/>
      <sheetName val="Type_PH-E5"/>
      <sheetName val="Sum_LAND5"/>
      <sheetName val="SUM_M&amp;E5"/>
      <sheetName val="TOTAL_-BUILDING_E15"/>
      <sheetName val="SUM_-_MEP(E1)_5"/>
      <sheetName val="Air(E1_)5"/>
      <sheetName val="Fp(E1)___5"/>
      <sheetName val="SUMMARY_MEP5"/>
      <sheetName val="SUM_-_MEP_BUILDING5"/>
      <sheetName val="Electrical_System_5"/>
      <sheetName val="Commuication_System5"/>
      <sheetName val="Air_Conditioning__System__5"/>
      <sheetName val="Sanitary_System_5"/>
      <sheetName val="Fire_Protection_System_5"/>
      <sheetName val="Data_Sheet6"/>
      <sheetName val="EST-FOOTING_(G)6"/>
      <sheetName val="Cost_per_SQM_M&amp;E5"/>
      <sheetName val="Grand_Summary_(_Variation)5"/>
      <sheetName val="ST_work_con_M5"/>
      <sheetName val="ST_work_con_carpark5"/>
      <sheetName val="ST_work_M5"/>
      <sheetName val="ST_work_Facad(M)_5"/>
      <sheetName val="ST_work_carpark5"/>
      <sheetName val="back_up_arc_Car_Park5"/>
      <sheetName val="backup_str_carpark5"/>
      <sheetName val="back_up_arc__M5"/>
      <sheetName val="แยกงาน_ผนัง_พื้น_ฝ้า_สี5"/>
      <sheetName val="Grand_SUMMARY_MEP_5"/>
      <sheetName val="แยกงาน_(2)5"/>
      <sheetName val="ปี_25625"/>
      <sheetName val="KKC_Brkdwn5"/>
      <sheetName val="Fee_Rate_Summary5"/>
      <sheetName val="Factor_F_Data5"/>
      <sheetName val="Discounted_Cash_Flow5"/>
      <sheetName val="Bill_No__2_-_Carpark5"/>
      <sheetName val="Garph_Work-Cost5"/>
      <sheetName val="OR21_Final_Forecast_Rev_25"/>
      <sheetName val="Summary_Forecast_Budget_1&amp;25"/>
      <sheetName val="Summary_Forecast_Budget_Rev_25"/>
      <sheetName val="Backup_OR21_5"/>
      <sheetName val="BOQ__VI_03_09_19_5"/>
      <sheetName val="Backup_BR_BMA5"/>
      <sheetName val="Budget_for_ENT5"/>
      <sheetName val="ADJ__D-Wall&amp;BR_Ent__Rev_2_15"/>
      <sheetName val="Rebar+Conพื้น_Waste10%5"/>
      <sheetName val="Backup_D-Wall_Ent__13_07_195"/>
      <sheetName val="Backup_BR_ENT__13_07_195"/>
      <sheetName val="IMP_OR21_2019_07_115"/>
      <sheetName val="Car_5"/>
      <sheetName val="TDC_COA_Sumry5"/>
      <sheetName val="COA_Sumry_by_Area5"/>
      <sheetName val="COA_Sumry_by_Contr5"/>
      <sheetName val="COA_Sumry_by_RG5"/>
      <sheetName val="TDC_COA_Grp_Sumry5"/>
      <sheetName val="TDC_Item_Dets-Full5"/>
      <sheetName val="TDC_Item_Dets-IPM-Full5"/>
      <sheetName val="TDC_Item_Dets5"/>
      <sheetName val="TDC_Item_Sumry5"/>
      <sheetName val="TDC_Key_Qty_Sumry5"/>
      <sheetName val="List_-_Components5"/>
      <sheetName val="List_-_Equipment5"/>
      <sheetName val="Project_Metrics5"/>
      <sheetName val="COA_Sumry_-_Std_Imp5"/>
      <sheetName val="Contr_TDC_-_Std_Imp5"/>
      <sheetName val="Item_Sumry_-_Std_Imp5"/>
      <sheetName val="Proj_TIC_-_Std_Imp5"/>
      <sheetName val="Unit_Costs_-_Std_Imp5"/>
      <sheetName val="Unit_MH_-_Std_Imp5"/>
      <sheetName val="10_ข้อมูลวัสดุ-ค่าดำเนิน5"/>
      <sheetName val="REF_ONLY25"/>
      <sheetName val="A1_25"/>
      <sheetName val="King_15"/>
      <sheetName val="Site_OH-Main_Construction3"/>
      <sheetName val="Site_OH-HMA3"/>
      <sheetName val="Para_Slurry_Seal3"/>
      <sheetName val="Agg__for_Para_Type_III3"/>
      <sheetName val="Agg__for_Para_TypeIII_Haulage3"/>
      <sheetName val="Tack_Coat-16+400A,B3"/>
      <sheetName val="Earth_Excavation3"/>
      <sheetName val="B1_Selected_Mat3"/>
      <sheetName val="B1_CTB_In-Plant3"/>
      <sheetName val="Tack_Coat-17+100B3"/>
      <sheetName val="Milling_5cm-ทางลงเชียงราก3"/>
      <sheetName val="Tack_Coat-ทางลงเชียงราก3"/>
      <sheetName val="Toll_Fee3"/>
      <sheetName val="Traffic_Management3"/>
      <sheetName val="แผนงาน_อบต_ท่าลาน(ส่งเทศบาล)5"/>
      <sheetName val="Construction_cost_assumption5"/>
      <sheetName val="JLL_Assumption5"/>
      <sheetName val="Retail_Program&amp;Rev_Assumption5"/>
      <sheetName val="back_up_FL_43"/>
      <sheetName val="detail_4"/>
      <sheetName val="BOX_Cryostat_Details4"/>
      <sheetName val="Driver_Linac_Layout4"/>
      <sheetName val="Magnet_Details4"/>
      <sheetName val="ทำนบดิน_43"/>
      <sheetName val="Purchase_Order3"/>
      <sheetName val="Customize_Your_Purchase_Order3"/>
      <sheetName val="Factor_F_งาน_DB_3"/>
      <sheetName val="36_rc__pipe(2หน้า)2"/>
      <sheetName val="12_ข้อมูลงานไม้แบบ3"/>
      <sheetName val="11_ข้อมูลงานCon3"/>
      <sheetName val="ตกแต่ง-อาคาร_A3"/>
      <sheetName val="ตกแต่ง-อาคาร_B3"/>
      <sheetName val="ตกแต่ง-อาคาร_C3"/>
      <sheetName val="ตกแต่ง-อาคาร_E3"/>
      <sheetName val="MS_Box3"/>
      <sheetName val="MOLP_C3"/>
      <sheetName val="Attach1(สรุปรวม)_3"/>
      <sheetName val="Attach2(BOQ_Detail)_3"/>
      <sheetName val="Attach3(Measurement)_(Topping)3"/>
      <sheetName val="Attach3(Measurement)_(FL_FINIS3"/>
      <sheetName val="Attach3(Check_Sheet)3"/>
      <sheetName val="_(FL_Finis)3"/>
      <sheetName val="bp_bill-mark3"/>
      <sheetName val="Sch_23"/>
      <sheetName val="basic_rate3"/>
      <sheetName val="bk_unit_rate3"/>
      <sheetName val="PRICE_LIST3"/>
      <sheetName val="3-145_input_plan"/>
      <sheetName val="หน้าปกล่าสุด_(2)"/>
      <sheetName val="Cover_(2)"/>
      <sheetName val="งานตกแต่งภายใน_(ตัดSCOPE)"/>
      <sheetName val="หมวดงานสถาปัตยกรรม_(พาส)ต้นฉบับ"/>
      <sheetName val="EE_"/>
      <sheetName val="AC_(2)"/>
      <sheetName val="A_O_R_"/>
      <sheetName val="สรุปราคา_(EMC)1"/>
      <sheetName val="Status_Budget1"/>
      <sheetName val="Land_Dev't__Ph-1"/>
      <sheetName val="worksheet_inchican"/>
      <sheetName val="combined_9-30"/>
      <sheetName val="COMPARATIVE_SUMMARY"/>
      <sheetName val="BOQ_(typ-accent)"/>
      <sheetName val="summary_sn_fp"/>
      <sheetName val="bill_2"/>
      <sheetName val="입찰내역_발주처_양식"/>
      <sheetName val="Backup_Rev"/>
      <sheetName val="price_per_model"/>
      <sheetName val="Cost_Data"/>
      <sheetName val="book_1_summary"/>
      <sheetName val="construction_cost_summary"/>
      <sheetName val="sum_1-4"/>
      <sheetName val="DMD_Office"/>
      <sheetName val="ADMIN_OFFICE_(2)"/>
      <sheetName val="exec_summary"/>
      <sheetName val="3-CAPARS_Log"/>
      <sheetName val="Executive_Summary_Buil"/>
      <sheetName val="Category_List"/>
      <sheetName val="5a__Code_E"/>
      <sheetName val="?????@?????_x0002"/>
      <sheetName val="area_converter"/>
      <sheetName val="ประมาณการประตูหน้าต่าง_"/>
      <sheetName val="___合同台账__"/>
      <sheetName val="Unit_rate_Architecture"/>
      <sheetName val="detail_5"/>
      <sheetName val="back_up_FL_45"/>
      <sheetName val="BOX_Cryostat_Details5"/>
      <sheetName val="Driver_Linac_Layout5"/>
      <sheetName val="Magnet_Details5"/>
      <sheetName val="ทำนบดิน_45"/>
      <sheetName val="Purchase_Order5"/>
      <sheetName val="Customize_Your_Purchase_Order5"/>
      <sheetName val="3-145_input_plan2"/>
      <sheetName val="back_up_FL_44"/>
      <sheetName val="ทำนบดิน_44"/>
      <sheetName val="Purchase_Order4"/>
      <sheetName val="Customize_Your_Purchase_Order4"/>
      <sheetName val="3-145_input_plan1"/>
      <sheetName val="ปี_25626"/>
      <sheetName val="Cost_per_SQM_M&amp;E6"/>
      <sheetName val="TOTAL_-BUILDING_E16"/>
      <sheetName val="SUM_-_MEP(E1)_6"/>
      <sheetName val="Air(E1_)6"/>
      <sheetName val="Fp(E1)___6"/>
      <sheetName val="SUMMARY_MEP6"/>
      <sheetName val="SUM_-_MEP_BUILDING6"/>
      <sheetName val="Electrical_System_6"/>
      <sheetName val="Commuication_System6"/>
      <sheetName val="Air_Conditioning__System__6"/>
      <sheetName val="Sanitary_System_6"/>
      <sheetName val="Fire_Protection_System_6"/>
      <sheetName val="รายการ_VE6"/>
      <sheetName val="Type_A-16"/>
      <sheetName val="Type_A-1M6"/>
      <sheetName val="Type_B-16"/>
      <sheetName val="Type_C16"/>
      <sheetName val="Type_C-26"/>
      <sheetName val="Type_C-36"/>
      <sheetName val="Type_C-56"/>
      <sheetName val="Type_DP-56"/>
      <sheetName val="Type_LOFT-16"/>
      <sheetName val="Type_LOFT-2_6"/>
      <sheetName val="Type_LOFT-2M6"/>
      <sheetName val="Type_LOFT_36"/>
      <sheetName val="Type_LOFT-46"/>
      <sheetName val="Type_LOFT-56"/>
      <sheetName val="Type_LOFT-66"/>
      <sheetName val="Type_LOFT-76"/>
      <sheetName val="Type_PH-A6"/>
      <sheetName val="Type_PH-B6"/>
      <sheetName val="Type_PH-C6"/>
      <sheetName val="Type_PH-D6"/>
      <sheetName val="Type_PH-E6"/>
      <sheetName val="Sum_LAND6"/>
      <sheetName val="SUM_M&amp;E6"/>
      <sheetName val="KKC_Brkdwn6"/>
      <sheetName val="Factor_F_Data6"/>
      <sheetName val="Grand_Summary_(_Variation)6"/>
      <sheetName val="ST_work_con_M6"/>
      <sheetName val="ST_work_con_carpark6"/>
      <sheetName val="ST_work_M6"/>
      <sheetName val="ST_work_Facad(M)_6"/>
      <sheetName val="ST_work_carpark6"/>
      <sheetName val="back_up_arc_Car_Park6"/>
      <sheetName val="backup_str_carpark6"/>
      <sheetName val="back_up_arc__M6"/>
      <sheetName val="แยกงาน_ผนัง_พื้น_ฝ้า_สี6"/>
      <sheetName val="Grand_SUMMARY_MEP_6"/>
      <sheetName val="แยกงาน_(2)6"/>
      <sheetName val="Discounted_Cash_Flow6"/>
      <sheetName val="แผนงาน_อบต_ท่าลาน(ส่งเทศบาล)6"/>
      <sheetName val="Bill_No__2_-_Carpark6"/>
      <sheetName val="Garph_Work-Cost6"/>
      <sheetName val="Fee_Rate_Summary6"/>
      <sheetName val="OR21_Final_Forecast_Rev_26"/>
      <sheetName val="Summary_Forecast_Budget_1&amp;26"/>
      <sheetName val="Summary_Forecast_Budget_Rev_26"/>
      <sheetName val="Backup_OR21_6"/>
      <sheetName val="BOQ__VI_03_09_19_6"/>
      <sheetName val="Backup_BR_BMA6"/>
      <sheetName val="Budget_for_ENT6"/>
      <sheetName val="ADJ__D-Wall&amp;BR_Ent__Rev_2_16"/>
      <sheetName val="Rebar+Conพื้น_Waste10%6"/>
      <sheetName val="Backup_D-Wall_Ent__13_07_196"/>
      <sheetName val="Backup_BR_ENT__13_07_196"/>
      <sheetName val="IMP_OR21_2019_07_116"/>
      <sheetName val="10_ข้อมูลวัสดุ-ค่าดำเนิน6"/>
      <sheetName val="REF_ONLY26"/>
      <sheetName val="King_16"/>
      <sheetName val="A1_26"/>
      <sheetName val="detail_6"/>
      <sheetName val="Car_6"/>
      <sheetName val="TDC_COA_Sumry6"/>
      <sheetName val="COA_Sumry_by_Area6"/>
      <sheetName val="COA_Sumry_by_Contr6"/>
      <sheetName val="COA_Sumry_by_RG6"/>
      <sheetName val="TDC_COA_Grp_Sumry6"/>
      <sheetName val="TDC_Item_Dets-Full6"/>
      <sheetName val="TDC_Item_Dets-IPM-Full6"/>
      <sheetName val="TDC_Item_Dets6"/>
      <sheetName val="TDC_Item_Sumry6"/>
      <sheetName val="TDC_Key_Qty_Sumry6"/>
      <sheetName val="List_-_Components6"/>
      <sheetName val="List_-_Equipment6"/>
      <sheetName val="Project_Metrics6"/>
      <sheetName val="COA_Sumry_-_Std_Imp6"/>
      <sheetName val="Contr_TDC_-_Std_Imp6"/>
      <sheetName val="Item_Sumry_-_Std_Imp6"/>
      <sheetName val="Proj_TIC_-_Std_Imp6"/>
      <sheetName val="Unit_Costs_-_Std_Imp6"/>
      <sheetName val="Unit_MH_-_Std_Imp6"/>
      <sheetName val="Construction_cost_assumption6"/>
      <sheetName val="JLL_Assumption6"/>
      <sheetName val="Retail_Program&amp;Rev_Assumption6"/>
      <sheetName val="back_up_FL_46"/>
      <sheetName val="BOX_Cryostat_Details6"/>
      <sheetName val="Driver_Linac_Layout6"/>
      <sheetName val="Magnet_Details6"/>
      <sheetName val="ทำนบดิน_46"/>
      <sheetName val="Purchase_Order6"/>
      <sheetName val="Customize_Your_Purchase_Order6"/>
      <sheetName val="3-145_input_plan3"/>
      <sheetName val="36_rc__pipe(2หน้า)3"/>
      <sheetName val="FlatBottomClarifier (Not used)"/>
      <sheetName val="Lookup data"/>
      <sheetName val="MASTER"/>
      <sheetName val="FF-3"/>
      <sheetName val="รถพ่วงขนส่ง"/>
      <sheetName val="Bill 4-Guard House"/>
      <sheetName val="Bill 2-Condo(138 units)"/>
      <sheetName val="Bill 3-Carpark,Services"/>
      <sheetName val="Bill 5- External Work"/>
      <sheetName val="Bill 6-Landscape"/>
      <sheetName val="BUR3-DrnRC"/>
      <sheetName val="BUR4-Rd"/>
      <sheetName val="_x0000__x0000__x005"/>
      <sheetName val="_____@_x001c__x0014"/>
      <sheetName val="?????@_x005f_x001c__x0014"/>
      <sheetName val="_x005F"/>
      <sheetName val="_x0000__x005f"/>
      <sheetName val="_____@_x001c_"/>
      <sheetName val="?????@_x001c__x0014"/>
      <sheetName val="@ñCe_0`"/>
      <sheetName val="@_x001c__x0014__x0002__x0011__x0014_ñCe__x0001_0"/>
      <sheetName val="Definition Table"/>
      <sheetName val="main sum (hotel &amp; residences)"/>
      <sheetName val="สรุปเพิ่ม-ลด"/>
      <sheetName val="3.มุงหลังคา"/>
      <sheetName val="4.ฝ้าเพดาน"/>
      <sheetName val="5.ผนัง"/>
      <sheetName val="6.งานประตู-หน้าต่าง"/>
      <sheetName val="7.งานพื้นและผิวพื้น"/>
      <sheetName val="8.งานบันได"/>
      <sheetName val="9.งานเบ็ดเตล็ด"/>
      <sheetName val="10.งานไฟฟ้าและสื่อสาร"/>
      <sheetName val="11.นิทรรศการและตกแต่ง"/>
      <sheetName val="_x005"/>
      <sheetName val="Demand"/>
      <sheetName val="Occ"/>
      <sheetName val="Summ"/>
      <sheetName val="Equip Item Dets"/>
      <sheetName val="Pipe Item Dets"/>
      <sheetName val="Civil Item Dets"/>
      <sheetName val="Inst Item Dets"/>
      <sheetName val="Elec Item Dets"/>
      <sheetName val="Paint Item Dets"/>
      <sheetName val="By Branch"/>
      <sheetName val="KABULLER.XLS"/>
      <sheetName val="1,2,3,4,5단위수량"/>
      <sheetName val="수입"/>
      <sheetName val="NPV"/>
      <sheetName val="Order List"/>
      <sheetName val="cover page"/>
      <sheetName val="Project Data"/>
      <sheetName val="#REF!"/>
      <sheetName val="hvac boq"/>
      <sheetName val="loans"/>
      <sheetName val="allowances"/>
      <sheetName val="Summary_cal"/>
      <sheetName val="_____@_x0014"/>
      <sheetName val="_____@"/>
      <sheetName val="?????@_x0014"/>
      <sheetName val="d_makan"/>
      <sheetName val="Link_ห้ามลบ"/>
      <sheetName val="Drop_Down"/>
      <sheetName val="ค่าขนส่ง(6ล้อ)"/>
      <sheetName val="ค่าขนส่ง(พ่วง)"/>
      <sheetName val="6"/>
      <sheetName val="5"/>
      <sheetName val="ส.อุดร (2)"/>
      <sheetName val="기성내역"/>
      <sheetName val="Sheet9"/>
      <sheetName val="BOQ건축"/>
      <sheetName val="Cost Summary"/>
      <sheetName val="TTL"/>
      <sheetName val="开办费估算简表"/>
      <sheetName val="4-机械及周转料具"/>
      <sheetName val="List data adj."/>
      <sheetName val="Ratio_Quantities7"/>
      <sheetName val="Column_VE_(Coppper)7"/>
      <sheetName val="CORE_WALL_(GL_38-39_I-R)VE7"/>
      <sheetName val="CORE_WALL_(GL_14-19_I-R)VE7"/>
      <sheetName val="CORE_WALL_(GL_27-28_C-F)VE7"/>
      <sheetName val="CORE_WALL_(GL_53-54_J)VE7"/>
      <sheetName val="CORE_WALL_(GL_56-57_J-P)VE7"/>
      <sheetName val="CORE_WALL_(GL_33_C-L)VE7"/>
      <sheetName val="RC_Wall7"/>
      <sheetName val="Struc__Steel7"/>
      <sheetName val="Std_RC_Wall7"/>
      <sheetName val="Std__Column_7"/>
      <sheetName val="Struc_Check_Table_อาคาร_17"/>
      <sheetName val="ข้อมูลประตู_T17"/>
      <sheetName val="ข้อมูลหน้าต่าง_T17"/>
      <sheetName val="ข้อมูลหน้าต่าง_T37"/>
      <sheetName val="ข้อมูลประตู_T27"/>
      <sheetName val="Data_Sheet7"/>
      <sheetName val="EST-FOOTING_(G)7"/>
      <sheetName val="Cost_per_SQM_M&amp;E7"/>
      <sheetName val="_FS7"/>
      <sheetName val="Sch_2_SN7"/>
      <sheetName val="Sch_3_FP7"/>
      <sheetName val="Sch_4_AC7"/>
      <sheetName val="Sch_6_Prelim7"/>
      <sheetName val="TOTAL_-BUILDING_E17"/>
      <sheetName val="SUM_-_MEP(E1)_7"/>
      <sheetName val="Air(E1_)7"/>
      <sheetName val="Fp(E1)___7"/>
      <sheetName val="SUMMARY_MEP7"/>
      <sheetName val="SUM_-_MEP_BUILDING7"/>
      <sheetName val="Electrical_System_7"/>
      <sheetName val="Commuication_System7"/>
      <sheetName val="Air_Conditioning__System__7"/>
      <sheetName val="Sanitary_System_7"/>
      <sheetName val="Fire_Protection_System_7"/>
      <sheetName val="ปี_25627"/>
      <sheetName val="รายการ_VE7"/>
      <sheetName val="Type_A-17"/>
      <sheetName val="Type_A-1M7"/>
      <sheetName val="Type_B-17"/>
      <sheetName val="Type_C17"/>
      <sheetName val="Type_C-27"/>
      <sheetName val="Type_C-37"/>
      <sheetName val="Type_C-57"/>
      <sheetName val="Type_DP-57"/>
      <sheetName val="Type_LOFT-17"/>
      <sheetName val="Type_LOFT-2_7"/>
      <sheetName val="Type_LOFT-2M7"/>
      <sheetName val="Type_LOFT_37"/>
      <sheetName val="Type_LOFT-47"/>
      <sheetName val="Type_LOFT-57"/>
      <sheetName val="Type_LOFT-67"/>
      <sheetName val="Type_LOFT-77"/>
      <sheetName val="Type_PH-A7"/>
      <sheetName val="Type_PH-B7"/>
      <sheetName val="Type_PH-C7"/>
      <sheetName val="Type_PH-D7"/>
      <sheetName val="Type_PH-E7"/>
      <sheetName val="Sum_LAND7"/>
      <sheetName val="SUM_M&amp;E7"/>
      <sheetName val="Grand_Summary_(_Variation)7"/>
      <sheetName val="ST_work_con_M7"/>
      <sheetName val="ST_work_con_carpark7"/>
      <sheetName val="ST_work_M7"/>
      <sheetName val="ST_work_Facad(M)_7"/>
      <sheetName val="ST_work_carpark7"/>
      <sheetName val="back_up_arc_Car_Park7"/>
      <sheetName val="backup_str_carpark7"/>
      <sheetName val="back_up_arc__M7"/>
      <sheetName val="แยกงาน_ผนัง_พื้น_ฝ้า_สี7"/>
      <sheetName val="Grand_SUMMARY_MEP_7"/>
      <sheetName val="แยกงาน_(2)7"/>
      <sheetName val="KKC_Brkdwn7"/>
      <sheetName val="Factor_F_Data7"/>
      <sheetName val="Garph_Work-Cost7"/>
      <sheetName val="Discounted_Cash_Flow7"/>
      <sheetName val="Fee_Rate_Summary7"/>
      <sheetName val="Bill_No__2_-_Carpark7"/>
      <sheetName val="back_up_FL_47"/>
      <sheetName val="King_17"/>
      <sheetName val="10_ข้อมูลวัสดุ-ค่าดำเนิน7"/>
      <sheetName val="REF_ONLY27"/>
      <sheetName val="แผนงาน_อบต_ท่าลาน(ส่งเทศบาล)7"/>
      <sheetName val="OR21_Final_Forecast_Rev_27"/>
      <sheetName val="Summary_Forecast_Budget_1&amp;27"/>
      <sheetName val="Summary_Forecast_Budget_Rev_27"/>
      <sheetName val="Backup_OR21_7"/>
      <sheetName val="BOQ__VI_03_09_19_7"/>
      <sheetName val="Backup_BR_BMA7"/>
      <sheetName val="Budget_for_ENT7"/>
      <sheetName val="ADJ__D-Wall&amp;BR_Ent__Rev_2_17"/>
      <sheetName val="Rebar+Conพื้น_Waste10%7"/>
      <sheetName val="Backup_D-Wall_Ent__13_07_197"/>
      <sheetName val="Backup_BR_ENT__13_07_197"/>
      <sheetName val="IMP_OR21_2019_07_117"/>
      <sheetName val="A1_27"/>
      <sheetName val="detail_7"/>
      <sheetName val="Car_7"/>
      <sheetName val="TDC_COA_Sumry7"/>
      <sheetName val="COA_Sumry_by_Area7"/>
      <sheetName val="COA_Sumry_by_Contr7"/>
      <sheetName val="COA_Sumry_by_RG7"/>
      <sheetName val="TDC_COA_Grp_Sumry7"/>
      <sheetName val="TDC_Item_Dets-Full7"/>
      <sheetName val="TDC_Item_Dets-IPM-Full7"/>
      <sheetName val="TDC_Item_Dets7"/>
      <sheetName val="TDC_Item_Sumry7"/>
      <sheetName val="TDC_Key_Qty_Sumry7"/>
      <sheetName val="List_-_Components7"/>
      <sheetName val="List_-_Equipment7"/>
      <sheetName val="Project_Metrics7"/>
      <sheetName val="COA_Sumry_-_Std_Imp7"/>
      <sheetName val="Contr_TDC_-_Std_Imp7"/>
      <sheetName val="Item_Sumry_-_Std_Imp7"/>
      <sheetName val="Proj_TIC_-_Std_Imp7"/>
      <sheetName val="Unit_Costs_-_Std_Imp7"/>
      <sheetName val="Unit_MH_-_Std_Imp7"/>
      <sheetName val="Construction_cost_assumption7"/>
      <sheetName val="JLL_Assumption7"/>
      <sheetName val="Retail_Program&amp;Rev_Assumption7"/>
      <sheetName val="BOX_Cryostat_Details7"/>
      <sheetName val="Driver_Linac_Layout7"/>
      <sheetName val="Magnet_Details7"/>
      <sheetName val="Factor_F_งาน_DB_4"/>
      <sheetName val="Site_OH-Main_Construction4"/>
      <sheetName val="Site_OH-HMA4"/>
      <sheetName val="Para_Slurry_Seal4"/>
      <sheetName val="Agg__for_Para_Type_III4"/>
      <sheetName val="Agg__for_Para_TypeIII_Haulage4"/>
      <sheetName val="Tack_Coat-16+400A,B4"/>
      <sheetName val="Earth_Excavation4"/>
      <sheetName val="B1_Selected_Mat4"/>
      <sheetName val="B1_CTB_In-Plant4"/>
      <sheetName val="Tack_Coat-17+100B4"/>
      <sheetName val="Milling_5cm-ทางลงเชียงราก4"/>
      <sheetName val="Tack_Coat-ทางลงเชียงราก4"/>
      <sheetName val="Toll_Fee4"/>
      <sheetName val="Traffic_Management4"/>
      <sheetName val="Attach1(สรุปรวม)_4"/>
      <sheetName val="Attach2(BOQ_Detail)_4"/>
      <sheetName val="Attach3(Measurement)_(Topping)4"/>
      <sheetName val="Attach3(Measurement)_(FL_FINIS4"/>
      <sheetName val="Attach3(Check_Sheet)4"/>
      <sheetName val="_(FL_Finis)4"/>
      <sheetName val="11_ข้อมูลงานCon4"/>
      <sheetName val="12_ข้อมูลงานไม้แบบ4"/>
      <sheetName val="ทำนบดิน_47"/>
      <sheetName val="Purchase_Order7"/>
      <sheetName val="Customize_Your_Purchase_Order7"/>
      <sheetName val="bp_bill-mark4"/>
      <sheetName val="ตกแต่ง-อาคาร_A4"/>
      <sheetName val="ตกแต่ง-อาคาร_B4"/>
      <sheetName val="ตกแต่ง-อาคาร_C4"/>
      <sheetName val="ตกแต่ง-อาคาร_E4"/>
      <sheetName val="basic_rate4"/>
      <sheetName val="bk_unit_rate4"/>
      <sheetName val="3-145_input_plan4"/>
      <sheetName val="MS_Box4"/>
      <sheetName val="MOLP_C4"/>
      <sheetName val="Sch_24"/>
      <sheetName val="PRICE_LIST4"/>
      <sheetName val="36_rc__pipe(2หน้า)4"/>
      <sheetName val="Ratio_Quantities8"/>
      <sheetName val="Column_VE_(Coppper)8"/>
      <sheetName val="CORE_WALL_(GL_38-39_I-R)VE8"/>
      <sheetName val="CORE_WALL_(GL_14-19_I-R)VE8"/>
      <sheetName val="CORE_WALL_(GL_27-28_C-F)VE8"/>
      <sheetName val="CORE_WALL_(GL_53-54_J)VE8"/>
      <sheetName val="CORE_WALL_(GL_56-57_J-P)VE8"/>
      <sheetName val="CORE_WALL_(GL_33_C-L)VE8"/>
      <sheetName val="RC_Wall8"/>
      <sheetName val="Struc__Steel8"/>
      <sheetName val="Std_RC_Wall8"/>
      <sheetName val="Std__Column_8"/>
      <sheetName val="Struc_Check_Table_อาคาร_18"/>
      <sheetName val="ข้อมูลประตู_T18"/>
      <sheetName val="ข้อมูลหน้าต่าง_T18"/>
      <sheetName val="ข้อมูลหน้าต่าง_T38"/>
      <sheetName val="ข้อมูลประตู_T28"/>
      <sheetName val="Data_Sheet8"/>
      <sheetName val="EST-FOOTING_(G)8"/>
      <sheetName val="Cost_per_SQM_M&amp;E8"/>
      <sheetName val="_FS8"/>
      <sheetName val="Sch_2_SN8"/>
      <sheetName val="Sch_3_FP8"/>
      <sheetName val="Sch_4_AC8"/>
      <sheetName val="Sch_6_Prelim8"/>
      <sheetName val="TOTAL_-BUILDING_E18"/>
      <sheetName val="SUM_-_MEP(E1)_8"/>
      <sheetName val="Air(E1_)8"/>
      <sheetName val="Fp(E1)___8"/>
      <sheetName val="SUMMARY_MEP8"/>
      <sheetName val="SUM_-_MEP_BUILDING8"/>
      <sheetName val="Electrical_System_8"/>
      <sheetName val="Commuication_System8"/>
      <sheetName val="Air_Conditioning__System__8"/>
      <sheetName val="Sanitary_System_8"/>
      <sheetName val="Fire_Protection_System_8"/>
      <sheetName val="ปี_25628"/>
      <sheetName val="รายการ_VE8"/>
      <sheetName val="Type_A-18"/>
      <sheetName val="Type_A-1M8"/>
      <sheetName val="Type_B-18"/>
      <sheetName val="Type_C18"/>
      <sheetName val="Type_C-28"/>
      <sheetName val="Type_C-38"/>
      <sheetName val="Type_C-58"/>
      <sheetName val="Type_DP-58"/>
      <sheetName val="Type_LOFT-18"/>
      <sheetName val="Type_LOFT-2_8"/>
      <sheetName val="Type_LOFT-2M8"/>
      <sheetName val="Type_LOFT_38"/>
      <sheetName val="Type_LOFT-48"/>
      <sheetName val="Type_LOFT-58"/>
      <sheetName val="Type_LOFT-68"/>
      <sheetName val="Type_LOFT-78"/>
      <sheetName val="Type_PH-A8"/>
      <sheetName val="Type_PH-B8"/>
      <sheetName val="Type_PH-C8"/>
      <sheetName val="Type_PH-D8"/>
      <sheetName val="Type_PH-E8"/>
      <sheetName val="Sum_LAND8"/>
      <sheetName val="SUM_M&amp;E8"/>
      <sheetName val="Grand_Summary_(_Variation)8"/>
      <sheetName val="ST_work_con_M8"/>
      <sheetName val="ST_work_con_carpark8"/>
      <sheetName val="ST_work_M8"/>
      <sheetName val="ST_work_Facad(M)_8"/>
      <sheetName val="ST_work_carpark8"/>
      <sheetName val="back_up_arc_Car_Park8"/>
      <sheetName val="backup_str_carpark8"/>
      <sheetName val="back_up_arc__M8"/>
      <sheetName val="แยกงาน_ผนัง_พื้น_ฝ้า_สี8"/>
      <sheetName val="Grand_SUMMARY_MEP_8"/>
      <sheetName val="แยกงาน_(2)8"/>
      <sheetName val="KKC_Brkdwn8"/>
      <sheetName val="Factor_F_Data8"/>
      <sheetName val="Garph_Work-Cost8"/>
      <sheetName val="Discounted_Cash_Flow8"/>
      <sheetName val="Fee_Rate_Summary8"/>
      <sheetName val="Bill_No__2_-_Carpark8"/>
      <sheetName val="back_up_FL_48"/>
      <sheetName val="King_18"/>
      <sheetName val="10_ข้อมูลวัสดุ-ค่าดำเนิน8"/>
      <sheetName val="REF_ONLY28"/>
      <sheetName val="แผนงาน_อบต_ท่าลาน(ส่งเทศบาล)8"/>
      <sheetName val="OR21_Final_Forecast_Rev_28"/>
      <sheetName val="Summary_Forecast_Budget_1&amp;28"/>
      <sheetName val="Summary_Forecast_Budget_Rev_28"/>
      <sheetName val="Backup_OR21_8"/>
      <sheetName val="BOQ__VI_03_09_19_8"/>
      <sheetName val="Backup_BR_BMA8"/>
      <sheetName val="Budget_for_ENT8"/>
      <sheetName val="ADJ__D-Wall&amp;BR_Ent__Rev_2_18"/>
      <sheetName val="Rebar+Conพื้น_Waste10%8"/>
      <sheetName val="Backup_D-Wall_Ent__13_07_198"/>
      <sheetName val="Backup_BR_ENT__13_07_198"/>
      <sheetName val="IMP_OR21_2019_07_118"/>
      <sheetName val="A1_28"/>
      <sheetName val="detail_8"/>
      <sheetName val="Car_8"/>
      <sheetName val="TDC_COA_Sumry8"/>
      <sheetName val="COA_Sumry_by_Area8"/>
      <sheetName val="COA_Sumry_by_Contr8"/>
      <sheetName val="COA_Sumry_by_RG8"/>
      <sheetName val="TDC_COA_Grp_Sumry8"/>
      <sheetName val="TDC_Item_Dets-Full8"/>
      <sheetName val="TDC_Item_Dets-IPM-Full8"/>
      <sheetName val="TDC_Item_Dets8"/>
      <sheetName val="TDC_Item_Sumry8"/>
      <sheetName val="TDC_Key_Qty_Sumry8"/>
      <sheetName val="List_-_Components8"/>
      <sheetName val="List_-_Equipment8"/>
      <sheetName val="Project_Metrics8"/>
      <sheetName val="COA_Sumry_-_Std_Imp8"/>
      <sheetName val="Contr_TDC_-_Std_Imp8"/>
      <sheetName val="Item_Sumry_-_Std_Imp8"/>
      <sheetName val="Proj_TIC_-_Std_Imp8"/>
      <sheetName val="Unit_Costs_-_Std_Imp8"/>
      <sheetName val="Unit_MH_-_Std_Imp8"/>
      <sheetName val="Construction_cost_assumption8"/>
      <sheetName val="JLL_Assumption8"/>
      <sheetName val="Retail_Program&amp;Rev_Assumption8"/>
      <sheetName val="BOX_Cryostat_Details8"/>
      <sheetName val="Driver_Linac_Layout8"/>
      <sheetName val="Magnet_Details8"/>
      <sheetName val="Factor_F_งาน_DB_5"/>
      <sheetName val="Site_OH-Main_Construction5"/>
      <sheetName val="Site_OH-HMA5"/>
      <sheetName val="Para_Slurry_Seal5"/>
      <sheetName val="Agg__for_Para_Type_III5"/>
      <sheetName val="Agg__for_Para_TypeIII_Haulage5"/>
      <sheetName val="Tack_Coat-16+400A,B5"/>
      <sheetName val="Earth_Excavation5"/>
      <sheetName val="B1_Selected_Mat5"/>
      <sheetName val="B1_CTB_In-Plant5"/>
      <sheetName val="Tack_Coat-17+100B5"/>
      <sheetName val="Milling_5cm-ทางลงเชียงราก5"/>
      <sheetName val="Tack_Coat-ทางลงเชียงราก5"/>
      <sheetName val="Toll_Fee5"/>
      <sheetName val="Traffic_Management5"/>
      <sheetName val="Attach1(สรุปรวม)_5"/>
      <sheetName val="Attach2(BOQ_Detail)_5"/>
      <sheetName val="Attach3(Measurement)_(Topping)5"/>
      <sheetName val="Attach3(Measurement)_(FL_FINIS5"/>
      <sheetName val="Attach3(Check_Sheet)5"/>
      <sheetName val="_(FL_Finis)5"/>
      <sheetName val="11_ข้อมูลงานCon5"/>
      <sheetName val="12_ข้อมูลงานไม้แบบ5"/>
      <sheetName val="ทำนบดิน_48"/>
      <sheetName val="Purchase_Order8"/>
      <sheetName val="Customize_Your_Purchase_Order8"/>
      <sheetName val="bp_bill-mark5"/>
      <sheetName val="ตกแต่ง-อาคาร_A5"/>
      <sheetName val="ตกแต่ง-อาคาร_B5"/>
      <sheetName val="ตกแต่ง-อาคาร_C5"/>
      <sheetName val="ตกแต่ง-อาคาร_E5"/>
      <sheetName val="basic_rate5"/>
      <sheetName val="bk_unit_rate5"/>
      <sheetName val="3-145_input_plan5"/>
      <sheetName val="MS_Box5"/>
      <sheetName val="MOLP_C5"/>
      <sheetName val="Sch_25"/>
      <sheetName val="PRICE_LIST5"/>
      <sheetName val="36_rc__pipe(2หน้า)5"/>
      <sheetName val="A_O_R_1"/>
      <sheetName val="หน้าปกล่าสุด_(2)1"/>
      <sheetName val="Cover_(2)1"/>
      <sheetName val="งานตกแต่งภายใน_(ตัดSCOPE)1"/>
      <sheetName val="หมวดงานสถาปัตยกรรม_(พาส)ต้นฉบั1"/>
      <sheetName val="EE_1"/>
      <sheetName val="AC_(2)1"/>
      <sheetName val="สรุปราคา_(EMC)2"/>
      <sheetName val="Status_Budget2"/>
      <sheetName val="bill_21"/>
      <sheetName val="입찰내역_발주처_양식1"/>
      <sheetName val="price_per_model1"/>
      <sheetName val="Cost_Data1"/>
      <sheetName val="book_1_summary1"/>
      <sheetName val="construction_cost_summary1"/>
      <sheetName val="sum_1-41"/>
      <sheetName val="Land_Dev't__Ph-11"/>
      <sheetName val="worksheet_inchican1"/>
      <sheetName val="combined_9-301"/>
      <sheetName val="COMPARATIVE_SUMMARY1"/>
      <sheetName val="BOQ_(typ-accent)1"/>
      <sheetName val="summary_sn_fp1"/>
      <sheetName val="Category_List1"/>
      <sheetName val="5a__Code_E1"/>
      <sheetName val="Executive_Summary_Buil1"/>
      <sheetName val="Backup_Rev1"/>
      <sheetName val="___合同台账__1"/>
      <sheetName val="ประมาณการประตูหน้าต่าง_1"/>
      <sheetName val="DMD_Office1"/>
      <sheetName val="ADMIN_OFFICE_(2)1"/>
      <sheetName val="exec_summary1"/>
      <sheetName val="3-CAPARS_Log1"/>
      <sheetName val="area_converter1"/>
      <sheetName val="Link_ห้ามลบ1"/>
      <sheetName val="Drop_Down1"/>
      <sheetName val="Summary_cal1"/>
      <sheetName val="d_makan1"/>
      <sheetName val="Ratio_Quantities9"/>
      <sheetName val="Column_VE_(Coppper)9"/>
      <sheetName val="CORE_WALL_(GL_38-39_I-R)VE9"/>
      <sheetName val="CORE_WALL_(GL_14-19_I-R)VE9"/>
      <sheetName val="CORE_WALL_(GL_27-28_C-F)VE9"/>
      <sheetName val="CORE_WALL_(GL_53-54_J)VE9"/>
      <sheetName val="CORE_WALL_(GL_56-57_J-P)VE9"/>
      <sheetName val="CORE_WALL_(GL_33_C-L)VE9"/>
      <sheetName val="RC_Wall9"/>
      <sheetName val="Struc__Steel9"/>
      <sheetName val="Std_RC_Wall9"/>
      <sheetName val="Std__Column_9"/>
      <sheetName val="Struc_Check_Table_อาคาร_19"/>
      <sheetName val="ข้อมูลประตู_T19"/>
      <sheetName val="ข้อมูลหน้าต่าง_T19"/>
      <sheetName val="ข้อมูลหน้าต่าง_T39"/>
      <sheetName val="ข้อมูลประตู_T29"/>
      <sheetName val="_FS9"/>
      <sheetName val="Sch_2_SN9"/>
      <sheetName val="Sch_3_FP9"/>
      <sheetName val="Sch_4_AC9"/>
      <sheetName val="Sch_6_Prelim9"/>
      <sheetName val="ปี_25629"/>
      <sheetName val="TOTAL_-BUILDING_E19"/>
      <sheetName val="SUM_-_MEP(E1)_9"/>
      <sheetName val="Air(E1_)9"/>
      <sheetName val="Fp(E1)___9"/>
      <sheetName val="Data_Sheet9"/>
      <sheetName val="SUMMARY_MEP9"/>
      <sheetName val="SUM_-_MEP_BUILDING9"/>
      <sheetName val="Electrical_System_9"/>
      <sheetName val="Commuication_System9"/>
      <sheetName val="Air_Conditioning__System__9"/>
      <sheetName val="Sanitary_System_9"/>
      <sheetName val="Fire_Protection_System_9"/>
      <sheetName val="EST-FOOTING_(G)9"/>
      <sheetName val="Cost_per_SQM_M&amp;E9"/>
      <sheetName val="รายการ_VE9"/>
      <sheetName val="Type_A-19"/>
      <sheetName val="Type_A-1M9"/>
      <sheetName val="Type_B-19"/>
      <sheetName val="Type_C19"/>
      <sheetName val="Type_C-29"/>
      <sheetName val="Type_C-39"/>
      <sheetName val="Type_C-59"/>
      <sheetName val="Type_DP-59"/>
      <sheetName val="Type_LOFT-19"/>
      <sheetName val="Type_LOFT-2_9"/>
      <sheetName val="Type_LOFT-2M9"/>
      <sheetName val="Type_LOFT_39"/>
      <sheetName val="Type_LOFT-49"/>
      <sheetName val="Type_LOFT-59"/>
      <sheetName val="Type_LOFT-69"/>
      <sheetName val="Type_LOFT-79"/>
      <sheetName val="Type_PH-A9"/>
      <sheetName val="Type_PH-B9"/>
      <sheetName val="Type_PH-C9"/>
      <sheetName val="Type_PH-D9"/>
      <sheetName val="Type_PH-E9"/>
      <sheetName val="Sum_LAND9"/>
      <sheetName val="SUM_M&amp;E9"/>
      <sheetName val="KKC_Brkdwn9"/>
      <sheetName val="Factor_F_Data9"/>
      <sheetName val="Grand_Summary_(_Variation)9"/>
      <sheetName val="ST_work_con_M9"/>
      <sheetName val="ST_work_con_carpark9"/>
      <sheetName val="ST_work_M9"/>
      <sheetName val="ST_work_Facad(M)_9"/>
      <sheetName val="ST_work_carpark9"/>
      <sheetName val="back_up_arc_Car_Park9"/>
      <sheetName val="backup_str_carpark9"/>
      <sheetName val="back_up_arc__M9"/>
      <sheetName val="แยกงาน_ผนัง_พื้น_ฝ้า_สี9"/>
      <sheetName val="Grand_SUMMARY_MEP_9"/>
      <sheetName val="แยกงาน_(2)9"/>
      <sheetName val="Discounted_Cash_Flow9"/>
      <sheetName val="แผนงาน_อบต_ท่าลาน(ส่งเทศบาล)9"/>
      <sheetName val="Bill_No__2_-_Carpark9"/>
      <sheetName val="Garph_Work-Cost9"/>
      <sheetName val="Fee_Rate_Summary9"/>
      <sheetName val="OR21_Final_Forecast_Rev_29"/>
      <sheetName val="Summary_Forecast_Budget_1&amp;29"/>
      <sheetName val="Summary_Forecast_Budget_Rev_29"/>
      <sheetName val="Backup_OR21_9"/>
      <sheetName val="BOQ__VI_03_09_19_9"/>
      <sheetName val="Backup_BR_BMA9"/>
      <sheetName val="Budget_for_ENT9"/>
      <sheetName val="ADJ__D-Wall&amp;BR_Ent__Rev_2_19"/>
      <sheetName val="Rebar+Conพื้น_Waste10%9"/>
      <sheetName val="Backup_D-Wall_Ent__13_07_199"/>
      <sheetName val="Backup_BR_ENT__13_07_199"/>
      <sheetName val="IMP_OR21_2019_07_119"/>
      <sheetName val="10_ข้อมูลวัสดุ-ค่าดำเนิน9"/>
      <sheetName val="REF_ONLY29"/>
      <sheetName val="King_19"/>
      <sheetName val="A1_29"/>
      <sheetName val="detail_9"/>
      <sheetName val="Car_9"/>
      <sheetName val="TDC_COA_Sumry9"/>
      <sheetName val="COA_Sumry_by_Area9"/>
      <sheetName val="COA_Sumry_by_Contr9"/>
      <sheetName val="COA_Sumry_by_RG9"/>
      <sheetName val="TDC_COA_Grp_Sumry9"/>
      <sheetName val="TDC_Item_Dets-Full9"/>
      <sheetName val="TDC_Item_Dets-IPM-Full9"/>
      <sheetName val="TDC_Item_Dets9"/>
      <sheetName val="TDC_Item_Sumry9"/>
      <sheetName val="TDC_Key_Qty_Sumry9"/>
      <sheetName val="List_-_Components9"/>
      <sheetName val="List_-_Equipment9"/>
      <sheetName val="Project_Metrics9"/>
      <sheetName val="COA_Sumry_-_Std_Imp9"/>
      <sheetName val="Contr_TDC_-_Std_Imp9"/>
      <sheetName val="Item_Sumry_-_Std_Imp9"/>
      <sheetName val="Proj_TIC_-_Std_Imp9"/>
      <sheetName val="Unit_Costs_-_Std_Imp9"/>
      <sheetName val="Unit_MH_-_Std_Imp9"/>
      <sheetName val="back_up_FL_49"/>
      <sheetName val="Construction_cost_assumption9"/>
      <sheetName val="JLL_Assumption9"/>
      <sheetName val="Retail_Program&amp;Rev_Assumption9"/>
      <sheetName val="BOX_Cryostat_Details9"/>
      <sheetName val="Driver_Linac_Layout9"/>
      <sheetName val="Magnet_Details9"/>
      <sheetName val="ทำนบดิน_49"/>
      <sheetName val="Purchase_Order9"/>
      <sheetName val="Customize_Your_Purchase_Order9"/>
      <sheetName val="bk_unit_rate6"/>
      <sheetName val="Factor_F_งาน_DB_6"/>
      <sheetName val="Site_OH-Main_Construction6"/>
      <sheetName val="Site_OH-HMA6"/>
      <sheetName val="Para_Slurry_Seal6"/>
      <sheetName val="Agg__for_Para_Type_III6"/>
      <sheetName val="Agg__for_Para_TypeIII_Haulage6"/>
      <sheetName val="Tack_Coat-16+400A,B6"/>
      <sheetName val="Earth_Excavation6"/>
      <sheetName val="B1_Selected_Mat6"/>
      <sheetName val="B1_CTB_In-Plant6"/>
      <sheetName val="Tack_Coat-17+100B6"/>
      <sheetName val="Milling_5cm-ทางลงเชียงราก6"/>
      <sheetName val="Tack_Coat-ทางลงเชียงราก6"/>
      <sheetName val="Toll_Fee6"/>
      <sheetName val="Traffic_Management6"/>
      <sheetName val="Attach1(สรุปรวม)_6"/>
      <sheetName val="Attach2(BOQ_Detail)_6"/>
      <sheetName val="Attach3(Measurement)_(Topping)6"/>
      <sheetName val="Attach3(Measurement)_(FL_FINIS6"/>
      <sheetName val="Attach3(Check_Sheet)6"/>
      <sheetName val="_(FL_Finis)6"/>
      <sheetName val="11_ข้อมูลงานCon6"/>
      <sheetName val="12_ข้อมูลงานไม้แบบ6"/>
      <sheetName val="bp_bill-mark6"/>
      <sheetName val="ตกแต่ง-อาคาร_A6"/>
      <sheetName val="ตกแต่ง-อาคาร_B6"/>
      <sheetName val="ตกแต่ง-อาคาร_C6"/>
      <sheetName val="ตกแต่ง-อาคาร_E6"/>
      <sheetName val="basic_rate6"/>
      <sheetName val="3-145_input_plan6"/>
      <sheetName val="MS_Box6"/>
      <sheetName val="MOLP_C6"/>
      <sheetName val="Sch_26"/>
      <sheetName val="PRICE_LIST6"/>
      <sheetName val="36_rc__pipe(2หน้า)6"/>
      <sheetName val="book_1_summary2"/>
      <sheetName val="construction_cost_summary2"/>
      <sheetName val="sum_1-42"/>
      <sheetName val="สรุปราคา_(EMC)3"/>
      <sheetName val="Status_Budget3"/>
      <sheetName val="A_O_R_2"/>
      <sheetName val="summary_sn_fp2"/>
      <sheetName val="หน้าปกล่าสุด_(2)2"/>
      <sheetName val="Cover_(2)2"/>
      <sheetName val="งานตกแต่งภายใน_(ตัดSCOPE)2"/>
      <sheetName val="หมวดงานสถาปัตยกรรม_(พาส)ต้นฉบั2"/>
      <sheetName val="EE_2"/>
      <sheetName val="AC_(2)2"/>
      <sheetName val="bill_22"/>
      <sheetName val="입찰내역_발주처_양식2"/>
      <sheetName val="price_per_model2"/>
      <sheetName val="Cost_Data2"/>
      <sheetName val="Land_Dev't__Ph-12"/>
      <sheetName val="worksheet_inchican2"/>
      <sheetName val="combined_9-302"/>
      <sheetName val="COMPARATIVE_SUMMARY2"/>
      <sheetName val="BOQ_(typ-accent)2"/>
      <sheetName val="Executive_Summary_Buil2"/>
      <sheetName val="Category_List2"/>
      <sheetName val="5a__Code_E2"/>
      <sheetName val="Backup_Rev2"/>
      <sheetName val="DMD_Office2"/>
      <sheetName val="ADMIN_OFFICE_(2)2"/>
      <sheetName val="exec_summary2"/>
      <sheetName val="3-CAPARS_Log2"/>
      <sheetName val="___合同台账__2"/>
      <sheetName val="ประมาณการประตูหน้าต่าง_2"/>
      <sheetName val="area_converter2"/>
      <sheetName val="Link_ห้ามลบ2"/>
      <sheetName val="Drop_Down2"/>
      <sheetName val="Summary_cal2"/>
      <sheetName val="d_makan2"/>
      <sheetName val="งานเพิ่ม-ลด"/>
      <sheetName val="ภูมิทัศน์"/>
      <sheetName val="bq"/>
      <sheetName val="ปร4"/>
      <sheetName val="หา FACTORF"/>
      <sheetName val="OHCทาง"/>
      <sheetName val="ค่าขนส่ง(กรอก)"/>
      <sheetName val="CABLE"/>
      <sheetName val="RACK WAY"/>
      <sheetName val="sh_vpm_fr"/>
      <sheetName val="封面_16"/>
      <sheetName val="SUMMERY_(BOQ)15"/>
      <sheetName val="FIRST_FLOOR15"/>
      <sheetName val="SECOND_FLOOR15"/>
      <sheetName val="3RD_FLOOR15"/>
      <sheetName val="4_TH_FLOOR15"/>
      <sheetName val="1ST-4TH_DOOR_WORK15"/>
      <sheetName val="1ST-4TH_MAIL&amp;FEMALE_TOILET15"/>
      <sheetName val="5THFLOOR_LIFT_LOBBY&amp;CORRIDOR15"/>
      <sheetName val="Back_Up15"/>
      <sheetName val="Concrete_Beam15"/>
      <sheetName val="ส่งมอบงาน_11"/>
      <sheetName val="Grand_Summary_(2)11"/>
      <sheetName val="Grand_Summary_11"/>
      <sheetName val="_BOQ_WELCOME_11"/>
      <sheetName val="Grand_Sum_VO11"/>
      <sheetName val="Sum_VIP_VO11"/>
      <sheetName val="SAN_REDUCED_111"/>
      <sheetName val="S3_Architectural11"/>
      <sheetName val="Unit_rate_Architecture1"/>
      <sheetName val="Follow_Dwg_"/>
      <sheetName val="FlatBottomClarifier_(Not_used)"/>
      <sheetName val="Lookup_data"/>
      <sheetName val="Bill_4-Guard_House"/>
      <sheetName val="Bill_2-Condo(138_units)"/>
      <sheetName val="Bill_3-Carpark,Services"/>
      <sheetName val="Bill_5-_External_Work"/>
      <sheetName val="Bill_6-Landscape"/>
      <sheetName val="Definition_Table"/>
      <sheetName val="main_sum_(hotel_&amp;_residences)"/>
      <sheetName val="Equip_Item_Dets"/>
      <sheetName val="Pipe_Item_Dets"/>
      <sheetName val="Civil_Item_Dets"/>
      <sheetName val="Inst_Item_Dets"/>
      <sheetName val="Elec_Item_Dets"/>
      <sheetName val="Paint_Item_Dets"/>
      <sheetName val="By_Branch"/>
      <sheetName val="หา_FACTORF"/>
      <sheetName val="RACK_WAY"/>
      <sheetName val="3_มุงหลังคา"/>
      <sheetName val="4_ฝ้าเพดาน"/>
      <sheetName val="5_ผนัง"/>
      <sheetName val="6_งานประตู-หน้าต่าง"/>
      <sheetName val="7_งานพื้นและผิวพื้น"/>
      <sheetName val="8_งานบันได"/>
      <sheetName val="9_งานเบ็ดเตล็ด"/>
      <sheetName val="10_งานไฟฟ้าและสื่อสาร"/>
      <sheetName val="11_นิทรรศการและตกแต่ง"/>
      <sheetName val="Project_Data"/>
      <sheetName val="KABULLER_XLS"/>
      <sheetName val="Order_List"/>
      <sheetName val="cover_page"/>
      <sheetName val="hvac_boq"/>
      <sheetName val="Z"/>
      <sheetName val="Cash2"/>
      <sheetName val="sheetNO"/>
      <sheetName val="Quotation"/>
      <sheetName val="EE PRICE"/>
      <sheetName val="Sum Main"/>
      <sheetName val="004 Frame "/>
      <sheetName val="backup"/>
      <sheetName val="ราคาวัสดุ-ค่าแรง"/>
      <sheetName val="สิบล้อขนส่ง"/>
      <sheetName val="ข้อมูลคำนวณ1"/>
      <sheetName val="Multi_Box 1"/>
      <sheetName val="ค่างานต้นทุน"/>
      <sheetName val="หกล้อขนส่ง"/>
      <sheetName val="ข้อมูลสะพาน1"/>
      <sheetName val="ค่างานต้นทุนสะพาน1"/>
      <sheetName val="ราคาราง"/>
      <sheetName val="ดินตัด-ถม"/>
      <sheetName val="ทางเชื่อม"/>
      <sheetName val="ปร.4สะพาน1"/>
      <sheetName val="封面_17"/>
      <sheetName val="SUMMERY_(BOQ)16"/>
      <sheetName val="FIRST_FLOOR16"/>
      <sheetName val="SECOND_FLOOR16"/>
      <sheetName val="3RD_FLOOR16"/>
      <sheetName val="4_TH_FLOOR16"/>
      <sheetName val="1ST-4TH_DOOR_WORK16"/>
      <sheetName val="1ST-4TH_MAIL&amp;FEMALE_TOILET16"/>
      <sheetName val="5THFLOOR_LIFT_LOBBY&amp;CORRIDOR16"/>
      <sheetName val="Back_Up16"/>
      <sheetName val="Concrete_Beam16"/>
      <sheetName val="ส่งมอบงาน_12"/>
      <sheetName val="Grand_Summary_(2)12"/>
      <sheetName val="Grand_Summary_12"/>
      <sheetName val="_BOQ_WELCOME_12"/>
      <sheetName val="Grand_Sum_VO12"/>
      <sheetName val="Sum_VIP_VO12"/>
      <sheetName val="SAN_REDUCED_112"/>
      <sheetName val="S3_Architectural12"/>
      <sheetName val="Follow_Dwg_1"/>
      <sheetName val="Bill_4-Guard_House1"/>
      <sheetName val="Bill_2-Condo(138_units)1"/>
      <sheetName val="Bill_3-Carpark,Services1"/>
      <sheetName val="Bill_5-_External_Work1"/>
      <sheetName val="Bill_6-Landscape1"/>
      <sheetName val="FlatBottomClarifier_(Not_used)1"/>
      <sheetName val="Lookup_data1"/>
      <sheetName val="Definition_Table1"/>
      <sheetName val="LEGEND"/>
      <sheetName val="封面_18"/>
      <sheetName val="SUMMERY_(BOQ)17"/>
      <sheetName val="Ratio_Quantities12"/>
      <sheetName val="Column_VE_(Coppper)12"/>
      <sheetName val="CORE_WALL_(GL_38-39_I-R)VE12"/>
      <sheetName val="CORE_WALL_(GL_14-19_I-R)VE12"/>
      <sheetName val="CORE_WALL_(GL_27-28_C-F)VE12"/>
      <sheetName val="CORE_WALL_(GL_53-54_J)VE12"/>
      <sheetName val="CORE_WALL_(GL_56-57_J-P)VE12"/>
      <sheetName val="CORE_WALL_(GL_33_C-L)VE12"/>
      <sheetName val="RC_Wall12"/>
      <sheetName val="Struc__Steel12"/>
      <sheetName val="Std_RC_Wall12"/>
      <sheetName val="Std__Column_12"/>
      <sheetName val="Struc_Check_Table_อาคาร_112"/>
      <sheetName val="ข้อมูลประตู_T112"/>
      <sheetName val="ข้อมูลหน้าต่าง_T112"/>
      <sheetName val="ข้อมูลหน้าต่าง_T312"/>
      <sheetName val="Data_Sheet12"/>
      <sheetName val="EST-FOOTING_(G)12"/>
      <sheetName val="ข้อมูลประตู_T212"/>
      <sheetName val="Cost_per_SQM_M&amp;E10"/>
      <sheetName val="KKC_Brkdwn10"/>
      <sheetName val="Factor_F_Data10"/>
      <sheetName val="TOTAL_-BUILDING_E110"/>
      <sheetName val="SUM_-_MEP(E1)_10"/>
      <sheetName val="Air(E1_)10"/>
      <sheetName val="Fp(E1)___10"/>
      <sheetName val="SUMMARY_MEP10"/>
      <sheetName val="SUM_-_MEP_BUILDING10"/>
      <sheetName val="Electrical_System_10"/>
      <sheetName val="Commuication_System10"/>
      <sheetName val="Air_Conditioning__System__10"/>
      <sheetName val="Sanitary_System_10"/>
      <sheetName val="Fire_Protection_System_10"/>
      <sheetName val="_FS12"/>
      <sheetName val="Sch_2_SN12"/>
      <sheetName val="Sch_3_FP12"/>
      <sheetName val="Sch_4_AC12"/>
      <sheetName val="Sch_6_Prelim12"/>
      <sheetName val="ปี_256210"/>
      <sheetName val="รายการ_VE10"/>
      <sheetName val="Type_A-110"/>
      <sheetName val="Type_A-1M10"/>
      <sheetName val="Type_B-110"/>
      <sheetName val="Type_C110"/>
      <sheetName val="Type_C-210"/>
      <sheetName val="Type_C-310"/>
      <sheetName val="Type_C-510"/>
      <sheetName val="Type_DP-510"/>
      <sheetName val="Type_LOFT-110"/>
      <sheetName val="Type_LOFT-2_10"/>
      <sheetName val="Type_LOFT-2M10"/>
      <sheetName val="Type_LOFT_310"/>
      <sheetName val="Type_LOFT-410"/>
      <sheetName val="Type_LOFT-510"/>
      <sheetName val="Type_LOFT-610"/>
      <sheetName val="Type_LOFT-710"/>
      <sheetName val="Type_PH-A10"/>
      <sheetName val="Type_PH-B10"/>
      <sheetName val="Type_PH-C10"/>
      <sheetName val="Type_PH-D10"/>
      <sheetName val="Type_PH-E10"/>
      <sheetName val="Sum_LAND10"/>
      <sheetName val="SUM_M&amp;E10"/>
      <sheetName val="Grand_Summary_(_Variation)10"/>
      <sheetName val="ST_work_con_M10"/>
      <sheetName val="ST_work_con_carpark10"/>
      <sheetName val="ST_work_M10"/>
      <sheetName val="ST_work_Facad(M)_10"/>
      <sheetName val="ST_work_carpark10"/>
      <sheetName val="back_up_arc_Car_Park10"/>
      <sheetName val="backup_str_carpark10"/>
      <sheetName val="back_up_arc__M10"/>
      <sheetName val="แยกงาน_ผนัง_พื้น_ฝ้า_สี10"/>
      <sheetName val="Grand_SUMMARY_MEP_10"/>
      <sheetName val="แยกงาน_(2)10"/>
      <sheetName val="Fee_Rate_Summary10"/>
      <sheetName val="Discounted_Cash_Flow10"/>
      <sheetName val="Garph_Work-Cost10"/>
      <sheetName val="10_ข้อมูลวัสดุ-ค่าดำเนิน10"/>
      <sheetName val="REF_ONLY210"/>
      <sheetName val="OR21_Final_Forecast_Rev_210"/>
      <sheetName val="Summary_Forecast_Budget_1&amp;210"/>
      <sheetName val="Summary_Forecast_Budget_Rev_210"/>
      <sheetName val="Backup_OR21_10"/>
      <sheetName val="BOQ__VI_03_09_19_10"/>
      <sheetName val="Backup_BR_BMA10"/>
      <sheetName val="Budget_for_ENT10"/>
      <sheetName val="ADJ__D-Wall&amp;BR_Ent__Rev_2_110"/>
      <sheetName val="Rebar+Conพื้น_Waste10%10"/>
      <sheetName val="Backup_D-Wall_Ent__13_07_1910"/>
      <sheetName val="Backup_BR_ENT__13_07_1910"/>
      <sheetName val="IMP_OR21_2019_07_1110"/>
      <sheetName val="A1_210"/>
      <sheetName val="Bill_No__2_-_Carpark10"/>
      <sheetName val="Car_10"/>
      <sheetName val="TDC_COA_Sumry10"/>
      <sheetName val="COA_Sumry_by_Area10"/>
      <sheetName val="COA_Sumry_by_Contr10"/>
      <sheetName val="COA_Sumry_by_RG10"/>
      <sheetName val="TDC_COA_Grp_Sumry10"/>
      <sheetName val="TDC_Item_Dets-Full10"/>
      <sheetName val="TDC_Item_Dets-IPM-Full10"/>
      <sheetName val="TDC_Item_Dets10"/>
      <sheetName val="TDC_Item_Sumry10"/>
      <sheetName val="TDC_Key_Qty_Sumry10"/>
      <sheetName val="List_-_Components10"/>
      <sheetName val="List_-_Equipment10"/>
      <sheetName val="Project_Metrics10"/>
      <sheetName val="COA_Sumry_-_Std_Imp10"/>
      <sheetName val="Contr_TDC_-_Std_Imp10"/>
      <sheetName val="Item_Sumry_-_Std_Imp10"/>
      <sheetName val="Proj_TIC_-_Std_Imp10"/>
      <sheetName val="Unit_Costs_-_Std_Imp10"/>
      <sheetName val="Unit_MH_-_Std_Imp10"/>
      <sheetName val="King_110"/>
      <sheetName val="แผนงาน_อบต_ท่าลาน(ส่งเทศบาล)10"/>
      <sheetName val="Construction_cost_assumption10"/>
      <sheetName val="JLL_Assumption10"/>
      <sheetName val="Retail_Program&amp;Rev_Assumption10"/>
      <sheetName val="back_up_FL_410"/>
      <sheetName val="detail_10"/>
      <sheetName val="BOX_Cryostat_Details10"/>
      <sheetName val="Driver_Linac_Layout10"/>
      <sheetName val="Magnet_Details10"/>
      <sheetName val="ทำนบดิน_410"/>
      <sheetName val="Purchase_Order10"/>
      <sheetName val="Customize_Your_Purchase_Order10"/>
      <sheetName val="Factor_F_งาน_DB_7"/>
      <sheetName val="Site_OH-Main_Construction7"/>
      <sheetName val="Site_OH-HMA7"/>
      <sheetName val="Para_Slurry_Seal7"/>
      <sheetName val="Agg__for_Para_Type_III7"/>
      <sheetName val="Agg__for_Para_TypeIII_Haulage7"/>
      <sheetName val="Tack_Coat-16+400A,B7"/>
      <sheetName val="Earth_Excavation7"/>
      <sheetName val="B1_Selected_Mat7"/>
      <sheetName val="B1_CTB_In-Plant7"/>
      <sheetName val="Tack_Coat-17+100B7"/>
      <sheetName val="Milling_5cm-ทางลงเชียงราก7"/>
      <sheetName val="Tack_Coat-ทางลงเชียงราก7"/>
      <sheetName val="Toll_Fee7"/>
      <sheetName val="Traffic_Management7"/>
      <sheetName val="11_ข้อมูลงานCon7"/>
      <sheetName val="12_ข้อมูลงานไม้แบบ7"/>
      <sheetName val="ตกแต่ง-อาคาร_A7"/>
      <sheetName val="ตกแต่ง-อาคาร_B7"/>
      <sheetName val="ตกแต่ง-อาคาร_C7"/>
      <sheetName val="ตกแต่ง-อาคาร_E7"/>
      <sheetName val="MS_Box7"/>
      <sheetName val="MOLP_C7"/>
      <sheetName val="Sch_27"/>
      <sheetName val="Attach1(สรุปรวม)_7"/>
      <sheetName val="Attach2(BOQ_Detail)_7"/>
      <sheetName val="Attach3(Measurement)_(Topping)7"/>
      <sheetName val="Attach3(Measurement)_(FL_FINIS7"/>
      <sheetName val="Attach3(Check_Sheet)7"/>
      <sheetName val="_(FL_Finis)7"/>
      <sheetName val="bp_bill-mark7"/>
      <sheetName val="PRICE_LIST7"/>
      <sheetName val="bk_unit_rate7"/>
      <sheetName val="basic_rate7"/>
      <sheetName val="3-145_input_plan7"/>
      <sheetName val="สรุปราคา_(EMC)7"/>
      <sheetName val="Status_Budget7"/>
      <sheetName val="A_O_R_6"/>
      <sheetName val="หน้าปกล่าสุด_(2)6"/>
      <sheetName val="Cover_(2)6"/>
      <sheetName val="งานตกแต่งภายใน_(ตัดSCOPE)6"/>
      <sheetName val="หมวดงานสถาปัตยกรรม_(พาส)ต้นฉบั6"/>
      <sheetName val="EE_6"/>
      <sheetName val="AC_(2)6"/>
      <sheetName val="36_rc__pipe(2หน้า)7"/>
      <sheetName val="bill_26"/>
      <sheetName val="입찰내역_발주처_양식6"/>
      <sheetName val="price_per_model6"/>
      <sheetName val="summary_sn_fp6"/>
      <sheetName val="book_1_summary6"/>
      <sheetName val="construction_cost_summary6"/>
      <sheetName val="sum_1-46"/>
      <sheetName val="Cost_Data6"/>
      <sheetName val="Backup_Rev6"/>
      <sheetName val="Executive_Summary_Buil6"/>
      <sheetName val="Category_List6"/>
      <sheetName val="5a__Code_E6"/>
      <sheetName val="ประมาณการประตูหน้าต่าง_6"/>
      <sheetName val="Land_Dev't__Ph-13"/>
      <sheetName val="worksheet_inchican3"/>
      <sheetName val="combined_9-303"/>
      <sheetName val="COMPARATIVE_SUMMARY3"/>
      <sheetName val="BOQ_(typ-accent)3"/>
      <sheetName val="area_converter3"/>
      <sheetName val="DMD_Office3"/>
      <sheetName val="ADMIN_OFFICE_(2)3"/>
      <sheetName val="exec_summary3"/>
      <sheetName val="3-CAPARS_Log3"/>
      <sheetName val="___合同台账__3"/>
      <sheetName val="d_makan3"/>
      <sheetName val="Link_ห้ามลบ3"/>
      <sheetName val="Drop_Down3"/>
      <sheetName val="Summary_cal3"/>
      <sheetName val="Bill_4-Guard_House3"/>
      <sheetName val="Bill_2-Condo(138_units)3"/>
      <sheetName val="Bill_3-Carpark,Services3"/>
      <sheetName val="Bill_5-_External_Work3"/>
      <sheetName val="Bill_6-Landscape3"/>
      <sheetName val="FlatBottomClarifier_(Not_used)3"/>
      <sheetName val="Lookup_data3"/>
      <sheetName val="Follow_Dwg_3"/>
      <sheetName val="สรุปราคา_(EMC)4"/>
      <sheetName val="Status_Budget4"/>
      <sheetName val="A_O_R_3"/>
      <sheetName val="หน้าปกล่าสุด_(2)3"/>
      <sheetName val="Cover_(2)3"/>
      <sheetName val="งานตกแต่งภายใน_(ตัดSCOPE)3"/>
      <sheetName val="หมวดงานสถาปัตยกรรม_(พาส)ต้นฉบั3"/>
      <sheetName val="EE_3"/>
      <sheetName val="AC_(2)3"/>
      <sheetName val="bill_23"/>
      <sheetName val="입찰내역_발주처_양식3"/>
      <sheetName val="price_per_model3"/>
      <sheetName val="summary_sn_fp3"/>
      <sheetName val="book_1_summary3"/>
      <sheetName val="construction_cost_summary3"/>
      <sheetName val="sum_1-43"/>
      <sheetName val="Cost_Data3"/>
      <sheetName val="Backup_Rev3"/>
      <sheetName val="Executive_Summary_Buil3"/>
      <sheetName val="Category_List3"/>
      <sheetName val="5a__Code_E3"/>
      <sheetName val="ประมาณการประตูหน้าต่าง_3"/>
      <sheetName val="Ratio_Quantities10"/>
      <sheetName val="Column_VE_(Coppper)10"/>
      <sheetName val="CORE_WALL_(GL_38-39_I-R)VE10"/>
      <sheetName val="CORE_WALL_(GL_14-19_I-R)VE10"/>
      <sheetName val="CORE_WALL_(GL_27-28_C-F)VE10"/>
      <sheetName val="CORE_WALL_(GL_53-54_J)VE10"/>
      <sheetName val="CORE_WALL_(GL_56-57_J-P)VE10"/>
      <sheetName val="CORE_WALL_(GL_33_C-L)VE10"/>
      <sheetName val="RC_Wall10"/>
      <sheetName val="Struc__Steel10"/>
      <sheetName val="Std_RC_Wall10"/>
      <sheetName val="Std__Column_10"/>
      <sheetName val="Struc_Check_Table_อาคาร_110"/>
      <sheetName val="ข้อมูลประตู_T110"/>
      <sheetName val="ข้อมูลหน้าต่าง_T110"/>
      <sheetName val="ข้อมูลหน้าต่าง_T310"/>
      <sheetName val="Data_Sheet10"/>
      <sheetName val="EST-FOOTING_(G)10"/>
      <sheetName val="ข้อมูลประตู_T210"/>
      <sheetName val="_FS10"/>
      <sheetName val="Sch_2_SN10"/>
      <sheetName val="Sch_3_FP10"/>
      <sheetName val="Sch_4_AC10"/>
      <sheetName val="Sch_6_Prelim10"/>
      <sheetName val="สรุปราคา_(EMC)5"/>
      <sheetName val="Status_Budget5"/>
      <sheetName val="A_O_R_4"/>
      <sheetName val="หน้าปกล่าสุด_(2)4"/>
      <sheetName val="Cover_(2)4"/>
      <sheetName val="งานตกแต่งภายใน_(ตัดSCOPE)4"/>
      <sheetName val="หมวดงานสถาปัตยกรรม_(พาส)ต้นฉบั4"/>
      <sheetName val="EE_4"/>
      <sheetName val="AC_(2)4"/>
      <sheetName val="bill_24"/>
      <sheetName val="입찰내역_발주처_양식4"/>
      <sheetName val="price_per_model4"/>
      <sheetName val="summary_sn_fp4"/>
      <sheetName val="book_1_summary4"/>
      <sheetName val="construction_cost_summary4"/>
      <sheetName val="sum_1-44"/>
      <sheetName val="Cost_Data4"/>
      <sheetName val="Backup_Rev4"/>
      <sheetName val="Executive_Summary_Buil4"/>
      <sheetName val="Category_List4"/>
      <sheetName val="5a__Code_E4"/>
      <sheetName val="ประมาณการประตูหน้าต่าง_4"/>
      <sheetName val="Ratio_Quantities11"/>
      <sheetName val="Column_VE_(Coppper)11"/>
      <sheetName val="CORE_WALL_(GL_38-39_I-R)VE11"/>
      <sheetName val="CORE_WALL_(GL_14-19_I-R)VE11"/>
      <sheetName val="CORE_WALL_(GL_27-28_C-F)VE11"/>
      <sheetName val="CORE_WALL_(GL_53-54_J)VE11"/>
      <sheetName val="CORE_WALL_(GL_56-57_J-P)VE11"/>
      <sheetName val="CORE_WALL_(GL_33_C-L)VE11"/>
      <sheetName val="RC_Wall11"/>
      <sheetName val="Struc__Steel11"/>
      <sheetName val="Std_RC_Wall11"/>
      <sheetName val="Std__Column_11"/>
      <sheetName val="Struc_Check_Table_อาคาร_111"/>
      <sheetName val="ข้อมูลประตู_T111"/>
      <sheetName val="ข้อมูลหน้าต่าง_T111"/>
      <sheetName val="ข้อมูลหน้าต่าง_T311"/>
      <sheetName val="Data_Sheet11"/>
      <sheetName val="EST-FOOTING_(G)11"/>
      <sheetName val="ข้อมูลประตู_T211"/>
      <sheetName val="_FS11"/>
      <sheetName val="Sch_2_SN11"/>
      <sheetName val="Sch_3_FP11"/>
      <sheetName val="Sch_4_AC11"/>
      <sheetName val="Sch_6_Prelim11"/>
      <sheetName val="สรุปราคา_(EMC)6"/>
      <sheetName val="Status_Budget6"/>
      <sheetName val="A_O_R_5"/>
      <sheetName val="หน้าปกล่าสุด_(2)5"/>
      <sheetName val="Cover_(2)5"/>
      <sheetName val="งานตกแต่งภายใน_(ตัดSCOPE)5"/>
      <sheetName val="หมวดงานสถาปัตยกรรม_(พาส)ต้นฉบั5"/>
      <sheetName val="EE_5"/>
      <sheetName val="AC_(2)5"/>
      <sheetName val="bill_25"/>
      <sheetName val="입찰내역_발주처_양식5"/>
      <sheetName val="price_per_model5"/>
      <sheetName val="summary_sn_fp5"/>
      <sheetName val="book_1_summary5"/>
      <sheetName val="construction_cost_summary5"/>
      <sheetName val="sum_1-45"/>
      <sheetName val="Cost_Data5"/>
      <sheetName val="Backup_Rev5"/>
      <sheetName val="Executive_Summary_Buil5"/>
      <sheetName val="Category_List5"/>
      <sheetName val="5a__Code_E5"/>
      <sheetName val="ประมาณการประตูหน้าต่าง_5"/>
      <sheetName val="Bill_4-Guard_House2"/>
      <sheetName val="Bill_2-Condo(138_units)2"/>
      <sheetName val="Bill_3-Carpark,Services2"/>
      <sheetName val="Bill_5-_External_Work2"/>
      <sheetName val="Bill_6-Landscape2"/>
      <sheetName val="FlatBottomClarifier_(Not_used)2"/>
      <sheetName val="Lookup_data2"/>
      <sheetName val="Follow_Dwg_2"/>
      <sheetName val="ตารางส่วนลด EE."/>
      <sheetName val="DWi"/>
      <sheetName val="GB1"/>
      <sheetName val="Key_Data"/>
      <sheetName val="建築工事費"/>
    </sheetNames>
    <sheetDataSet>
      <sheetData sheetId="0"/>
      <sheetData sheetId="1"/>
      <sheetData sheetId="2"/>
      <sheetData sheetId="3">
        <row r="307">
          <cell r="C307">
            <v>0</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07">
          <cell r="C307">
            <v>0</v>
          </cell>
        </row>
      </sheetData>
      <sheetData sheetId="20">
        <row r="307">
          <cell r="C307">
            <v>0</v>
          </cell>
        </row>
      </sheetData>
      <sheetData sheetId="21">
        <row r="307">
          <cell r="C307">
            <v>0</v>
          </cell>
        </row>
      </sheetData>
      <sheetData sheetId="22">
        <row r="307">
          <cell r="C307">
            <v>0</v>
          </cell>
        </row>
      </sheetData>
      <sheetData sheetId="23">
        <row r="307">
          <cell r="C307">
            <v>0</v>
          </cell>
        </row>
      </sheetData>
      <sheetData sheetId="24">
        <row r="307">
          <cell r="C307">
            <v>0</v>
          </cell>
        </row>
      </sheetData>
      <sheetData sheetId="25">
        <row r="307">
          <cell r="C307">
            <v>0</v>
          </cell>
        </row>
      </sheetData>
      <sheetData sheetId="26">
        <row r="307">
          <cell r="C307">
            <v>0</v>
          </cell>
        </row>
      </sheetData>
      <sheetData sheetId="27">
        <row r="307">
          <cell r="C307">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307">
          <cell r="C307">
            <v>0</v>
          </cell>
        </row>
      </sheetData>
      <sheetData sheetId="131">
        <row r="307">
          <cell r="C307">
            <v>0</v>
          </cell>
        </row>
      </sheetData>
      <sheetData sheetId="132">
        <row r="307">
          <cell r="C307">
            <v>0</v>
          </cell>
        </row>
      </sheetData>
      <sheetData sheetId="133">
        <row r="307">
          <cell r="C307">
            <v>0</v>
          </cell>
        </row>
      </sheetData>
      <sheetData sheetId="134">
        <row r="307">
          <cell r="C307">
            <v>0</v>
          </cell>
        </row>
      </sheetData>
      <sheetData sheetId="135">
        <row r="307">
          <cell r="C307">
            <v>0</v>
          </cell>
        </row>
      </sheetData>
      <sheetData sheetId="136">
        <row r="307">
          <cell r="C307">
            <v>0</v>
          </cell>
        </row>
      </sheetData>
      <sheetData sheetId="137">
        <row r="307">
          <cell r="C307">
            <v>0</v>
          </cell>
        </row>
      </sheetData>
      <sheetData sheetId="138">
        <row r="307">
          <cell r="C307">
            <v>0</v>
          </cell>
        </row>
      </sheetData>
      <sheetData sheetId="139" refreshError="1"/>
      <sheetData sheetId="140">
        <row r="307">
          <cell r="C307">
            <v>0</v>
          </cell>
        </row>
      </sheetData>
      <sheetData sheetId="141">
        <row r="307">
          <cell r="C307">
            <v>0</v>
          </cell>
        </row>
      </sheetData>
      <sheetData sheetId="142">
        <row r="307">
          <cell r="C307">
            <v>0</v>
          </cell>
        </row>
      </sheetData>
      <sheetData sheetId="143">
        <row r="307">
          <cell r="C307">
            <v>0</v>
          </cell>
        </row>
      </sheetData>
      <sheetData sheetId="144">
        <row r="307">
          <cell r="C307">
            <v>0</v>
          </cell>
        </row>
      </sheetData>
      <sheetData sheetId="145">
        <row r="307">
          <cell r="C307">
            <v>0</v>
          </cell>
        </row>
      </sheetData>
      <sheetData sheetId="146">
        <row r="307">
          <cell r="C307">
            <v>0</v>
          </cell>
        </row>
      </sheetData>
      <sheetData sheetId="147" refreshError="1"/>
      <sheetData sheetId="148" refreshError="1"/>
      <sheetData sheetId="149">
        <row r="307">
          <cell r="C307">
            <v>0</v>
          </cell>
        </row>
      </sheetData>
      <sheetData sheetId="150">
        <row r="307">
          <cell r="C307">
            <v>0</v>
          </cell>
        </row>
      </sheetData>
      <sheetData sheetId="151">
        <row r="307">
          <cell r="C307">
            <v>0</v>
          </cell>
        </row>
      </sheetData>
      <sheetData sheetId="152">
        <row r="307">
          <cell r="C307">
            <v>0</v>
          </cell>
        </row>
      </sheetData>
      <sheetData sheetId="153">
        <row r="307">
          <cell r="C307">
            <v>0</v>
          </cell>
        </row>
      </sheetData>
      <sheetData sheetId="154">
        <row r="307">
          <cell r="C307">
            <v>0</v>
          </cell>
        </row>
      </sheetData>
      <sheetData sheetId="155">
        <row r="307">
          <cell r="C307">
            <v>0</v>
          </cell>
        </row>
      </sheetData>
      <sheetData sheetId="156">
        <row r="307">
          <cell r="C307">
            <v>0</v>
          </cell>
        </row>
      </sheetData>
      <sheetData sheetId="157">
        <row r="307">
          <cell r="C307">
            <v>0</v>
          </cell>
        </row>
      </sheetData>
      <sheetData sheetId="158">
        <row r="307">
          <cell r="C307">
            <v>0</v>
          </cell>
        </row>
      </sheetData>
      <sheetData sheetId="159" refreshError="1"/>
      <sheetData sheetId="160" refreshError="1"/>
      <sheetData sheetId="161" refreshError="1"/>
      <sheetData sheetId="162" refreshError="1"/>
      <sheetData sheetId="163">
        <row r="307">
          <cell r="C307">
            <v>0</v>
          </cell>
        </row>
      </sheetData>
      <sheetData sheetId="164">
        <row r="307">
          <cell r="C307">
            <v>0</v>
          </cell>
        </row>
      </sheetData>
      <sheetData sheetId="165">
        <row r="307">
          <cell r="C307">
            <v>0</v>
          </cell>
        </row>
      </sheetData>
      <sheetData sheetId="166">
        <row r="307">
          <cell r="C307">
            <v>0</v>
          </cell>
        </row>
      </sheetData>
      <sheetData sheetId="167">
        <row r="307">
          <cell r="C307">
            <v>0</v>
          </cell>
        </row>
      </sheetData>
      <sheetData sheetId="168">
        <row r="307">
          <cell r="C307">
            <v>0</v>
          </cell>
        </row>
      </sheetData>
      <sheetData sheetId="169" refreshError="1"/>
      <sheetData sheetId="170" refreshError="1"/>
      <sheetData sheetId="171" refreshError="1"/>
      <sheetData sheetId="172" refreshError="1"/>
      <sheetData sheetId="173" refreshError="1"/>
      <sheetData sheetId="174" refreshError="1"/>
      <sheetData sheetId="175">
        <row r="307">
          <cell r="C307">
            <v>0</v>
          </cell>
        </row>
      </sheetData>
      <sheetData sheetId="176">
        <row r="307">
          <cell r="C307">
            <v>0</v>
          </cell>
        </row>
      </sheetData>
      <sheetData sheetId="177">
        <row r="307">
          <cell r="C307">
            <v>0</v>
          </cell>
        </row>
      </sheetData>
      <sheetData sheetId="178">
        <row r="307">
          <cell r="C307">
            <v>0</v>
          </cell>
        </row>
      </sheetData>
      <sheetData sheetId="179">
        <row r="307">
          <cell r="C307">
            <v>0</v>
          </cell>
        </row>
      </sheetData>
      <sheetData sheetId="180">
        <row r="307">
          <cell r="C307">
            <v>0</v>
          </cell>
        </row>
      </sheetData>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307">
          <cell r="C307">
            <v>0</v>
          </cell>
        </row>
      </sheetData>
      <sheetData sheetId="190" refreshError="1"/>
      <sheetData sheetId="191" refreshError="1"/>
      <sheetData sheetId="192" refreshError="1"/>
      <sheetData sheetId="193" refreshError="1"/>
      <sheetData sheetId="194" refreshError="1"/>
      <sheetData sheetId="195">
        <row r="307">
          <cell r="C307">
            <v>0</v>
          </cell>
        </row>
      </sheetData>
      <sheetData sheetId="196">
        <row r="307">
          <cell r="C307">
            <v>0</v>
          </cell>
        </row>
      </sheetData>
      <sheetData sheetId="197">
        <row r="307">
          <cell r="C307">
            <v>0</v>
          </cell>
        </row>
      </sheetData>
      <sheetData sheetId="198">
        <row r="307">
          <cell r="C307">
            <v>0</v>
          </cell>
        </row>
      </sheetData>
      <sheetData sheetId="199">
        <row r="307">
          <cell r="C307">
            <v>0</v>
          </cell>
        </row>
      </sheetData>
      <sheetData sheetId="200">
        <row r="307">
          <cell r="C307">
            <v>0</v>
          </cell>
        </row>
      </sheetData>
      <sheetData sheetId="201">
        <row r="307">
          <cell r="C307">
            <v>0</v>
          </cell>
        </row>
      </sheetData>
      <sheetData sheetId="202">
        <row r="307">
          <cell r="C307">
            <v>0</v>
          </cell>
        </row>
      </sheetData>
      <sheetData sheetId="203">
        <row r="307">
          <cell r="C307">
            <v>0</v>
          </cell>
        </row>
      </sheetData>
      <sheetData sheetId="204">
        <row r="307">
          <cell r="C307">
            <v>0</v>
          </cell>
        </row>
      </sheetData>
      <sheetData sheetId="205">
        <row r="307">
          <cell r="C307">
            <v>0</v>
          </cell>
        </row>
      </sheetData>
      <sheetData sheetId="206">
        <row r="307">
          <cell r="C307">
            <v>0</v>
          </cell>
        </row>
      </sheetData>
      <sheetData sheetId="207">
        <row r="307">
          <cell r="C307">
            <v>0</v>
          </cell>
        </row>
      </sheetData>
      <sheetData sheetId="208">
        <row r="307">
          <cell r="C307">
            <v>0</v>
          </cell>
        </row>
      </sheetData>
      <sheetData sheetId="209">
        <row r="307">
          <cell r="C307">
            <v>0</v>
          </cell>
        </row>
      </sheetData>
      <sheetData sheetId="210">
        <row r="307">
          <cell r="C307">
            <v>0</v>
          </cell>
        </row>
      </sheetData>
      <sheetData sheetId="211">
        <row r="307">
          <cell r="C307">
            <v>0</v>
          </cell>
        </row>
      </sheetData>
      <sheetData sheetId="212">
        <row r="307">
          <cell r="C307">
            <v>0</v>
          </cell>
        </row>
      </sheetData>
      <sheetData sheetId="213">
        <row r="307">
          <cell r="C307">
            <v>0</v>
          </cell>
        </row>
      </sheetData>
      <sheetData sheetId="214">
        <row r="307">
          <cell r="C307">
            <v>0</v>
          </cell>
        </row>
      </sheetData>
      <sheetData sheetId="215">
        <row r="307">
          <cell r="C307">
            <v>0</v>
          </cell>
        </row>
      </sheetData>
      <sheetData sheetId="216">
        <row r="307">
          <cell r="C307">
            <v>0</v>
          </cell>
        </row>
      </sheetData>
      <sheetData sheetId="217">
        <row r="307">
          <cell r="C307">
            <v>0</v>
          </cell>
        </row>
      </sheetData>
      <sheetData sheetId="218">
        <row r="307">
          <cell r="C307">
            <v>0</v>
          </cell>
        </row>
      </sheetData>
      <sheetData sheetId="219">
        <row r="307">
          <cell r="C307">
            <v>0</v>
          </cell>
        </row>
      </sheetData>
      <sheetData sheetId="220">
        <row r="307">
          <cell r="C307">
            <v>0</v>
          </cell>
        </row>
      </sheetData>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07">
          <cell r="C307">
            <v>0</v>
          </cell>
        </row>
      </sheetData>
      <sheetData sheetId="252">
        <row r="307">
          <cell r="C307">
            <v>0</v>
          </cell>
        </row>
      </sheetData>
      <sheetData sheetId="253">
        <row r="307">
          <cell r="C307">
            <v>0</v>
          </cell>
        </row>
      </sheetData>
      <sheetData sheetId="254">
        <row r="307">
          <cell r="C307">
            <v>0</v>
          </cell>
        </row>
      </sheetData>
      <sheetData sheetId="255">
        <row r="307">
          <cell r="C307">
            <v>0</v>
          </cell>
        </row>
      </sheetData>
      <sheetData sheetId="256">
        <row r="307">
          <cell r="C307">
            <v>0</v>
          </cell>
        </row>
      </sheetData>
      <sheetData sheetId="257">
        <row r="307">
          <cell r="C307">
            <v>0</v>
          </cell>
        </row>
      </sheetData>
      <sheetData sheetId="258">
        <row r="307">
          <cell r="C307">
            <v>0</v>
          </cell>
        </row>
      </sheetData>
      <sheetData sheetId="259">
        <row r="307">
          <cell r="C307">
            <v>0</v>
          </cell>
        </row>
      </sheetData>
      <sheetData sheetId="260">
        <row r="307">
          <cell r="C307">
            <v>0</v>
          </cell>
        </row>
      </sheetData>
      <sheetData sheetId="261">
        <row r="307">
          <cell r="C307">
            <v>0</v>
          </cell>
        </row>
      </sheetData>
      <sheetData sheetId="262">
        <row r="307">
          <cell r="C307">
            <v>0</v>
          </cell>
        </row>
      </sheetData>
      <sheetData sheetId="263">
        <row r="307">
          <cell r="C307">
            <v>0</v>
          </cell>
        </row>
      </sheetData>
      <sheetData sheetId="264">
        <row r="307">
          <cell r="C307">
            <v>0</v>
          </cell>
        </row>
      </sheetData>
      <sheetData sheetId="265">
        <row r="307">
          <cell r="C307">
            <v>0</v>
          </cell>
        </row>
      </sheetData>
      <sheetData sheetId="266">
        <row r="307">
          <cell r="C307">
            <v>0</v>
          </cell>
        </row>
      </sheetData>
      <sheetData sheetId="267">
        <row r="307">
          <cell r="C307">
            <v>0</v>
          </cell>
        </row>
      </sheetData>
      <sheetData sheetId="268">
        <row r="307">
          <cell r="C307">
            <v>0</v>
          </cell>
        </row>
      </sheetData>
      <sheetData sheetId="269">
        <row r="307">
          <cell r="C307">
            <v>0</v>
          </cell>
        </row>
      </sheetData>
      <sheetData sheetId="270">
        <row r="307">
          <cell r="C307">
            <v>0</v>
          </cell>
        </row>
      </sheetData>
      <sheetData sheetId="271">
        <row r="307">
          <cell r="C307">
            <v>0</v>
          </cell>
        </row>
      </sheetData>
      <sheetData sheetId="272">
        <row r="307">
          <cell r="C307">
            <v>0</v>
          </cell>
        </row>
      </sheetData>
      <sheetData sheetId="273">
        <row r="307">
          <cell r="C307">
            <v>0</v>
          </cell>
        </row>
      </sheetData>
      <sheetData sheetId="274">
        <row r="307">
          <cell r="C307">
            <v>0</v>
          </cell>
        </row>
      </sheetData>
      <sheetData sheetId="275">
        <row r="307">
          <cell r="C307" t="str">
            <v>Lean Concrete  ( 0.10 cm.)</v>
          </cell>
        </row>
      </sheetData>
      <sheetData sheetId="276">
        <row r="307">
          <cell r="C307">
            <v>0</v>
          </cell>
        </row>
      </sheetData>
      <sheetData sheetId="277">
        <row r="307">
          <cell r="C307" t="str">
            <v>Lean Concrete  ( 0.10 cm.)</v>
          </cell>
        </row>
      </sheetData>
      <sheetData sheetId="278">
        <row r="307">
          <cell r="C307">
            <v>0</v>
          </cell>
        </row>
      </sheetData>
      <sheetData sheetId="279">
        <row r="307">
          <cell r="C307">
            <v>0</v>
          </cell>
        </row>
      </sheetData>
      <sheetData sheetId="280">
        <row r="307">
          <cell r="C307">
            <v>0</v>
          </cell>
        </row>
      </sheetData>
      <sheetData sheetId="281">
        <row r="307">
          <cell r="C307" t="str">
            <v>Lean Concrete  ( 0.10 cm.)</v>
          </cell>
        </row>
      </sheetData>
      <sheetData sheetId="282">
        <row r="307">
          <cell r="C307">
            <v>0</v>
          </cell>
        </row>
      </sheetData>
      <sheetData sheetId="283">
        <row r="307">
          <cell r="C307">
            <v>0</v>
          </cell>
        </row>
      </sheetData>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ow r="307">
          <cell r="C307">
            <v>0</v>
          </cell>
        </row>
      </sheetData>
      <sheetData sheetId="309">
        <row r="307">
          <cell r="C307">
            <v>0</v>
          </cell>
        </row>
      </sheetData>
      <sheetData sheetId="310" refreshError="1"/>
      <sheetData sheetId="311">
        <row r="307">
          <cell r="C307">
            <v>0</v>
          </cell>
        </row>
      </sheetData>
      <sheetData sheetId="312">
        <row r="307">
          <cell r="C307" t="str">
            <v>Lean Concrete  ( 0.10 cm.)</v>
          </cell>
        </row>
      </sheetData>
      <sheetData sheetId="313">
        <row r="307">
          <cell r="C307">
            <v>0</v>
          </cell>
        </row>
      </sheetData>
      <sheetData sheetId="314">
        <row r="307">
          <cell r="C307">
            <v>0</v>
          </cell>
        </row>
      </sheetData>
      <sheetData sheetId="315" refreshError="1"/>
      <sheetData sheetId="316" refreshError="1"/>
      <sheetData sheetId="317" refreshError="1"/>
      <sheetData sheetId="318" refreshError="1"/>
      <sheetData sheetId="319">
        <row r="307">
          <cell r="C307">
            <v>0</v>
          </cell>
        </row>
      </sheetData>
      <sheetData sheetId="320">
        <row r="307">
          <cell r="C307">
            <v>0</v>
          </cell>
        </row>
      </sheetData>
      <sheetData sheetId="321">
        <row r="307">
          <cell r="C307">
            <v>0</v>
          </cell>
        </row>
      </sheetData>
      <sheetData sheetId="322">
        <row r="307">
          <cell r="C307">
            <v>0</v>
          </cell>
        </row>
      </sheetData>
      <sheetData sheetId="323">
        <row r="307">
          <cell r="C307">
            <v>0</v>
          </cell>
        </row>
      </sheetData>
      <sheetData sheetId="324">
        <row r="307">
          <cell r="C307">
            <v>0</v>
          </cell>
        </row>
      </sheetData>
      <sheetData sheetId="325">
        <row r="307">
          <cell r="C307">
            <v>0</v>
          </cell>
        </row>
      </sheetData>
      <sheetData sheetId="326">
        <row r="307">
          <cell r="C307">
            <v>0</v>
          </cell>
        </row>
      </sheetData>
      <sheetData sheetId="327">
        <row r="307">
          <cell r="C307">
            <v>0</v>
          </cell>
        </row>
      </sheetData>
      <sheetData sheetId="328">
        <row r="307">
          <cell r="C307">
            <v>0</v>
          </cell>
        </row>
      </sheetData>
      <sheetData sheetId="329">
        <row r="307">
          <cell r="C307">
            <v>0</v>
          </cell>
        </row>
      </sheetData>
      <sheetData sheetId="330">
        <row r="307">
          <cell r="C307">
            <v>0</v>
          </cell>
        </row>
      </sheetData>
      <sheetData sheetId="331">
        <row r="307">
          <cell r="C307">
            <v>0</v>
          </cell>
        </row>
      </sheetData>
      <sheetData sheetId="332">
        <row r="307">
          <cell r="C307">
            <v>0</v>
          </cell>
        </row>
      </sheetData>
      <sheetData sheetId="333">
        <row r="307">
          <cell r="C307">
            <v>0</v>
          </cell>
        </row>
      </sheetData>
      <sheetData sheetId="334">
        <row r="307">
          <cell r="C307">
            <v>0</v>
          </cell>
        </row>
      </sheetData>
      <sheetData sheetId="335">
        <row r="307">
          <cell r="C307">
            <v>0</v>
          </cell>
        </row>
      </sheetData>
      <sheetData sheetId="336">
        <row r="307">
          <cell r="C307">
            <v>0</v>
          </cell>
        </row>
      </sheetData>
      <sheetData sheetId="337">
        <row r="307">
          <cell r="C307">
            <v>0</v>
          </cell>
        </row>
      </sheetData>
      <sheetData sheetId="338">
        <row r="307">
          <cell r="C307">
            <v>0</v>
          </cell>
        </row>
      </sheetData>
      <sheetData sheetId="339">
        <row r="307">
          <cell r="C307">
            <v>0</v>
          </cell>
        </row>
      </sheetData>
      <sheetData sheetId="340">
        <row r="307">
          <cell r="C307">
            <v>0</v>
          </cell>
        </row>
      </sheetData>
      <sheetData sheetId="341">
        <row r="307">
          <cell r="C307">
            <v>0</v>
          </cell>
        </row>
      </sheetData>
      <sheetData sheetId="342">
        <row r="307">
          <cell r="C307">
            <v>0</v>
          </cell>
        </row>
      </sheetData>
      <sheetData sheetId="343">
        <row r="307">
          <cell r="C307">
            <v>0</v>
          </cell>
        </row>
      </sheetData>
      <sheetData sheetId="344">
        <row r="307">
          <cell r="C307">
            <v>0</v>
          </cell>
        </row>
      </sheetData>
      <sheetData sheetId="345">
        <row r="307">
          <cell r="C307">
            <v>0</v>
          </cell>
        </row>
      </sheetData>
      <sheetData sheetId="346">
        <row r="307">
          <cell r="C307">
            <v>0</v>
          </cell>
        </row>
      </sheetData>
      <sheetData sheetId="347">
        <row r="307">
          <cell r="C307">
            <v>0</v>
          </cell>
        </row>
      </sheetData>
      <sheetData sheetId="348">
        <row r="307">
          <cell r="C307">
            <v>0</v>
          </cell>
        </row>
      </sheetData>
      <sheetData sheetId="349">
        <row r="307">
          <cell r="C307">
            <v>0</v>
          </cell>
        </row>
      </sheetData>
      <sheetData sheetId="350">
        <row r="307">
          <cell r="C307">
            <v>0</v>
          </cell>
        </row>
      </sheetData>
      <sheetData sheetId="351">
        <row r="307">
          <cell r="C307">
            <v>0</v>
          </cell>
        </row>
      </sheetData>
      <sheetData sheetId="352">
        <row r="307">
          <cell r="C307">
            <v>0</v>
          </cell>
        </row>
      </sheetData>
      <sheetData sheetId="353">
        <row r="307">
          <cell r="C307">
            <v>0</v>
          </cell>
        </row>
      </sheetData>
      <sheetData sheetId="354">
        <row r="307">
          <cell r="C307">
            <v>0</v>
          </cell>
        </row>
      </sheetData>
      <sheetData sheetId="355">
        <row r="307">
          <cell r="C307">
            <v>0</v>
          </cell>
        </row>
      </sheetData>
      <sheetData sheetId="356">
        <row r="307">
          <cell r="C307">
            <v>0</v>
          </cell>
        </row>
      </sheetData>
      <sheetData sheetId="357">
        <row r="307">
          <cell r="C307">
            <v>0</v>
          </cell>
        </row>
      </sheetData>
      <sheetData sheetId="358">
        <row r="307">
          <cell r="C307">
            <v>0</v>
          </cell>
        </row>
      </sheetData>
      <sheetData sheetId="359">
        <row r="307">
          <cell r="C307">
            <v>0</v>
          </cell>
        </row>
      </sheetData>
      <sheetData sheetId="360">
        <row r="307">
          <cell r="C307">
            <v>0</v>
          </cell>
        </row>
      </sheetData>
      <sheetData sheetId="361">
        <row r="307">
          <cell r="C307">
            <v>0</v>
          </cell>
        </row>
      </sheetData>
      <sheetData sheetId="362">
        <row r="307">
          <cell r="C307">
            <v>0</v>
          </cell>
        </row>
      </sheetData>
      <sheetData sheetId="363">
        <row r="307">
          <cell r="C307">
            <v>0</v>
          </cell>
        </row>
      </sheetData>
      <sheetData sheetId="364">
        <row r="307">
          <cell r="C307">
            <v>0</v>
          </cell>
        </row>
      </sheetData>
      <sheetData sheetId="365">
        <row r="307">
          <cell r="C307">
            <v>0</v>
          </cell>
        </row>
      </sheetData>
      <sheetData sheetId="366">
        <row r="307">
          <cell r="C307">
            <v>0</v>
          </cell>
        </row>
      </sheetData>
      <sheetData sheetId="367">
        <row r="307">
          <cell r="C307">
            <v>0</v>
          </cell>
        </row>
      </sheetData>
      <sheetData sheetId="368">
        <row r="307">
          <cell r="C307">
            <v>0</v>
          </cell>
        </row>
      </sheetData>
      <sheetData sheetId="369">
        <row r="307">
          <cell r="C307">
            <v>0</v>
          </cell>
        </row>
      </sheetData>
      <sheetData sheetId="370">
        <row r="307">
          <cell r="C307">
            <v>0</v>
          </cell>
        </row>
      </sheetData>
      <sheetData sheetId="371">
        <row r="307">
          <cell r="C307">
            <v>0</v>
          </cell>
        </row>
      </sheetData>
      <sheetData sheetId="372">
        <row r="307">
          <cell r="C307">
            <v>0</v>
          </cell>
        </row>
      </sheetData>
      <sheetData sheetId="373">
        <row r="307">
          <cell r="C307">
            <v>0</v>
          </cell>
        </row>
      </sheetData>
      <sheetData sheetId="374">
        <row r="307">
          <cell r="C307">
            <v>0</v>
          </cell>
        </row>
      </sheetData>
      <sheetData sheetId="375">
        <row r="307">
          <cell r="C307">
            <v>0</v>
          </cell>
        </row>
      </sheetData>
      <sheetData sheetId="376">
        <row r="307">
          <cell r="C307">
            <v>0</v>
          </cell>
        </row>
      </sheetData>
      <sheetData sheetId="377">
        <row r="307">
          <cell r="C307">
            <v>0</v>
          </cell>
        </row>
      </sheetData>
      <sheetData sheetId="378">
        <row r="307">
          <cell r="C307">
            <v>0</v>
          </cell>
        </row>
      </sheetData>
      <sheetData sheetId="379">
        <row r="307">
          <cell r="C307">
            <v>0</v>
          </cell>
        </row>
      </sheetData>
      <sheetData sheetId="380">
        <row r="307">
          <cell r="C307">
            <v>0</v>
          </cell>
        </row>
      </sheetData>
      <sheetData sheetId="381">
        <row r="307">
          <cell r="C307">
            <v>0</v>
          </cell>
        </row>
      </sheetData>
      <sheetData sheetId="382">
        <row r="307">
          <cell r="C307">
            <v>0</v>
          </cell>
        </row>
      </sheetData>
      <sheetData sheetId="383">
        <row r="307">
          <cell r="C307">
            <v>0</v>
          </cell>
        </row>
      </sheetData>
      <sheetData sheetId="384">
        <row r="307">
          <cell r="C307">
            <v>0</v>
          </cell>
        </row>
      </sheetData>
      <sheetData sheetId="385">
        <row r="307">
          <cell r="C307">
            <v>0</v>
          </cell>
        </row>
      </sheetData>
      <sheetData sheetId="386">
        <row r="307">
          <cell r="C307">
            <v>0</v>
          </cell>
        </row>
      </sheetData>
      <sheetData sheetId="387">
        <row r="307">
          <cell r="C307">
            <v>0</v>
          </cell>
        </row>
      </sheetData>
      <sheetData sheetId="388">
        <row r="307">
          <cell r="C307">
            <v>0</v>
          </cell>
        </row>
      </sheetData>
      <sheetData sheetId="389">
        <row r="307">
          <cell r="C307">
            <v>0</v>
          </cell>
        </row>
      </sheetData>
      <sheetData sheetId="390">
        <row r="307">
          <cell r="C307">
            <v>0</v>
          </cell>
        </row>
      </sheetData>
      <sheetData sheetId="391">
        <row r="307">
          <cell r="C307">
            <v>0</v>
          </cell>
        </row>
      </sheetData>
      <sheetData sheetId="392">
        <row r="307">
          <cell r="C307">
            <v>0</v>
          </cell>
        </row>
      </sheetData>
      <sheetData sheetId="393">
        <row r="307">
          <cell r="C307">
            <v>0</v>
          </cell>
        </row>
      </sheetData>
      <sheetData sheetId="394">
        <row r="307">
          <cell r="C307">
            <v>0</v>
          </cell>
        </row>
      </sheetData>
      <sheetData sheetId="395">
        <row r="307">
          <cell r="C307">
            <v>0</v>
          </cell>
        </row>
      </sheetData>
      <sheetData sheetId="396">
        <row r="307">
          <cell r="C307">
            <v>0</v>
          </cell>
        </row>
      </sheetData>
      <sheetData sheetId="397">
        <row r="307">
          <cell r="C307">
            <v>0</v>
          </cell>
        </row>
      </sheetData>
      <sheetData sheetId="398">
        <row r="307">
          <cell r="C307">
            <v>0</v>
          </cell>
        </row>
      </sheetData>
      <sheetData sheetId="399">
        <row r="307">
          <cell r="C307">
            <v>0</v>
          </cell>
        </row>
      </sheetData>
      <sheetData sheetId="400">
        <row r="307">
          <cell r="C307">
            <v>0</v>
          </cell>
        </row>
      </sheetData>
      <sheetData sheetId="401">
        <row r="307">
          <cell r="C307">
            <v>0</v>
          </cell>
        </row>
      </sheetData>
      <sheetData sheetId="402">
        <row r="307">
          <cell r="C307">
            <v>0</v>
          </cell>
        </row>
      </sheetData>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307">
          <cell r="C307">
            <v>0</v>
          </cell>
        </row>
      </sheetData>
      <sheetData sheetId="413">
        <row r="307">
          <cell r="C307">
            <v>0</v>
          </cell>
        </row>
      </sheetData>
      <sheetData sheetId="414">
        <row r="307">
          <cell r="C307">
            <v>0</v>
          </cell>
        </row>
      </sheetData>
      <sheetData sheetId="415">
        <row r="307">
          <cell r="C307">
            <v>0</v>
          </cell>
        </row>
      </sheetData>
      <sheetData sheetId="416" refreshError="1"/>
      <sheetData sheetId="417" refreshError="1"/>
      <sheetData sheetId="418" refreshError="1"/>
      <sheetData sheetId="419">
        <row r="307">
          <cell r="C307">
            <v>0</v>
          </cell>
        </row>
      </sheetData>
      <sheetData sheetId="420">
        <row r="307">
          <cell r="C307">
            <v>0</v>
          </cell>
        </row>
      </sheetData>
      <sheetData sheetId="421">
        <row r="307">
          <cell r="C307">
            <v>0</v>
          </cell>
        </row>
      </sheetData>
      <sheetData sheetId="422" refreshError="1"/>
      <sheetData sheetId="423" refreshError="1"/>
      <sheetData sheetId="424" refreshError="1"/>
      <sheetData sheetId="425">
        <row r="307">
          <cell r="C307">
            <v>0</v>
          </cell>
        </row>
      </sheetData>
      <sheetData sheetId="426">
        <row r="307">
          <cell r="C307" t="str">
            <v>Lean Concrete  ( 0.10 cm.)</v>
          </cell>
        </row>
      </sheetData>
      <sheetData sheetId="427">
        <row r="307">
          <cell r="C307">
            <v>0</v>
          </cell>
        </row>
      </sheetData>
      <sheetData sheetId="428">
        <row r="307">
          <cell r="C307" t="str">
            <v>Lean Concrete  ( 0.10 cm.)</v>
          </cell>
        </row>
      </sheetData>
      <sheetData sheetId="429">
        <row r="307">
          <cell r="C307">
            <v>0</v>
          </cell>
        </row>
      </sheetData>
      <sheetData sheetId="430">
        <row r="307">
          <cell r="C307">
            <v>0</v>
          </cell>
        </row>
      </sheetData>
      <sheetData sheetId="431">
        <row r="307">
          <cell r="C307">
            <v>0</v>
          </cell>
        </row>
      </sheetData>
      <sheetData sheetId="432">
        <row r="307">
          <cell r="C307">
            <v>0</v>
          </cell>
        </row>
      </sheetData>
      <sheetData sheetId="433">
        <row r="307">
          <cell r="C307">
            <v>0</v>
          </cell>
        </row>
      </sheetData>
      <sheetData sheetId="434">
        <row r="307">
          <cell r="C307">
            <v>0</v>
          </cell>
        </row>
      </sheetData>
      <sheetData sheetId="435">
        <row r="307">
          <cell r="C307">
            <v>0</v>
          </cell>
        </row>
      </sheetData>
      <sheetData sheetId="436">
        <row r="307">
          <cell r="C307">
            <v>0</v>
          </cell>
        </row>
      </sheetData>
      <sheetData sheetId="437">
        <row r="307">
          <cell r="C307">
            <v>0</v>
          </cell>
        </row>
      </sheetData>
      <sheetData sheetId="438">
        <row r="307">
          <cell r="C307">
            <v>0</v>
          </cell>
        </row>
      </sheetData>
      <sheetData sheetId="439">
        <row r="307">
          <cell r="C307">
            <v>0</v>
          </cell>
        </row>
      </sheetData>
      <sheetData sheetId="440">
        <row r="307">
          <cell r="C307">
            <v>0</v>
          </cell>
        </row>
      </sheetData>
      <sheetData sheetId="441">
        <row r="307">
          <cell r="C307">
            <v>0</v>
          </cell>
        </row>
      </sheetData>
      <sheetData sheetId="442">
        <row r="307">
          <cell r="C307">
            <v>0</v>
          </cell>
        </row>
      </sheetData>
      <sheetData sheetId="443">
        <row r="307">
          <cell r="C307">
            <v>0</v>
          </cell>
        </row>
      </sheetData>
      <sheetData sheetId="444">
        <row r="307">
          <cell r="C307">
            <v>0</v>
          </cell>
        </row>
      </sheetData>
      <sheetData sheetId="445">
        <row r="307">
          <cell r="C307">
            <v>0</v>
          </cell>
        </row>
      </sheetData>
      <sheetData sheetId="446">
        <row r="307">
          <cell r="C307">
            <v>0</v>
          </cell>
        </row>
      </sheetData>
      <sheetData sheetId="447">
        <row r="307">
          <cell r="C307">
            <v>0</v>
          </cell>
        </row>
      </sheetData>
      <sheetData sheetId="448">
        <row r="307">
          <cell r="C307">
            <v>0</v>
          </cell>
        </row>
      </sheetData>
      <sheetData sheetId="449">
        <row r="307">
          <cell r="C307">
            <v>0</v>
          </cell>
        </row>
      </sheetData>
      <sheetData sheetId="450">
        <row r="307">
          <cell r="C307">
            <v>0</v>
          </cell>
        </row>
      </sheetData>
      <sheetData sheetId="451">
        <row r="307">
          <cell r="C307">
            <v>0</v>
          </cell>
        </row>
      </sheetData>
      <sheetData sheetId="452">
        <row r="307">
          <cell r="C307">
            <v>0</v>
          </cell>
        </row>
      </sheetData>
      <sheetData sheetId="453">
        <row r="307">
          <cell r="C307">
            <v>0</v>
          </cell>
        </row>
      </sheetData>
      <sheetData sheetId="454">
        <row r="307">
          <cell r="C307">
            <v>0</v>
          </cell>
        </row>
      </sheetData>
      <sheetData sheetId="455">
        <row r="307">
          <cell r="C307">
            <v>0</v>
          </cell>
        </row>
      </sheetData>
      <sheetData sheetId="456">
        <row r="307">
          <cell r="C307">
            <v>0</v>
          </cell>
        </row>
      </sheetData>
      <sheetData sheetId="457">
        <row r="307">
          <cell r="C307">
            <v>0</v>
          </cell>
        </row>
      </sheetData>
      <sheetData sheetId="458">
        <row r="307">
          <cell r="C307">
            <v>0</v>
          </cell>
        </row>
      </sheetData>
      <sheetData sheetId="459">
        <row r="307">
          <cell r="C307">
            <v>0</v>
          </cell>
        </row>
      </sheetData>
      <sheetData sheetId="460">
        <row r="307">
          <cell r="C307">
            <v>0</v>
          </cell>
        </row>
      </sheetData>
      <sheetData sheetId="461">
        <row r="307">
          <cell r="C307">
            <v>0</v>
          </cell>
        </row>
      </sheetData>
      <sheetData sheetId="462">
        <row r="307">
          <cell r="C307">
            <v>0</v>
          </cell>
        </row>
      </sheetData>
      <sheetData sheetId="463">
        <row r="307">
          <cell r="C307">
            <v>0</v>
          </cell>
        </row>
      </sheetData>
      <sheetData sheetId="464">
        <row r="307">
          <cell r="C307">
            <v>0</v>
          </cell>
        </row>
      </sheetData>
      <sheetData sheetId="465">
        <row r="307">
          <cell r="C307" t="str">
            <v>Lean Concrete  ( 0.10 cm.)</v>
          </cell>
        </row>
      </sheetData>
      <sheetData sheetId="466">
        <row r="307">
          <cell r="C307">
            <v>0</v>
          </cell>
        </row>
      </sheetData>
      <sheetData sheetId="467">
        <row r="307">
          <cell r="C307" t="str">
            <v>Lean Concrete  ( 0.10 cm.)</v>
          </cell>
        </row>
      </sheetData>
      <sheetData sheetId="468">
        <row r="307">
          <cell r="C307" t="str">
            <v>Lean Concrete  ( 0.10 cm.)</v>
          </cell>
        </row>
      </sheetData>
      <sheetData sheetId="469">
        <row r="307">
          <cell r="C307" t="str">
            <v>Lean Concrete  ( 0.10 cm.)</v>
          </cell>
        </row>
      </sheetData>
      <sheetData sheetId="470">
        <row r="307">
          <cell r="C307" t="str">
            <v>Lean Concrete  ( 0.10 cm.)</v>
          </cell>
        </row>
      </sheetData>
      <sheetData sheetId="471">
        <row r="307">
          <cell r="C307">
            <v>0</v>
          </cell>
        </row>
      </sheetData>
      <sheetData sheetId="472">
        <row r="307">
          <cell r="C307">
            <v>0</v>
          </cell>
        </row>
      </sheetData>
      <sheetData sheetId="473">
        <row r="307">
          <cell r="C307">
            <v>0</v>
          </cell>
        </row>
      </sheetData>
      <sheetData sheetId="474">
        <row r="307">
          <cell r="C307">
            <v>0</v>
          </cell>
        </row>
      </sheetData>
      <sheetData sheetId="475">
        <row r="307">
          <cell r="C307">
            <v>0</v>
          </cell>
        </row>
      </sheetData>
      <sheetData sheetId="476">
        <row r="307">
          <cell r="C307">
            <v>0</v>
          </cell>
        </row>
      </sheetData>
      <sheetData sheetId="477">
        <row r="307">
          <cell r="C307">
            <v>0</v>
          </cell>
        </row>
      </sheetData>
      <sheetData sheetId="478">
        <row r="307">
          <cell r="C307">
            <v>0</v>
          </cell>
        </row>
      </sheetData>
      <sheetData sheetId="479">
        <row r="307">
          <cell r="C307" t="str">
            <v>Lean Concrete  ( 0.10 cm.)</v>
          </cell>
        </row>
      </sheetData>
      <sheetData sheetId="480">
        <row r="307">
          <cell r="C307">
            <v>0</v>
          </cell>
        </row>
      </sheetData>
      <sheetData sheetId="481">
        <row r="307">
          <cell r="C307">
            <v>0</v>
          </cell>
        </row>
      </sheetData>
      <sheetData sheetId="482">
        <row r="307">
          <cell r="C307">
            <v>0</v>
          </cell>
        </row>
      </sheetData>
      <sheetData sheetId="483">
        <row r="307">
          <cell r="C307">
            <v>0</v>
          </cell>
        </row>
      </sheetData>
      <sheetData sheetId="484">
        <row r="307">
          <cell r="C307">
            <v>0</v>
          </cell>
        </row>
      </sheetData>
      <sheetData sheetId="485">
        <row r="307">
          <cell r="C307">
            <v>0</v>
          </cell>
        </row>
      </sheetData>
      <sheetData sheetId="486">
        <row r="307">
          <cell r="C307">
            <v>0</v>
          </cell>
        </row>
      </sheetData>
      <sheetData sheetId="487">
        <row r="307">
          <cell r="C307">
            <v>0</v>
          </cell>
        </row>
      </sheetData>
      <sheetData sheetId="488">
        <row r="307">
          <cell r="C307">
            <v>0</v>
          </cell>
        </row>
      </sheetData>
      <sheetData sheetId="489">
        <row r="307">
          <cell r="C307">
            <v>0</v>
          </cell>
        </row>
      </sheetData>
      <sheetData sheetId="490">
        <row r="307">
          <cell r="C307">
            <v>0</v>
          </cell>
        </row>
      </sheetData>
      <sheetData sheetId="491">
        <row r="307">
          <cell r="C307">
            <v>0</v>
          </cell>
        </row>
      </sheetData>
      <sheetData sheetId="492">
        <row r="307">
          <cell r="C307">
            <v>0</v>
          </cell>
        </row>
      </sheetData>
      <sheetData sheetId="493">
        <row r="307">
          <cell r="C307">
            <v>0</v>
          </cell>
        </row>
      </sheetData>
      <sheetData sheetId="494">
        <row r="307">
          <cell r="C307">
            <v>0</v>
          </cell>
        </row>
      </sheetData>
      <sheetData sheetId="495">
        <row r="307">
          <cell r="C307">
            <v>0</v>
          </cell>
        </row>
      </sheetData>
      <sheetData sheetId="496">
        <row r="307">
          <cell r="C307">
            <v>0</v>
          </cell>
        </row>
      </sheetData>
      <sheetData sheetId="497">
        <row r="307">
          <cell r="C307">
            <v>0</v>
          </cell>
        </row>
      </sheetData>
      <sheetData sheetId="498">
        <row r="307">
          <cell r="C307">
            <v>0</v>
          </cell>
        </row>
      </sheetData>
      <sheetData sheetId="499">
        <row r="307">
          <cell r="C307">
            <v>0</v>
          </cell>
        </row>
      </sheetData>
      <sheetData sheetId="500">
        <row r="307">
          <cell r="C307">
            <v>0</v>
          </cell>
        </row>
      </sheetData>
      <sheetData sheetId="501">
        <row r="307">
          <cell r="C307">
            <v>0</v>
          </cell>
        </row>
      </sheetData>
      <sheetData sheetId="502">
        <row r="307">
          <cell r="C307">
            <v>0</v>
          </cell>
        </row>
      </sheetData>
      <sheetData sheetId="503">
        <row r="307">
          <cell r="C307">
            <v>0</v>
          </cell>
        </row>
      </sheetData>
      <sheetData sheetId="504">
        <row r="307">
          <cell r="C307">
            <v>0</v>
          </cell>
        </row>
      </sheetData>
      <sheetData sheetId="505">
        <row r="307">
          <cell r="C307">
            <v>0</v>
          </cell>
        </row>
      </sheetData>
      <sheetData sheetId="506">
        <row r="307">
          <cell r="C307">
            <v>0</v>
          </cell>
        </row>
      </sheetData>
      <sheetData sheetId="507">
        <row r="307">
          <cell r="C307">
            <v>0</v>
          </cell>
        </row>
      </sheetData>
      <sheetData sheetId="508">
        <row r="307">
          <cell r="C307">
            <v>0</v>
          </cell>
        </row>
      </sheetData>
      <sheetData sheetId="509">
        <row r="307">
          <cell r="C307">
            <v>0</v>
          </cell>
        </row>
      </sheetData>
      <sheetData sheetId="510">
        <row r="307">
          <cell r="C307">
            <v>0</v>
          </cell>
        </row>
      </sheetData>
      <sheetData sheetId="511">
        <row r="307">
          <cell r="C307">
            <v>0</v>
          </cell>
        </row>
      </sheetData>
      <sheetData sheetId="512">
        <row r="307">
          <cell r="C307">
            <v>0</v>
          </cell>
        </row>
      </sheetData>
      <sheetData sheetId="513">
        <row r="307">
          <cell r="C307">
            <v>0</v>
          </cell>
        </row>
      </sheetData>
      <sheetData sheetId="514">
        <row r="307">
          <cell r="C307">
            <v>0</v>
          </cell>
        </row>
      </sheetData>
      <sheetData sheetId="515">
        <row r="307">
          <cell r="C307">
            <v>0</v>
          </cell>
        </row>
      </sheetData>
      <sheetData sheetId="516">
        <row r="307">
          <cell r="C307">
            <v>0</v>
          </cell>
        </row>
      </sheetData>
      <sheetData sheetId="517">
        <row r="307">
          <cell r="C307">
            <v>0</v>
          </cell>
        </row>
      </sheetData>
      <sheetData sheetId="518">
        <row r="307">
          <cell r="C307">
            <v>0</v>
          </cell>
        </row>
      </sheetData>
      <sheetData sheetId="519">
        <row r="307">
          <cell r="C307">
            <v>0</v>
          </cell>
        </row>
      </sheetData>
      <sheetData sheetId="520">
        <row r="307">
          <cell r="C307" t="str">
            <v>Lean Concrete  ( 0.10 cm.)</v>
          </cell>
        </row>
      </sheetData>
      <sheetData sheetId="521">
        <row r="307">
          <cell r="C307" t="str">
            <v>Lean Concrete  ( 0.10 cm.)</v>
          </cell>
        </row>
      </sheetData>
      <sheetData sheetId="522">
        <row r="307">
          <cell r="C307">
            <v>0</v>
          </cell>
        </row>
      </sheetData>
      <sheetData sheetId="523">
        <row r="307">
          <cell r="C307">
            <v>0</v>
          </cell>
        </row>
      </sheetData>
      <sheetData sheetId="524">
        <row r="307">
          <cell r="C307">
            <v>0</v>
          </cell>
        </row>
      </sheetData>
      <sheetData sheetId="525">
        <row r="307">
          <cell r="C307">
            <v>0</v>
          </cell>
        </row>
      </sheetData>
      <sheetData sheetId="526">
        <row r="307">
          <cell r="C307" t="str">
            <v>Lean Concrete  ( 0.10 cm.)</v>
          </cell>
        </row>
      </sheetData>
      <sheetData sheetId="527">
        <row r="307">
          <cell r="C307" t="str">
            <v>Lean Concrete  ( 0.10 cm.)</v>
          </cell>
        </row>
      </sheetData>
      <sheetData sheetId="528">
        <row r="307">
          <cell r="C307" t="str">
            <v>Lean Concrete  ( 0.10 cm.)</v>
          </cell>
        </row>
      </sheetData>
      <sheetData sheetId="529">
        <row r="307">
          <cell r="C307" t="str">
            <v>Lean Concrete  ( 0.10 cm.)</v>
          </cell>
        </row>
      </sheetData>
      <sheetData sheetId="530">
        <row r="307">
          <cell r="C307">
            <v>0</v>
          </cell>
        </row>
      </sheetData>
      <sheetData sheetId="531">
        <row r="307">
          <cell r="C307">
            <v>0</v>
          </cell>
        </row>
      </sheetData>
      <sheetData sheetId="532">
        <row r="307">
          <cell r="C307">
            <v>0</v>
          </cell>
        </row>
      </sheetData>
      <sheetData sheetId="533">
        <row r="307">
          <cell r="C307">
            <v>0</v>
          </cell>
        </row>
      </sheetData>
      <sheetData sheetId="534">
        <row r="307">
          <cell r="C307">
            <v>0</v>
          </cell>
        </row>
      </sheetData>
      <sheetData sheetId="535">
        <row r="307">
          <cell r="C307">
            <v>0</v>
          </cell>
        </row>
      </sheetData>
      <sheetData sheetId="536">
        <row r="307">
          <cell r="C307">
            <v>0</v>
          </cell>
        </row>
      </sheetData>
      <sheetData sheetId="537">
        <row r="307">
          <cell r="C307">
            <v>0</v>
          </cell>
        </row>
      </sheetData>
      <sheetData sheetId="538">
        <row r="307">
          <cell r="C307">
            <v>0</v>
          </cell>
        </row>
      </sheetData>
      <sheetData sheetId="539">
        <row r="307">
          <cell r="C307">
            <v>0</v>
          </cell>
        </row>
      </sheetData>
      <sheetData sheetId="540">
        <row r="307">
          <cell r="C307">
            <v>0</v>
          </cell>
        </row>
      </sheetData>
      <sheetData sheetId="541">
        <row r="307">
          <cell r="C307">
            <v>0</v>
          </cell>
        </row>
      </sheetData>
      <sheetData sheetId="542">
        <row r="307">
          <cell r="C307" t="str">
            <v>Lean Concrete  ( 0.10 cm.)</v>
          </cell>
        </row>
      </sheetData>
      <sheetData sheetId="543">
        <row r="307">
          <cell r="C307">
            <v>0</v>
          </cell>
        </row>
      </sheetData>
      <sheetData sheetId="544">
        <row r="307">
          <cell r="C307">
            <v>0</v>
          </cell>
        </row>
      </sheetData>
      <sheetData sheetId="545">
        <row r="307">
          <cell r="C307">
            <v>0</v>
          </cell>
        </row>
      </sheetData>
      <sheetData sheetId="546">
        <row r="307">
          <cell r="C307">
            <v>0</v>
          </cell>
        </row>
      </sheetData>
      <sheetData sheetId="547">
        <row r="307">
          <cell r="C307" t="str">
            <v>Lean Concrete  ( 0.10 cm.)</v>
          </cell>
        </row>
      </sheetData>
      <sheetData sheetId="548">
        <row r="307">
          <cell r="C307" t="str">
            <v>Lean Concrete  ( 0.10 cm.)</v>
          </cell>
        </row>
      </sheetData>
      <sheetData sheetId="549">
        <row r="307">
          <cell r="C307" t="str">
            <v>Lean Concrete  ( 0.10 cm.)</v>
          </cell>
        </row>
      </sheetData>
      <sheetData sheetId="550">
        <row r="307">
          <cell r="C307" t="str">
            <v>Lean Concrete  ( 0.10 cm.)</v>
          </cell>
        </row>
      </sheetData>
      <sheetData sheetId="551">
        <row r="307">
          <cell r="C307" t="str">
            <v>Lean Concrete  ( 0.10 cm.)</v>
          </cell>
        </row>
      </sheetData>
      <sheetData sheetId="552">
        <row r="307">
          <cell r="C307" t="str">
            <v>Lean Concrete  ( 0.10 cm.)</v>
          </cell>
        </row>
      </sheetData>
      <sheetData sheetId="553">
        <row r="307">
          <cell r="C307" t="str">
            <v>Lean Concrete  ( 0.10 cm.)</v>
          </cell>
        </row>
      </sheetData>
      <sheetData sheetId="554">
        <row r="307">
          <cell r="C307" t="str">
            <v>Lean Concrete  ( 0.10 cm.)</v>
          </cell>
        </row>
      </sheetData>
      <sheetData sheetId="555">
        <row r="307">
          <cell r="C307">
            <v>0</v>
          </cell>
        </row>
      </sheetData>
      <sheetData sheetId="556">
        <row r="307">
          <cell r="C307">
            <v>0</v>
          </cell>
        </row>
      </sheetData>
      <sheetData sheetId="557">
        <row r="307">
          <cell r="C307">
            <v>0</v>
          </cell>
        </row>
      </sheetData>
      <sheetData sheetId="558">
        <row r="307">
          <cell r="C307">
            <v>0</v>
          </cell>
        </row>
      </sheetData>
      <sheetData sheetId="559">
        <row r="307">
          <cell r="C307">
            <v>0</v>
          </cell>
        </row>
      </sheetData>
      <sheetData sheetId="560">
        <row r="307">
          <cell r="C307">
            <v>0</v>
          </cell>
        </row>
      </sheetData>
      <sheetData sheetId="561">
        <row r="307">
          <cell r="C307" t="str">
            <v>Lean Concrete  ( 0.10 cm.)</v>
          </cell>
        </row>
      </sheetData>
      <sheetData sheetId="562">
        <row r="307">
          <cell r="C307">
            <v>0</v>
          </cell>
        </row>
      </sheetData>
      <sheetData sheetId="563">
        <row r="307">
          <cell r="C307">
            <v>0</v>
          </cell>
        </row>
      </sheetData>
      <sheetData sheetId="564">
        <row r="307">
          <cell r="C307">
            <v>0</v>
          </cell>
        </row>
      </sheetData>
      <sheetData sheetId="565">
        <row r="307">
          <cell r="C307">
            <v>0</v>
          </cell>
        </row>
      </sheetData>
      <sheetData sheetId="566">
        <row r="307">
          <cell r="C307">
            <v>0</v>
          </cell>
        </row>
      </sheetData>
      <sheetData sheetId="567">
        <row r="307">
          <cell r="C307">
            <v>0</v>
          </cell>
        </row>
      </sheetData>
      <sheetData sheetId="568">
        <row r="307">
          <cell r="C307">
            <v>0</v>
          </cell>
        </row>
      </sheetData>
      <sheetData sheetId="569">
        <row r="307">
          <cell r="C307">
            <v>0</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ow r="307">
          <cell r="C307">
            <v>0</v>
          </cell>
        </row>
      </sheetData>
      <sheetData sheetId="594">
        <row r="307">
          <cell r="C307">
            <v>0</v>
          </cell>
        </row>
      </sheetData>
      <sheetData sheetId="595">
        <row r="307">
          <cell r="C307">
            <v>0</v>
          </cell>
        </row>
      </sheetData>
      <sheetData sheetId="596">
        <row r="307">
          <cell r="C307">
            <v>0</v>
          </cell>
        </row>
      </sheetData>
      <sheetData sheetId="597">
        <row r="307">
          <cell r="C307">
            <v>0</v>
          </cell>
        </row>
      </sheetData>
      <sheetData sheetId="598">
        <row r="307">
          <cell r="C307">
            <v>0</v>
          </cell>
        </row>
      </sheetData>
      <sheetData sheetId="599">
        <row r="307">
          <cell r="C307">
            <v>0</v>
          </cell>
        </row>
      </sheetData>
      <sheetData sheetId="600">
        <row r="307">
          <cell r="C307">
            <v>0</v>
          </cell>
        </row>
      </sheetData>
      <sheetData sheetId="601">
        <row r="307">
          <cell r="C307">
            <v>0</v>
          </cell>
        </row>
      </sheetData>
      <sheetData sheetId="602">
        <row r="307">
          <cell r="C307">
            <v>0</v>
          </cell>
        </row>
      </sheetData>
      <sheetData sheetId="603">
        <row r="307">
          <cell r="C307">
            <v>0</v>
          </cell>
        </row>
      </sheetData>
      <sheetData sheetId="604">
        <row r="307">
          <cell r="C307">
            <v>0</v>
          </cell>
        </row>
      </sheetData>
      <sheetData sheetId="605">
        <row r="307">
          <cell r="C307" t="str">
            <v>Lean Concrete  ( 0.10 cm.)</v>
          </cell>
        </row>
      </sheetData>
      <sheetData sheetId="606">
        <row r="307">
          <cell r="C307" t="str">
            <v>Lean Concrete  ( 0.10 cm.)</v>
          </cell>
        </row>
      </sheetData>
      <sheetData sheetId="607">
        <row r="307">
          <cell r="C307" t="str">
            <v>Lean Concrete  ( 0.10 cm.)</v>
          </cell>
        </row>
      </sheetData>
      <sheetData sheetId="608">
        <row r="307">
          <cell r="C307">
            <v>0</v>
          </cell>
        </row>
      </sheetData>
      <sheetData sheetId="609">
        <row r="307">
          <cell r="C307">
            <v>0</v>
          </cell>
        </row>
      </sheetData>
      <sheetData sheetId="610">
        <row r="307">
          <cell r="C307" t="str">
            <v>Lean Concrete  ( 0.10 cm.)</v>
          </cell>
        </row>
      </sheetData>
      <sheetData sheetId="611">
        <row r="307">
          <cell r="C307">
            <v>0</v>
          </cell>
        </row>
      </sheetData>
      <sheetData sheetId="612">
        <row r="307">
          <cell r="C307">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ow r="307">
          <cell r="C307">
            <v>0</v>
          </cell>
        </row>
      </sheetData>
      <sheetData sheetId="632">
        <row r="307">
          <cell r="C307">
            <v>0</v>
          </cell>
        </row>
      </sheetData>
      <sheetData sheetId="633">
        <row r="307">
          <cell r="C307">
            <v>0</v>
          </cell>
        </row>
      </sheetData>
      <sheetData sheetId="634">
        <row r="307">
          <cell r="C307">
            <v>0</v>
          </cell>
        </row>
      </sheetData>
      <sheetData sheetId="635">
        <row r="307">
          <cell r="C307">
            <v>0</v>
          </cell>
        </row>
      </sheetData>
      <sheetData sheetId="636">
        <row r="307">
          <cell r="C307">
            <v>0</v>
          </cell>
        </row>
      </sheetData>
      <sheetData sheetId="637">
        <row r="307">
          <cell r="C307">
            <v>0</v>
          </cell>
        </row>
      </sheetData>
      <sheetData sheetId="638">
        <row r="307">
          <cell r="C307">
            <v>0</v>
          </cell>
        </row>
      </sheetData>
      <sheetData sheetId="639">
        <row r="307">
          <cell r="C307">
            <v>0</v>
          </cell>
        </row>
      </sheetData>
      <sheetData sheetId="640">
        <row r="307">
          <cell r="C307">
            <v>0</v>
          </cell>
        </row>
      </sheetData>
      <sheetData sheetId="641">
        <row r="307">
          <cell r="C307">
            <v>0</v>
          </cell>
        </row>
      </sheetData>
      <sheetData sheetId="642">
        <row r="307">
          <cell r="C307">
            <v>0</v>
          </cell>
        </row>
      </sheetData>
      <sheetData sheetId="643">
        <row r="307">
          <cell r="C307">
            <v>0</v>
          </cell>
        </row>
      </sheetData>
      <sheetData sheetId="644">
        <row r="307">
          <cell r="C307">
            <v>0</v>
          </cell>
        </row>
      </sheetData>
      <sheetData sheetId="645">
        <row r="307">
          <cell r="C307">
            <v>0</v>
          </cell>
        </row>
      </sheetData>
      <sheetData sheetId="646">
        <row r="307">
          <cell r="C307">
            <v>0</v>
          </cell>
        </row>
      </sheetData>
      <sheetData sheetId="647">
        <row r="307">
          <cell r="C307">
            <v>0</v>
          </cell>
        </row>
      </sheetData>
      <sheetData sheetId="648">
        <row r="307">
          <cell r="C307">
            <v>0</v>
          </cell>
        </row>
      </sheetData>
      <sheetData sheetId="649">
        <row r="307">
          <cell r="C307">
            <v>0</v>
          </cell>
        </row>
      </sheetData>
      <sheetData sheetId="650">
        <row r="307">
          <cell r="C307">
            <v>0</v>
          </cell>
        </row>
      </sheetData>
      <sheetData sheetId="651">
        <row r="307">
          <cell r="C307">
            <v>0</v>
          </cell>
        </row>
      </sheetData>
      <sheetData sheetId="652">
        <row r="307">
          <cell r="C307">
            <v>0</v>
          </cell>
        </row>
      </sheetData>
      <sheetData sheetId="653">
        <row r="307">
          <cell r="C307">
            <v>0</v>
          </cell>
        </row>
      </sheetData>
      <sheetData sheetId="654">
        <row r="307">
          <cell r="C307">
            <v>0</v>
          </cell>
        </row>
      </sheetData>
      <sheetData sheetId="655">
        <row r="307">
          <cell r="C307">
            <v>0</v>
          </cell>
        </row>
      </sheetData>
      <sheetData sheetId="656">
        <row r="307">
          <cell r="C307">
            <v>0</v>
          </cell>
        </row>
      </sheetData>
      <sheetData sheetId="657">
        <row r="307">
          <cell r="C307">
            <v>0</v>
          </cell>
        </row>
      </sheetData>
      <sheetData sheetId="658">
        <row r="307">
          <cell r="C307">
            <v>0</v>
          </cell>
        </row>
      </sheetData>
      <sheetData sheetId="659">
        <row r="307">
          <cell r="C307">
            <v>0</v>
          </cell>
        </row>
      </sheetData>
      <sheetData sheetId="660">
        <row r="307">
          <cell r="C307">
            <v>0</v>
          </cell>
        </row>
      </sheetData>
      <sheetData sheetId="661">
        <row r="307">
          <cell r="C307">
            <v>0</v>
          </cell>
        </row>
      </sheetData>
      <sheetData sheetId="662">
        <row r="307">
          <cell r="C307">
            <v>0</v>
          </cell>
        </row>
      </sheetData>
      <sheetData sheetId="663">
        <row r="307">
          <cell r="C307">
            <v>0</v>
          </cell>
        </row>
      </sheetData>
      <sheetData sheetId="664">
        <row r="307">
          <cell r="C307">
            <v>0</v>
          </cell>
        </row>
      </sheetData>
      <sheetData sheetId="665">
        <row r="307">
          <cell r="C307">
            <v>0</v>
          </cell>
        </row>
      </sheetData>
      <sheetData sheetId="666">
        <row r="307">
          <cell r="C307">
            <v>0</v>
          </cell>
        </row>
      </sheetData>
      <sheetData sheetId="667">
        <row r="307">
          <cell r="C307">
            <v>0</v>
          </cell>
        </row>
      </sheetData>
      <sheetData sheetId="668">
        <row r="307">
          <cell r="C307">
            <v>0</v>
          </cell>
        </row>
      </sheetData>
      <sheetData sheetId="669">
        <row r="307">
          <cell r="C307">
            <v>0</v>
          </cell>
        </row>
      </sheetData>
      <sheetData sheetId="670">
        <row r="307">
          <cell r="C307">
            <v>0</v>
          </cell>
        </row>
      </sheetData>
      <sheetData sheetId="671">
        <row r="307">
          <cell r="C307">
            <v>0</v>
          </cell>
        </row>
      </sheetData>
      <sheetData sheetId="672">
        <row r="307">
          <cell r="C307">
            <v>0</v>
          </cell>
        </row>
      </sheetData>
      <sheetData sheetId="673">
        <row r="307">
          <cell r="C307">
            <v>0</v>
          </cell>
        </row>
      </sheetData>
      <sheetData sheetId="674">
        <row r="307">
          <cell r="C307">
            <v>0</v>
          </cell>
        </row>
      </sheetData>
      <sheetData sheetId="675">
        <row r="307">
          <cell r="C307">
            <v>0</v>
          </cell>
        </row>
      </sheetData>
      <sheetData sheetId="676">
        <row r="307">
          <cell r="C307">
            <v>0</v>
          </cell>
        </row>
      </sheetData>
      <sheetData sheetId="677" refreshError="1"/>
      <sheetData sheetId="678" refreshError="1"/>
      <sheetData sheetId="679" refreshError="1"/>
      <sheetData sheetId="680">
        <row r="307">
          <cell r="C307">
            <v>0</v>
          </cell>
        </row>
      </sheetData>
      <sheetData sheetId="681">
        <row r="307">
          <cell r="C307">
            <v>0</v>
          </cell>
        </row>
      </sheetData>
      <sheetData sheetId="682">
        <row r="307">
          <cell r="C307">
            <v>0</v>
          </cell>
        </row>
      </sheetData>
      <sheetData sheetId="683">
        <row r="307">
          <cell r="C307">
            <v>0</v>
          </cell>
        </row>
      </sheetData>
      <sheetData sheetId="684">
        <row r="307">
          <cell r="C307">
            <v>0</v>
          </cell>
        </row>
      </sheetData>
      <sheetData sheetId="685">
        <row r="307">
          <cell r="C307">
            <v>0</v>
          </cell>
        </row>
      </sheetData>
      <sheetData sheetId="686">
        <row r="307">
          <cell r="C307">
            <v>0</v>
          </cell>
        </row>
      </sheetData>
      <sheetData sheetId="687">
        <row r="307">
          <cell r="C307">
            <v>0</v>
          </cell>
        </row>
      </sheetData>
      <sheetData sheetId="688">
        <row r="307">
          <cell r="C307">
            <v>0</v>
          </cell>
        </row>
      </sheetData>
      <sheetData sheetId="689">
        <row r="307">
          <cell r="C307">
            <v>0</v>
          </cell>
        </row>
      </sheetData>
      <sheetData sheetId="690">
        <row r="307">
          <cell r="C307">
            <v>0</v>
          </cell>
        </row>
      </sheetData>
      <sheetData sheetId="691">
        <row r="307">
          <cell r="C307">
            <v>0</v>
          </cell>
        </row>
      </sheetData>
      <sheetData sheetId="692">
        <row r="307">
          <cell r="C307">
            <v>0</v>
          </cell>
        </row>
      </sheetData>
      <sheetData sheetId="693">
        <row r="307">
          <cell r="C307">
            <v>0</v>
          </cell>
        </row>
      </sheetData>
      <sheetData sheetId="694">
        <row r="307">
          <cell r="C307">
            <v>0</v>
          </cell>
        </row>
      </sheetData>
      <sheetData sheetId="695">
        <row r="307">
          <cell r="C307">
            <v>0</v>
          </cell>
        </row>
      </sheetData>
      <sheetData sheetId="696">
        <row r="307">
          <cell r="C307">
            <v>0</v>
          </cell>
        </row>
      </sheetData>
      <sheetData sheetId="697">
        <row r="307">
          <cell r="C307">
            <v>0</v>
          </cell>
        </row>
      </sheetData>
      <sheetData sheetId="698">
        <row r="307">
          <cell r="C307">
            <v>0</v>
          </cell>
        </row>
      </sheetData>
      <sheetData sheetId="699">
        <row r="307">
          <cell r="C307">
            <v>0</v>
          </cell>
        </row>
      </sheetData>
      <sheetData sheetId="700">
        <row r="307">
          <cell r="C307">
            <v>0</v>
          </cell>
        </row>
      </sheetData>
      <sheetData sheetId="701">
        <row r="307">
          <cell r="C307">
            <v>0</v>
          </cell>
        </row>
      </sheetData>
      <sheetData sheetId="702">
        <row r="307">
          <cell r="C307">
            <v>0</v>
          </cell>
        </row>
      </sheetData>
      <sheetData sheetId="703">
        <row r="307">
          <cell r="C307">
            <v>0</v>
          </cell>
        </row>
      </sheetData>
      <sheetData sheetId="704">
        <row r="307">
          <cell r="C307">
            <v>0</v>
          </cell>
        </row>
      </sheetData>
      <sheetData sheetId="705">
        <row r="307">
          <cell r="C307">
            <v>0</v>
          </cell>
        </row>
      </sheetData>
      <sheetData sheetId="706">
        <row r="307">
          <cell r="C307">
            <v>0</v>
          </cell>
        </row>
      </sheetData>
      <sheetData sheetId="707">
        <row r="307">
          <cell r="C307">
            <v>0</v>
          </cell>
        </row>
      </sheetData>
      <sheetData sheetId="708">
        <row r="307">
          <cell r="C307">
            <v>0</v>
          </cell>
        </row>
      </sheetData>
      <sheetData sheetId="709">
        <row r="307">
          <cell r="C307">
            <v>0</v>
          </cell>
        </row>
      </sheetData>
      <sheetData sheetId="710">
        <row r="307">
          <cell r="C307">
            <v>0</v>
          </cell>
        </row>
      </sheetData>
      <sheetData sheetId="711">
        <row r="307">
          <cell r="C307">
            <v>0</v>
          </cell>
        </row>
      </sheetData>
      <sheetData sheetId="712">
        <row r="307">
          <cell r="C307">
            <v>0</v>
          </cell>
        </row>
      </sheetData>
      <sheetData sheetId="713">
        <row r="307">
          <cell r="C307">
            <v>0</v>
          </cell>
        </row>
      </sheetData>
      <sheetData sheetId="714">
        <row r="307">
          <cell r="C307">
            <v>0</v>
          </cell>
        </row>
      </sheetData>
      <sheetData sheetId="715">
        <row r="307">
          <cell r="C307">
            <v>0</v>
          </cell>
        </row>
      </sheetData>
      <sheetData sheetId="716">
        <row r="307">
          <cell r="C307">
            <v>0</v>
          </cell>
        </row>
      </sheetData>
      <sheetData sheetId="717">
        <row r="307">
          <cell r="C307">
            <v>0</v>
          </cell>
        </row>
      </sheetData>
      <sheetData sheetId="718">
        <row r="307">
          <cell r="C307">
            <v>0</v>
          </cell>
        </row>
      </sheetData>
      <sheetData sheetId="719">
        <row r="307">
          <cell r="C307">
            <v>0</v>
          </cell>
        </row>
      </sheetData>
      <sheetData sheetId="720">
        <row r="307">
          <cell r="C307">
            <v>0</v>
          </cell>
        </row>
      </sheetData>
      <sheetData sheetId="721">
        <row r="307">
          <cell r="C307">
            <v>0</v>
          </cell>
        </row>
      </sheetData>
      <sheetData sheetId="722">
        <row r="307">
          <cell r="C307">
            <v>0</v>
          </cell>
        </row>
      </sheetData>
      <sheetData sheetId="723">
        <row r="307">
          <cell r="C307">
            <v>0</v>
          </cell>
        </row>
      </sheetData>
      <sheetData sheetId="724">
        <row r="307">
          <cell r="C307">
            <v>0</v>
          </cell>
        </row>
      </sheetData>
      <sheetData sheetId="725">
        <row r="307">
          <cell r="C307">
            <v>0</v>
          </cell>
        </row>
      </sheetData>
      <sheetData sheetId="726">
        <row r="307">
          <cell r="C307">
            <v>0</v>
          </cell>
        </row>
      </sheetData>
      <sheetData sheetId="727">
        <row r="307">
          <cell r="C307">
            <v>0</v>
          </cell>
        </row>
      </sheetData>
      <sheetData sheetId="728">
        <row r="307">
          <cell r="C307">
            <v>0</v>
          </cell>
        </row>
      </sheetData>
      <sheetData sheetId="729">
        <row r="307">
          <cell r="C307">
            <v>0</v>
          </cell>
        </row>
      </sheetData>
      <sheetData sheetId="730">
        <row r="307">
          <cell r="C307">
            <v>0</v>
          </cell>
        </row>
      </sheetData>
      <sheetData sheetId="731">
        <row r="307">
          <cell r="C307">
            <v>0</v>
          </cell>
        </row>
      </sheetData>
      <sheetData sheetId="732">
        <row r="307">
          <cell r="C307">
            <v>0</v>
          </cell>
        </row>
      </sheetData>
      <sheetData sheetId="733">
        <row r="307">
          <cell r="C307">
            <v>0</v>
          </cell>
        </row>
      </sheetData>
      <sheetData sheetId="734">
        <row r="307">
          <cell r="C307">
            <v>0</v>
          </cell>
        </row>
      </sheetData>
      <sheetData sheetId="735">
        <row r="307">
          <cell r="C307">
            <v>0</v>
          </cell>
        </row>
      </sheetData>
      <sheetData sheetId="736">
        <row r="307">
          <cell r="C307">
            <v>0</v>
          </cell>
        </row>
      </sheetData>
      <sheetData sheetId="737">
        <row r="307">
          <cell r="C307">
            <v>0</v>
          </cell>
        </row>
      </sheetData>
      <sheetData sheetId="738">
        <row r="307">
          <cell r="C307">
            <v>0</v>
          </cell>
        </row>
      </sheetData>
      <sheetData sheetId="739">
        <row r="307">
          <cell r="C307">
            <v>0</v>
          </cell>
        </row>
      </sheetData>
      <sheetData sheetId="740">
        <row r="307">
          <cell r="C307">
            <v>0</v>
          </cell>
        </row>
      </sheetData>
      <sheetData sheetId="741">
        <row r="307">
          <cell r="C307">
            <v>0</v>
          </cell>
        </row>
      </sheetData>
      <sheetData sheetId="742">
        <row r="307">
          <cell r="C307">
            <v>0</v>
          </cell>
        </row>
      </sheetData>
      <sheetData sheetId="743">
        <row r="307">
          <cell r="C307">
            <v>0</v>
          </cell>
        </row>
      </sheetData>
      <sheetData sheetId="744">
        <row r="307">
          <cell r="C307">
            <v>0</v>
          </cell>
        </row>
      </sheetData>
      <sheetData sheetId="745">
        <row r="307">
          <cell r="C307">
            <v>0</v>
          </cell>
        </row>
      </sheetData>
      <sheetData sheetId="746">
        <row r="307">
          <cell r="C307">
            <v>0</v>
          </cell>
        </row>
      </sheetData>
      <sheetData sheetId="747">
        <row r="307">
          <cell r="C307">
            <v>0</v>
          </cell>
        </row>
      </sheetData>
      <sheetData sheetId="748">
        <row r="307">
          <cell r="C307">
            <v>0</v>
          </cell>
        </row>
      </sheetData>
      <sheetData sheetId="749">
        <row r="307">
          <cell r="C307">
            <v>0</v>
          </cell>
        </row>
      </sheetData>
      <sheetData sheetId="750">
        <row r="307">
          <cell r="C307">
            <v>0</v>
          </cell>
        </row>
      </sheetData>
      <sheetData sheetId="751">
        <row r="307">
          <cell r="C307">
            <v>0</v>
          </cell>
        </row>
      </sheetData>
      <sheetData sheetId="752">
        <row r="307">
          <cell r="C307">
            <v>0</v>
          </cell>
        </row>
      </sheetData>
      <sheetData sheetId="753">
        <row r="307">
          <cell r="C307">
            <v>0</v>
          </cell>
        </row>
      </sheetData>
      <sheetData sheetId="754">
        <row r="307">
          <cell r="C307">
            <v>0</v>
          </cell>
        </row>
      </sheetData>
      <sheetData sheetId="755">
        <row r="307">
          <cell r="C307">
            <v>0</v>
          </cell>
        </row>
      </sheetData>
      <sheetData sheetId="756">
        <row r="307">
          <cell r="C307">
            <v>0</v>
          </cell>
        </row>
      </sheetData>
      <sheetData sheetId="757">
        <row r="307">
          <cell r="C307">
            <v>0</v>
          </cell>
        </row>
      </sheetData>
      <sheetData sheetId="758">
        <row r="307">
          <cell r="C307">
            <v>0</v>
          </cell>
        </row>
      </sheetData>
      <sheetData sheetId="759">
        <row r="307">
          <cell r="C307">
            <v>0</v>
          </cell>
        </row>
      </sheetData>
      <sheetData sheetId="760">
        <row r="307">
          <cell r="C307">
            <v>0</v>
          </cell>
        </row>
      </sheetData>
      <sheetData sheetId="761">
        <row r="307">
          <cell r="C307">
            <v>0</v>
          </cell>
        </row>
      </sheetData>
      <sheetData sheetId="762">
        <row r="307">
          <cell r="C307" t="str">
            <v>Lean Concrete  ( 0.10 cm.)</v>
          </cell>
        </row>
      </sheetData>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ow r="307">
          <cell r="C307">
            <v>0</v>
          </cell>
        </row>
      </sheetData>
      <sheetData sheetId="774">
        <row r="307">
          <cell r="C307">
            <v>0</v>
          </cell>
        </row>
      </sheetData>
      <sheetData sheetId="775" refreshError="1"/>
      <sheetData sheetId="776" refreshError="1"/>
      <sheetData sheetId="777" refreshError="1"/>
      <sheetData sheetId="778" refreshError="1"/>
      <sheetData sheetId="779" refreshError="1"/>
      <sheetData sheetId="780" refreshError="1"/>
      <sheetData sheetId="781" refreshError="1"/>
      <sheetData sheetId="782">
        <row r="307">
          <cell r="C307">
            <v>0</v>
          </cell>
        </row>
      </sheetData>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7">
          <cell r="C307">
            <v>0</v>
          </cell>
        </row>
      </sheetData>
      <sheetData sheetId="792" refreshError="1"/>
      <sheetData sheetId="793">
        <row r="307">
          <cell r="C307">
            <v>0</v>
          </cell>
        </row>
      </sheetData>
      <sheetData sheetId="794">
        <row r="307">
          <cell r="C307" t="str">
            <v>Lean Concrete  ( 0.10 cm.)</v>
          </cell>
        </row>
      </sheetData>
      <sheetData sheetId="795">
        <row r="307">
          <cell r="C307">
            <v>0</v>
          </cell>
        </row>
      </sheetData>
      <sheetData sheetId="796">
        <row r="307">
          <cell r="C307">
            <v>0</v>
          </cell>
        </row>
      </sheetData>
      <sheetData sheetId="797">
        <row r="307">
          <cell r="C307">
            <v>0</v>
          </cell>
        </row>
      </sheetData>
      <sheetData sheetId="798">
        <row r="307">
          <cell r="C307">
            <v>0</v>
          </cell>
        </row>
      </sheetData>
      <sheetData sheetId="799">
        <row r="307">
          <cell r="C307">
            <v>0</v>
          </cell>
        </row>
      </sheetData>
      <sheetData sheetId="800">
        <row r="307">
          <cell r="C307">
            <v>0</v>
          </cell>
        </row>
      </sheetData>
      <sheetData sheetId="801">
        <row r="307">
          <cell r="C307">
            <v>0</v>
          </cell>
        </row>
      </sheetData>
      <sheetData sheetId="802">
        <row r="307">
          <cell r="C307">
            <v>0</v>
          </cell>
        </row>
      </sheetData>
      <sheetData sheetId="803">
        <row r="307">
          <cell r="C307">
            <v>0</v>
          </cell>
        </row>
      </sheetData>
      <sheetData sheetId="804">
        <row r="307">
          <cell r="C307">
            <v>0</v>
          </cell>
        </row>
      </sheetData>
      <sheetData sheetId="805">
        <row r="307">
          <cell r="C307">
            <v>0</v>
          </cell>
        </row>
      </sheetData>
      <sheetData sheetId="806">
        <row r="307">
          <cell r="C307">
            <v>0</v>
          </cell>
        </row>
      </sheetData>
      <sheetData sheetId="807">
        <row r="307">
          <cell r="C307">
            <v>0</v>
          </cell>
        </row>
      </sheetData>
      <sheetData sheetId="808">
        <row r="307">
          <cell r="C307">
            <v>0</v>
          </cell>
        </row>
      </sheetData>
      <sheetData sheetId="809">
        <row r="307">
          <cell r="C307">
            <v>0</v>
          </cell>
        </row>
      </sheetData>
      <sheetData sheetId="810">
        <row r="307">
          <cell r="C307">
            <v>0</v>
          </cell>
        </row>
      </sheetData>
      <sheetData sheetId="811">
        <row r="307">
          <cell r="C307">
            <v>0</v>
          </cell>
        </row>
      </sheetData>
      <sheetData sheetId="812">
        <row r="307">
          <cell r="C307">
            <v>0</v>
          </cell>
        </row>
      </sheetData>
      <sheetData sheetId="813">
        <row r="307">
          <cell r="C307">
            <v>0</v>
          </cell>
        </row>
      </sheetData>
      <sheetData sheetId="814">
        <row r="307">
          <cell r="C307">
            <v>0</v>
          </cell>
        </row>
      </sheetData>
      <sheetData sheetId="815">
        <row r="307">
          <cell r="C307">
            <v>0</v>
          </cell>
        </row>
      </sheetData>
      <sheetData sheetId="816">
        <row r="307">
          <cell r="C307">
            <v>0</v>
          </cell>
        </row>
      </sheetData>
      <sheetData sheetId="817">
        <row r="307">
          <cell r="C307">
            <v>0</v>
          </cell>
        </row>
      </sheetData>
      <sheetData sheetId="818">
        <row r="307">
          <cell r="C307">
            <v>0</v>
          </cell>
        </row>
      </sheetData>
      <sheetData sheetId="819">
        <row r="307">
          <cell r="C307">
            <v>0</v>
          </cell>
        </row>
      </sheetData>
      <sheetData sheetId="820">
        <row r="307">
          <cell r="C307">
            <v>0</v>
          </cell>
        </row>
      </sheetData>
      <sheetData sheetId="821">
        <row r="307">
          <cell r="C307">
            <v>0</v>
          </cell>
        </row>
      </sheetData>
      <sheetData sheetId="822">
        <row r="307">
          <cell r="C307" t="str">
            <v>Lean Concrete  ( 0.10 cm.)</v>
          </cell>
        </row>
      </sheetData>
      <sheetData sheetId="823">
        <row r="307">
          <cell r="C307">
            <v>0</v>
          </cell>
        </row>
      </sheetData>
      <sheetData sheetId="824">
        <row r="307">
          <cell r="C307" t="str">
            <v>Lean Concrete  ( 0.10 cm.)</v>
          </cell>
        </row>
      </sheetData>
      <sheetData sheetId="825">
        <row r="307">
          <cell r="C307">
            <v>0</v>
          </cell>
        </row>
      </sheetData>
      <sheetData sheetId="826">
        <row r="307">
          <cell r="C307">
            <v>0</v>
          </cell>
        </row>
      </sheetData>
      <sheetData sheetId="827">
        <row r="307">
          <cell r="C307">
            <v>0</v>
          </cell>
        </row>
      </sheetData>
      <sheetData sheetId="828">
        <row r="307">
          <cell r="C307" t="str">
            <v>Lean Concrete  ( 0.10 cm.)</v>
          </cell>
        </row>
      </sheetData>
      <sheetData sheetId="829">
        <row r="307">
          <cell r="C307" t="str">
            <v>Lean Concrete  ( 0.10 cm.)</v>
          </cell>
        </row>
      </sheetData>
      <sheetData sheetId="830">
        <row r="307">
          <cell r="C307">
            <v>0</v>
          </cell>
        </row>
      </sheetData>
      <sheetData sheetId="831">
        <row r="307">
          <cell r="C307">
            <v>0</v>
          </cell>
        </row>
      </sheetData>
      <sheetData sheetId="832">
        <row r="307">
          <cell r="C307">
            <v>0</v>
          </cell>
        </row>
      </sheetData>
      <sheetData sheetId="833">
        <row r="307">
          <cell r="C307">
            <v>0</v>
          </cell>
        </row>
      </sheetData>
      <sheetData sheetId="834">
        <row r="307">
          <cell r="C307">
            <v>0</v>
          </cell>
        </row>
      </sheetData>
      <sheetData sheetId="835">
        <row r="307">
          <cell r="C307">
            <v>0</v>
          </cell>
        </row>
      </sheetData>
      <sheetData sheetId="836">
        <row r="307">
          <cell r="C307">
            <v>0</v>
          </cell>
        </row>
      </sheetData>
      <sheetData sheetId="837">
        <row r="307">
          <cell r="C307">
            <v>0</v>
          </cell>
        </row>
      </sheetData>
      <sheetData sheetId="838">
        <row r="307">
          <cell r="C307">
            <v>0</v>
          </cell>
        </row>
      </sheetData>
      <sheetData sheetId="839">
        <row r="307">
          <cell r="C307">
            <v>0</v>
          </cell>
        </row>
      </sheetData>
      <sheetData sheetId="840">
        <row r="307">
          <cell r="C307">
            <v>0</v>
          </cell>
        </row>
      </sheetData>
      <sheetData sheetId="841">
        <row r="307">
          <cell r="C307">
            <v>0</v>
          </cell>
        </row>
      </sheetData>
      <sheetData sheetId="842">
        <row r="307">
          <cell r="C307">
            <v>0</v>
          </cell>
        </row>
      </sheetData>
      <sheetData sheetId="843">
        <row r="307">
          <cell r="C307">
            <v>0</v>
          </cell>
        </row>
      </sheetData>
      <sheetData sheetId="844">
        <row r="307">
          <cell r="C307">
            <v>0</v>
          </cell>
        </row>
      </sheetData>
      <sheetData sheetId="845">
        <row r="307">
          <cell r="C307">
            <v>0</v>
          </cell>
        </row>
      </sheetData>
      <sheetData sheetId="846">
        <row r="307">
          <cell r="C307">
            <v>0</v>
          </cell>
        </row>
      </sheetData>
      <sheetData sheetId="847">
        <row r="307">
          <cell r="C307">
            <v>0</v>
          </cell>
        </row>
      </sheetData>
      <sheetData sheetId="848">
        <row r="307">
          <cell r="C307">
            <v>0</v>
          </cell>
        </row>
      </sheetData>
      <sheetData sheetId="849">
        <row r="307">
          <cell r="C307">
            <v>0</v>
          </cell>
        </row>
      </sheetData>
      <sheetData sheetId="850">
        <row r="307">
          <cell r="C307">
            <v>0</v>
          </cell>
        </row>
      </sheetData>
      <sheetData sheetId="851">
        <row r="307">
          <cell r="C307">
            <v>0</v>
          </cell>
        </row>
      </sheetData>
      <sheetData sheetId="852">
        <row r="307">
          <cell r="C307">
            <v>0</v>
          </cell>
        </row>
      </sheetData>
      <sheetData sheetId="853">
        <row r="307">
          <cell r="C307">
            <v>0</v>
          </cell>
        </row>
      </sheetData>
      <sheetData sheetId="854">
        <row r="307">
          <cell r="C307">
            <v>0</v>
          </cell>
        </row>
      </sheetData>
      <sheetData sheetId="855">
        <row r="307">
          <cell r="C307">
            <v>0</v>
          </cell>
        </row>
      </sheetData>
      <sheetData sheetId="856">
        <row r="307">
          <cell r="C307">
            <v>0</v>
          </cell>
        </row>
      </sheetData>
      <sheetData sheetId="857">
        <row r="307">
          <cell r="C307">
            <v>0</v>
          </cell>
        </row>
      </sheetData>
      <sheetData sheetId="858">
        <row r="307">
          <cell r="C307">
            <v>0</v>
          </cell>
        </row>
      </sheetData>
      <sheetData sheetId="859">
        <row r="307">
          <cell r="C307">
            <v>0</v>
          </cell>
        </row>
      </sheetData>
      <sheetData sheetId="860">
        <row r="307">
          <cell r="C307">
            <v>0</v>
          </cell>
        </row>
      </sheetData>
      <sheetData sheetId="861">
        <row r="307">
          <cell r="C307">
            <v>0</v>
          </cell>
        </row>
      </sheetData>
      <sheetData sheetId="862">
        <row r="307">
          <cell r="C307">
            <v>0</v>
          </cell>
        </row>
      </sheetData>
      <sheetData sheetId="863">
        <row r="307">
          <cell r="C307">
            <v>0</v>
          </cell>
        </row>
      </sheetData>
      <sheetData sheetId="864">
        <row r="307">
          <cell r="C307">
            <v>0</v>
          </cell>
        </row>
      </sheetData>
      <sheetData sheetId="865">
        <row r="307">
          <cell r="C307">
            <v>0</v>
          </cell>
        </row>
      </sheetData>
      <sheetData sheetId="866">
        <row r="307">
          <cell r="C307">
            <v>0</v>
          </cell>
        </row>
      </sheetData>
      <sheetData sheetId="867">
        <row r="307">
          <cell r="C307">
            <v>0</v>
          </cell>
        </row>
      </sheetData>
      <sheetData sheetId="868">
        <row r="307">
          <cell r="C307">
            <v>0</v>
          </cell>
        </row>
      </sheetData>
      <sheetData sheetId="869">
        <row r="307">
          <cell r="C307">
            <v>0</v>
          </cell>
        </row>
      </sheetData>
      <sheetData sheetId="870">
        <row r="307">
          <cell r="C307">
            <v>0</v>
          </cell>
        </row>
      </sheetData>
      <sheetData sheetId="871">
        <row r="307">
          <cell r="C307">
            <v>0</v>
          </cell>
        </row>
      </sheetData>
      <sheetData sheetId="872">
        <row r="307">
          <cell r="C307">
            <v>0</v>
          </cell>
        </row>
      </sheetData>
      <sheetData sheetId="873">
        <row r="307">
          <cell r="C307">
            <v>0</v>
          </cell>
        </row>
      </sheetData>
      <sheetData sheetId="874">
        <row r="307">
          <cell r="C307">
            <v>0</v>
          </cell>
        </row>
      </sheetData>
      <sheetData sheetId="875">
        <row r="307">
          <cell r="C307">
            <v>0</v>
          </cell>
        </row>
      </sheetData>
      <sheetData sheetId="876">
        <row r="307">
          <cell r="C307">
            <v>0</v>
          </cell>
        </row>
      </sheetData>
      <sheetData sheetId="877" refreshError="1"/>
      <sheetData sheetId="878" refreshError="1"/>
      <sheetData sheetId="879" refreshError="1"/>
      <sheetData sheetId="880" refreshError="1"/>
      <sheetData sheetId="881">
        <row r="307">
          <cell r="C307">
            <v>0</v>
          </cell>
        </row>
      </sheetData>
      <sheetData sheetId="882">
        <row r="307">
          <cell r="C307">
            <v>0</v>
          </cell>
        </row>
      </sheetData>
      <sheetData sheetId="883" refreshError="1"/>
      <sheetData sheetId="884" refreshError="1"/>
      <sheetData sheetId="885">
        <row r="307">
          <cell r="C307">
            <v>0</v>
          </cell>
        </row>
      </sheetData>
      <sheetData sheetId="886">
        <row r="307">
          <cell r="C307">
            <v>0</v>
          </cell>
        </row>
      </sheetData>
      <sheetData sheetId="887" refreshError="1"/>
      <sheetData sheetId="888">
        <row r="307">
          <cell r="C307">
            <v>0</v>
          </cell>
        </row>
      </sheetData>
      <sheetData sheetId="889">
        <row r="307">
          <cell r="C307">
            <v>0</v>
          </cell>
        </row>
      </sheetData>
      <sheetData sheetId="890">
        <row r="307">
          <cell r="C307">
            <v>0</v>
          </cell>
        </row>
      </sheetData>
      <sheetData sheetId="891">
        <row r="307">
          <cell r="C307">
            <v>0</v>
          </cell>
        </row>
      </sheetData>
      <sheetData sheetId="892">
        <row r="307">
          <cell r="C307">
            <v>0</v>
          </cell>
        </row>
      </sheetData>
      <sheetData sheetId="893">
        <row r="307">
          <cell r="C307">
            <v>0</v>
          </cell>
        </row>
      </sheetData>
      <sheetData sheetId="894">
        <row r="307">
          <cell r="C307">
            <v>0</v>
          </cell>
        </row>
      </sheetData>
      <sheetData sheetId="895">
        <row r="307">
          <cell r="C307">
            <v>0</v>
          </cell>
        </row>
      </sheetData>
      <sheetData sheetId="896">
        <row r="307">
          <cell r="C307">
            <v>0</v>
          </cell>
        </row>
      </sheetData>
      <sheetData sheetId="897">
        <row r="307">
          <cell r="C307">
            <v>0</v>
          </cell>
        </row>
      </sheetData>
      <sheetData sheetId="898">
        <row r="307">
          <cell r="C307">
            <v>0</v>
          </cell>
        </row>
      </sheetData>
      <sheetData sheetId="899" refreshError="1"/>
      <sheetData sheetId="900">
        <row r="307">
          <cell r="C307">
            <v>0</v>
          </cell>
        </row>
      </sheetData>
      <sheetData sheetId="901">
        <row r="307">
          <cell r="C307">
            <v>0</v>
          </cell>
        </row>
      </sheetData>
      <sheetData sheetId="902" refreshError="1"/>
      <sheetData sheetId="903" refreshError="1"/>
      <sheetData sheetId="904">
        <row r="307">
          <cell r="C307">
            <v>0</v>
          </cell>
        </row>
      </sheetData>
      <sheetData sheetId="905" refreshError="1"/>
      <sheetData sheetId="906" refreshError="1"/>
      <sheetData sheetId="907">
        <row r="307">
          <cell r="C307">
            <v>0</v>
          </cell>
        </row>
      </sheetData>
      <sheetData sheetId="908">
        <row r="307">
          <cell r="C307">
            <v>0</v>
          </cell>
        </row>
      </sheetData>
      <sheetData sheetId="909">
        <row r="307">
          <cell r="C307" t="str">
            <v>Lean Concrete  ( 0.10 cm.)</v>
          </cell>
        </row>
      </sheetData>
      <sheetData sheetId="910">
        <row r="307">
          <cell r="C307">
            <v>0</v>
          </cell>
        </row>
      </sheetData>
      <sheetData sheetId="911">
        <row r="307">
          <cell r="C307">
            <v>0</v>
          </cell>
        </row>
      </sheetData>
      <sheetData sheetId="912">
        <row r="307">
          <cell r="C307">
            <v>0</v>
          </cell>
        </row>
      </sheetData>
      <sheetData sheetId="913">
        <row r="307">
          <cell r="C307">
            <v>0</v>
          </cell>
        </row>
      </sheetData>
      <sheetData sheetId="914">
        <row r="307">
          <cell r="C307">
            <v>0</v>
          </cell>
        </row>
      </sheetData>
      <sheetData sheetId="915">
        <row r="307">
          <cell r="C307">
            <v>0</v>
          </cell>
        </row>
      </sheetData>
      <sheetData sheetId="916">
        <row r="307">
          <cell r="C307">
            <v>0</v>
          </cell>
        </row>
      </sheetData>
      <sheetData sheetId="917">
        <row r="307">
          <cell r="C307">
            <v>0</v>
          </cell>
        </row>
      </sheetData>
      <sheetData sheetId="918">
        <row r="307">
          <cell r="C307">
            <v>0</v>
          </cell>
        </row>
      </sheetData>
      <sheetData sheetId="919">
        <row r="307">
          <cell r="C307">
            <v>0</v>
          </cell>
        </row>
      </sheetData>
      <sheetData sheetId="920">
        <row r="307">
          <cell r="C307">
            <v>0</v>
          </cell>
        </row>
      </sheetData>
      <sheetData sheetId="921">
        <row r="307">
          <cell r="C307">
            <v>0</v>
          </cell>
        </row>
      </sheetData>
      <sheetData sheetId="922">
        <row r="307">
          <cell r="C307">
            <v>0</v>
          </cell>
        </row>
      </sheetData>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ow r="307">
          <cell r="C307">
            <v>0</v>
          </cell>
        </row>
      </sheetData>
      <sheetData sheetId="1030">
        <row r="307">
          <cell r="C307">
            <v>0</v>
          </cell>
        </row>
      </sheetData>
      <sheetData sheetId="1031">
        <row r="307">
          <cell r="C307">
            <v>0</v>
          </cell>
        </row>
      </sheetData>
      <sheetData sheetId="1032">
        <row r="307">
          <cell r="C307">
            <v>0</v>
          </cell>
        </row>
      </sheetData>
      <sheetData sheetId="1033">
        <row r="307">
          <cell r="C307">
            <v>0</v>
          </cell>
        </row>
      </sheetData>
      <sheetData sheetId="1034">
        <row r="307">
          <cell r="C307">
            <v>0</v>
          </cell>
        </row>
      </sheetData>
      <sheetData sheetId="1035">
        <row r="307">
          <cell r="C307">
            <v>0</v>
          </cell>
        </row>
      </sheetData>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ow r="307">
          <cell r="C307">
            <v>0</v>
          </cell>
        </row>
      </sheetData>
      <sheetData sheetId="1050" refreshError="1"/>
      <sheetData sheetId="1051">
        <row r="307">
          <cell r="C307">
            <v>0</v>
          </cell>
        </row>
      </sheetData>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307">
          <cell r="C307" t="str">
            <v>Lean Concrete  ( 0.10 cm.)</v>
          </cell>
        </row>
      </sheetData>
      <sheetData sheetId="1069">
        <row r="307">
          <cell r="C307">
            <v>0</v>
          </cell>
        </row>
      </sheetData>
      <sheetData sheetId="1070">
        <row r="307">
          <cell r="C307" t="str">
            <v>Lean Concrete  ( 0.10 cm.)</v>
          </cell>
        </row>
      </sheetData>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ow r="307">
          <cell r="C307">
            <v>0</v>
          </cell>
        </row>
      </sheetData>
      <sheetData sheetId="1082">
        <row r="307">
          <cell r="C307">
            <v>0</v>
          </cell>
        </row>
      </sheetData>
      <sheetData sheetId="1083" refreshError="1"/>
      <sheetData sheetId="1084" refreshError="1"/>
      <sheetData sheetId="1085" refreshError="1"/>
      <sheetData sheetId="1086" refreshError="1"/>
      <sheetData sheetId="1087" refreshError="1"/>
      <sheetData sheetId="1088">
        <row r="307">
          <cell r="C307">
            <v>0</v>
          </cell>
        </row>
      </sheetData>
      <sheetData sheetId="1089">
        <row r="307">
          <cell r="C307">
            <v>0</v>
          </cell>
        </row>
      </sheetData>
      <sheetData sheetId="1090">
        <row r="307">
          <cell r="C307">
            <v>0</v>
          </cell>
        </row>
      </sheetData>
      <sheetData sheetId="1091">
        <row r="307">
          <cell r="C307">
            <v>0</v>
          </cell>
        </row>
      </sheetData>
      <sheetData sheetId="1092">
        <row r="307">
          <cell r="C307">
            <v>0</v>
          </cell>
        </row>
      </sheetData>
      <sheetData sheetId="1093">
        <row r="307">
          <cell r="C307">
            <v>0</v>
          </cell>
        </row>
      </sheetData>
      <sheetData sheetId="1094">
        <row r="307">
          <cell r="C307">
            <v>0</v>
          </cell>
        </row>
      </sheetData>
      <sheetData sheetId="1095">
        <row r="307">
          <cell r="C307">
            <v>0</v>
          </cell>
        </row>
      </sheetData>
      <sheetData sheetId="1096">
        <row r="307">
          <cell r="C307" t="str">
            <v>Lean Concrete  ( 0.10 cm.)</v>
          </cell>
        </row>
      </sheetData>
      <sheetData sheetId="1097">
        <row r="307">
          <cell r="C307">
            <v>0</v>
          </cell>
        </row>
      </sheetData>
      <sheetData sheetId="1098">
        <row r="307">
          <cell r="C307">
            <v>0</v>
          </cell>
        </row>
      </sheetData>
      <sheetData sheetId="1099">
        <row r="307">
          <cell r="C307">
            <v>0</v>
          </cell>
        </row>
      </sheetData>
      <sheetData sheetId="1100">
        <row r="307">
          <cell r="C307">
            <v>0</v>
          </cell>
        </row>
      </sheetData>
      <sheetData sheetId="1101" refreshError="1"/>
      <sheetData sheetId="1102" refreshError="1"/>
      <sheetData sheetId="1103" refreshError="1"/>
      <sheetData sheetId="1104" refreshError="1"/>
      <sheetData sheetId="1105" refreshError="1"/>
      <sheetData sheetId="1106">
        <row r="307">
          <cell r="C307">
            <v>0</v>
          </cell>
        </row>
      </sheetData>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ow r="307">
          <cell r="C307">
            <v>0</v>
          </cell>
        </row>
      </sheetData>
      <sheetData sheetId="1134">
        <row r="307">
          <cell r="C307">
            <v>0</v>
          </cell>
        </row>
      </sheetData>
      <sheetData sheetId="1135">
        <row r="307">
          <cell r="C307">
            <v>0</v>
          </cell>
        </row>
      </sheetData>
      <sheetData sheetId="1136">
        <row r="307">
          <cell r="C307" t="str">
            <v>Lean Concrete  ( 0.10 cm.)</v>
          </cell>
        </row>
      </sheetData>
      <sheetData sheetId="1137">
        <row r="307">
          <cell r="C307" t="str">
            <v>Lean Concrete  ( 0.10 cm.)</v>
          </cell>
        </row>
      </sheetData>
      <sheetData sheetId="1138">
        <row r="307">
          <cell r="C307">
            <v>0</v>
          </cell>
        </row>
      </sheetData>
      <sheetData sheetId="1139">
        <row r="307">
          <cell r="C307" t="str">
            <v>Lean Concrete  ( 0.10 cm.)</v>
          </cell>
        </row>
      </sheetData>
      <sheetData sheetId="1140">
        <row r="307">
          <cell r="C307">
            <v>0</v>
          </cell>
        </row>
      </sheetData>
      <sheetData sheetId="1141">
        <row r="307">
          <cell r="C307">
            <v>0</v>
          </cell>
        </row>
      </sheetData>
      <sheetData sheetId="1142">
        <row r="307">
          <cell r="C307">
            <v>0</v>
          </cell>
        </row>
      </sheetData>
      <sheetData sheetId="1143">
        <row r="307">
          <cell r="C307">
            <v>0</v>
          </cell>
        </row>
      </sheetData>
      <sheetData sheetId="1144">
        <row r="307">
          <cell r="C307" t="str">
            <v>Lean Concrete  ( 0.10 cm.)</v>
          </cell>
        </row>
      </sheetData>
      <sheetData sheetId="1145">
        <row r="307">
          <cell r="C307" t="str">
            <v>Lean Concrete  ( 0.10 cm.)</v>
          </cell>
        </row>
      </sheetData>
      <sheetData sheetId="1146">
        <row r="307">
          <cell r="C307" t="str">
            <v>Lean Concrete  ( 0.10 cm.)</v>
          </cell>
        </row>
      </sheetData>
      <sheetData sheetId="1147">
        <row r="307">
          <cell r="C307" t="str">
            <v>Lean Concrete  ( 0.10 cm.)</v>
          </cell>
        </row>
      </sheetData>
      <sheetData sheetId="1148">
        <row r="307">
          <cell r="C307">
            <v>0</v>
          </cell>
        </row>
      </sheetData>
      <sheetData sheetId="1149">
        <row r="307">
          <cell r="C307">
            <v>0</v>
          </cell>
        </row>
      </sheetData>
      <sheetData sheetId="1150">
        <row r="307">
          <cell r="C307" t="str">
            <v>Lean Concrete  ( 0.10 cm.)</v>
          </cell>
        </row>
      </sheetData>
      <sheetData sheetId="1151">
        <row r="307">
          <cell r="C307">
            <v>0</v>
          </cell>
        </row>
      </sheetData>
      <sheetData sheetId="1152">
        <row r="307">
          <cell r="C307">
            <v>0</v>
          </cell>
        </row>
      </sheetData>
      <sheetData sheetId="1153">
        <row r="307">
          <cell r="C307">
            <v>0</v>
          </cell>
        </row>
      </sheetData>
      <sheetData sheetId="1154">
        <row r="307">
          <cell r="C307">
            <v>0</v>
          </cell>
        </row>
      </sheetData>
      <sheetData sheetId="1155">
        <row r="307">
          <cell r="C307">
            <v>0</v>
          </cell>
        </row>
      </sheetData>
      <sheetData sheetId="1156">
        <row r="307">
          <cell r="C307">
            <v>0</v>
          </cell>
        </row>
      </sheetData>
      <sheetData sheetId="1157">
        <row r="307">
          <cell r="C307">
            <v>0</v>
          </cell>
        </row>
      </sheetData>
      <sheetData sheetId="1158">
        <row r="307">
          <cell r="C307">
            <v>0</v>
          </cell>
        </row>
      </sheetData>
      <sheetData sheetId="1159">
        <row r="307">
          <cell r="C307">
            <v>0</v>
          </cell>
        </row>
      </sheetData>
      <sheetData sheetId="1160">
        <row r="307">
          <cell r="C307">
            <v>0</v>
          </cell>
        </row>
      </sheetData>
      <sheetData sheetId="1161">
        <row r="307">
          <cell r="C307">
            <v>0</v>
          </cell>
        </row>
      </sheetData>
      <sheetData sheetId="1162">
        <row r="307">
          <cell r="C307">
            <v>0</v>
          </cell>
        </row>
      </sheetData>
      <sheetData sheetId="1163">
        <row r="307">
          <cell r="C307">
            <v>0</v>
          </cell>
        </row>
      </sheetData>
      <sheetData sheetId="1164">
        <row r="307">
          <cell r="C307" t="str">
            <v>Lean Concrete  ( 0.10 cm.)</v>
          </cell>
        </row>
      </sheetData>
      <sheetData sheetId="1165">
        <row r="307">
          <cell r="C307">
            <v>0</v>
          </cell>
        </row>
      </sheetData>
      <sheetData sheetId="1166">
        <row r="307">
          <cell r="C307">
            <v>0</v>
          </cell>
        </row>
      </sheetData>
      <sheetData sheetId="1167">
        <row r="307">
          <cell r="C307" t="str">
            <v>Lean Concrete  ( 0.10 cm.)</v>
          </cell>
        </row>
      </sheetData>
      <sheetData sheetId="1168">
        <row r="307">
          <cell r="C307">
            <v>0</v>
          </cell>
        </row>
      </sheetData>
      <sheetData sheetId="1169">
        <row r="307">
          <cell r="C307">
            <v>0</v>
          </cell>
        </row>
      </sheetData>
      <sheetData sheetId="1170">
        <row r="307">
          <cell r="C307">
            <v>0</v>
          </cell>
        </row>
      </sheetData>
      <sheetData sheetId="1171">
        <row r="307">
          <cell r="C307">
            <v>0</v>
          </cell>
        </row>
      </sheetData>
      <sheetData sheetId="1172">
        <row r="307">
          <cell r="C307">
            <v>0</v>
          </cell>
        </row>
      </sheetData>
      <sheetData sheetId="1173">
        <row r="307">
          <cell r="C307">
            <v>0</v>
          </cell>
        </row>
      </sheetData>
      <sheetData sheetId="1174">
        <row r="307">
          <cell r="C307">
            <v>0</v>
          </cell>
        </row>
      </sheetData>
      <sheetData sheetId="1175">
        <row r="307">
          <cell r="C307">
            <v>0</v>
          </cell>
        </row>
      </sheetData>
      <sheetData sheetId="1176">
        <row r="307">
          <cell r="C307">
            <v>0</v>
          </cell>
        </row>
      </sheetData>
      <sheetData sheetId="1177">
        <row r="307">
          <cell r="C307">
            <v>0</v>
          </cell>
        </row>
      </sheetData>
      <sheetData sheetId="1178">
        <row r="307">
          <cell r="C307" t="str">
            <v>Lean Concrete  ( 0.10 cm.)</v>
          </cell>
        </row>
      </sheetData>
      <sheetData sheetId="1179">
        <row r="307">
          <cell r="C307">
            <v>0</v>
          </cell>
        </row>
      </sheetData>
      <sheetData sheetId="1180">
        <row r="307">
          <cell r="C307">
            <v>0</v>
          </cell>
        </row>
      </sheetData>
      <sheetData sheetId="1181">
        <row r="307">
          <cell r="C307">
            <v>0</v>
          </cell>
        </row>
      </sheetData>
      <sheetData sheetId="1182">
        <row r="307">
          <cell r="C307">
            <v>0</v>
          </cell>
        </row>
      </sheetData>
      <sheetData sheetId="1183">
        <row r="307">
          <cell r="C307">
            <v>0</v>
          </cell>
        </row>
      </sheetData>
      <sheetData sheetId="1184">
        <row r="307">
          <cell r="C307">
            <v>0</v>
          </cell>
        </row>
      </sheetData>
      <sheetData sheetId="1185">
        <row r="307">
          <cell r="C307">
            <v>0</v>
          </cell>
        </row>
      </sheetData>
      <sheetData sheetId="1186">
        <row r="307">
          <cell r="C307">
            <v>0</v>
          </cell>
        </row>
      </sheetData>
      <sheetData sheetId="1187">
        <row r="307">
          <cell r="C307">
            <v>0</v>
          </cell>
        </row>
      </sheetData>
      <sheetData sheetId="1188">
        <row r="307">
          <cell r="C307">
            <v>0</v>
          </cell>
        </row>
      </sheetData>
      <sheetData sheetId="1189">
        <row r="307">
          <cell r="C307">
            <v>0</v>
          </cell>
        </row>
      </sheetData>
      <sheetData sheetId="1190">
        <row r="307">
          <cell r="C307">
            <v>0</v>
          </cell>
        </row>
      </sheetData>
      <sheetData sheetId="1191">
        <row r="307">
          <cell r="C307">
            <v>0</v>
          </cell>
        </row>
      </sheetData>
      <sheetData sheetId="1192">
        <row r="307">
          <cell r="C307">
            <v>0</v>
          </cell>
        </row>
      </sheetData>
      <sheetData sheetId="1193">
        <row r="307">
          <cell r="C307">
            <v>0</v>
          </cell>
        </row>
      </sheetData>
      <sheetData sheetId="1194">
        <row r="307">
          <cell r="C307">
            <v>0</v>
          </cell>
        </row>
      </sheetData>
      <sheetData sheetId="1195">
        <row r="307">
          <cell r="C307">
            <v>0</v>
          </cell>
        </row>
      </sheetData>
      <sheetData sheetId="1196">
        <row r="307">
          <cell r="C307">
            <v>0</v>
          </cell>
        </row>
      </sheetData>
      <sheetData sheetId="1197">
        <row r="307">
          <cell r="C307">
            <v>0</v>
          </cell>
        </row>
      </sheetData>
      <sheetData sheetId="1198">
        <row r="307">
          <cell r="C307" t="str">
            <v>Lean Concrete  ( 0.10 cm.)</v>
          </cell>
        </row>
      </sheetData>
      <sheetData sheetId="1199">
        <row r="307">
          <cell r="C307">
            <v>0</v>
          </cell>
        </row>
      </sheetData>
      <sheetData sheetId="1200">
        <row r="307">
          <cell r="C307">
            <v>0</v>
          </cell>
        </row>
      </sheetData>
      <sheetData sheetId="1201">
        <row r="307">
          <cell r="C307">
            <v>0</v>
          </cell>
        </row>
      </sheetData>
      <sheetData sheetId="1202">
        <row r="307">
          <cell r="C307">
            <v>0</v>
          </cell>
        </row>
      </sheetData>
      <sheetData sheetId="1203">
        <row r="307">
          <cell r="C307">
            <v>0</v>
          </cell>
        </row>
      </sheetData>
      <sheetData sheetId="1204">
        <row r="307">
          <cell r="C307">
            <v>0</v>
          </cell>
        </row>
      </sheetData>
      <sheetData sheetId="1205">
        <row r="307">
          <cell r="C307">
            <v>0</v>
          </cell>
        </row>
      </sheetData>
      <sheetData sheetId="1206">
        <row r="307">
          <cell r="C307">
            <v>0</v>
          </cell>
        </row>
      </sheetData>
      <sheetData sheetId="1207">
        <row r="307">
          <cell r="C307">
            <v>0</v>
          </cell>
        </row>
      </sheetData>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ow r="307">
          <cell r="C307">
            <v>0</v>
          </cell>
        </row>
      </sheetData>
      <sheetData sheetId="1239">
        <row r="307">
          <cell r="C307">
            <v>0</v>
          </cell>
        </row>
      </sheetData>
      <sheetData sheetId="1240" refreshError="1"/>
      <sheetData sheetId="1241">
        <row r="307">
          <cell r="C307">
            <v>0</v>
          </cell>
        </row>
      </sheetData>
      <sheetData sheetId="1242" refreshError="1"/>
      <sheetData sheetId="1243">
        <row r="307">
          <cell r="C307">
            <v>0</v>
          </cell>
        </row>
      </sheetData>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ow r="307">
          <cell r="C307">
            <v>0</v>
          </cell>
        </row>
      </sheetData>
      <sheetData sheetId="1254">
        <row r="307">
          <cell r="C307">
            <v>0</v>
          </cell>
        </row>
      </sheetData>
      <sheetData sheetId="1255">
        <row r="307">
          <cell r="C307">
            <v>0</v>
          </cell>
        </row>
      </sheetData>
      <sheetData sheetId="1256">
        <row r="307">
          <cell r="C307">
            <v>0</v>
          </cell>
        </row>
      </sheetData>
      <sheetData sheetId="1257">
        <row r="307">
          <cell r="C307">
            <v>0</v>
          </cell>
        </row>
      </sheetData>
      <sheetData sheetId="1258">
        <row r="307">
          <cell r="C307">
            <v>0</v>
          </cell>
        </row>
      </sheetData>
      <sheetData sheetId="1259">
        <row r="307">
          <cell r="C307">
            <v>0</v>
          </cell>
        </row>
      </sheetData>
      <sheetData sheetId="1260">
        <row r="307">
          <cell r="C307">
            <v>0</v>
          </cell>
        </row>
      </sheetData>
      <sheetData sheetId="1261">
        <row r="307">
          <cell r="C307">
            <v>0</v>
          </cell>
        </row>
      </sheetData>
      <sheetData sheetId="1262">
        <row r="307">
          <cell r="C307">
            <v>0</v>
          </cell>
        </row>
      </sheetData>
      <sheetData sheetId="1263">
        <row r="307">
          <cell r="C307">
            <v>0</v>
          </cell>
        </row>
      </sheetData>
      <sheetData sheetId="1264">
        <row r="307">
          <cell r="C307">
            <v>0</v>
          </cell>
        </row>
      </sheetData>
      <sheetData sheetId="1265">
        <row r="307">
          <cell r="C307">
            <v>0</v>
          </cell>
        </row>
      </sheetData>
      <sheetData sheetId="1266">
        <row r="307">
          <cell r="C307">
            <v>0</v>
          </cell>
        </row>
      </sheetData>
      <sheetData sheetId="1267">
        <row r="307">
          <cell r="C307">
            <v>0</v>
          </cell>
        </row>
      </sheetData>
      <sheetData sheetId="1268">
        <row r="307">
          <cell r="C307">
            <v>0</v>
          </cell>
        </row>
      </sheetData>
      <sheetData sheetId="1269">
        <row r="307">
          <cell r="C307">
            <v>0</v>
          </cell>
        </row>
      </sheetData>
      <sheetData sheetId="1270">
        <row r="307">
          <cell r="C307">
            <v>0</v>
          </cell>
        </row>
      </sheetData>
      <sheetData sheetId="1271">
        <row r="307">
          <cell r="C307">
            <v>0</v>
          </cell>
        </row>
      </sheetData>
      <sheetData sheetId="1272">
        <row r="307">
          <cell r="C307">
            <v>0</v>
          </cell>
        </row>
      </sheetData>
      <sheetData sheetId="1273">
        <row r="307">
          <cell r="C307">
            <v>0</v>
          </cell>
        </row>
      </sheetData>
      <sheetData sheetId="1274">
        <row r="307">
          <cell r="C307">
            <v>0</v>
          </cell>
        </row>
      </sheetData>
      <sheetData sheetId="1275">
        <row r="307">
          <cell r="C307">
            <v>0</v>
          </cell>
        </row>
      </sheetData>
      <sheetData sheetId="1276">
        <row r="307">
          <cell r="C307" t="str">
            <v>Lean Concrete  ( 0.10 cm.)</v>
          </cell>
        </row>
      </sheetData>
      <sheetData sheetId="1277">
        <row r="307">
          <cell r="C307">
            <v>0</v>
          </cell>
        </row>
      </sheetData>
      <sheetData sheetId="1278">
        <row r="307">
          <cell r="C307">
            <v>0</v>
          </cell>
        </row>
      </sheetData>
      <sheetData sheetId="1279">
        <row r="307">
          <cell r="C307">
            <v>0</v>
          </cell>
        </row>
      </sheetData>
      <sheetData sheetId="1280">
        <row r="307">
          <cell r="C307">
            <v>0</v>
          </cell>
        </row>
      </sheetData>
      <sheetData sheetId="1281">
        <row r="307">
          <cell r="C307">
            <v>0</v>
          </cell>
        </row>
      </sheetData>
      <sheetData sheetId="1282">
        <row r="307">
          <cell r="C307">
            <v>0</v>
          </cell>
        </row>
      </sheetData>
      <sheetData sheetId="1283">
        <row r="307">
          <cell r="C307">
            <v>0</v>
          </cell>
        </row>
      </sheetData>
      <sheetData sheetId="1284">
        <row r="307">
          <cell r="C307">
            <v>0</v>
          </cell>
        </row>
      </sheetData>
      <sheetData sheetId="1285">
        <row r="307">
          <cell r="C307">
            <v>0</v>
          </cell>
        </row>
      </sheetData>
      <sheetData sheetId="1286">
        <row r="307">
          <cell r="C307">
            <v>0</v>
          </cell>
        </row>
      </sheetData>
      <sheetData sheetId="1287">
        <row r="307">
          <cell r="C307">
            <v>0</v>
          </cell>
        </row>
      </sheetData>
      <sheetData sheetId="1288">
        <row r="307">
          <cell r="C307">
            <v>0</v>
          </cell>
        </row>
      </sheetData>
      <sheetData sheetId="1289">
        <row r="307">
          <cell r="C307">
            <v>0</v>
          </cell>
        </row>
      </sheetData>
      <sheetData sheetId="1290">
        <row r="307">
          <cell r="C307">
            <v>0</v>
          </cell>
        </row>
      </sheetData>
      <sheetData sheetId="1291">
        <row r="307">
          <cell r="C307">
            <v>0</v>
          </cell>
        </row>
      </sheetData>
      <sheetData sheetId="1292">
        <row r="307">
          <cell r="C307">
            <v>0</v>
          </cell>
        </row>
      </sheetData>
      <sheetData sheetId="1293">
        <row r="307">
          <cell r="C307">
            <v>0</v>
          </cell>
        </row>
      </sheetData>
      <sheetData sheetId="1294">
        <row r="307">
          <cell r="C307" t="str">
            <v>Lean Concrete  ( 0.10 cm.)</v>
          </cell>
        </row>
      </sheetData>
      <sheetData sheetId="1295">
        <row r="307">
          <cell r="C307" t="str">
            <v>Lean Concrete  ( 0.10 cm.)</v>
          </cell>
        </row>
      </sheetData>
      <sheetData sheetId="1296">
        <row r="307">
          <cell r="C307">
            <v>0</v>
          </cell>
        </row>
      </sheetData>
      <sheetData sheetId="1297">
        <row r="307">
          <cell r="C307" t="str">
            <v>Lean Concrete  ( 0.10 cm.)</v>
          </cell>
        </row>
      </sheetData>
      <sheetData sheetId="1298">
        <row r="307">
          <cell r="C307">
            <v>0</v>
          </cell>
        </row>
      </sheetData>
      <sheetData sheetId="1299">
        <row r="307">
          <cell r="C307">
            <v>0</v>
          </cell>
        </row>
      </sheetData>
      <sheetData sheetId="1300">
        <row r="307">
          <cell r="C307">
            <v>0</v>
          </cell>
        </row>
      </sheetData>
      <sheetData sheetId="1301">
        <row r="307">
          <cell r="C307">
            <v>0</v>
          </cell>
        </row>
      </sheetData>
      <sheetData sheetId="1302">
        <row r="307">
          <cell r="C307">
            <v>0</v>
          </cell>
        </row>
      </sheetData>
      <sheetData sheetId="1303">
        <row r="307">
          <cell r="C307">
            <v>0</v>
          </cell>
        </row>
      </sheetData>
      <sheetData sheetId="1304">
        <row r="307">
          <cell r="C307">
            <v>0</v>
          </cell>
        </row>
      </sheetData>
      <sheetData sheetId="1305">
        <row r="307">
          <cell r="C307" t="str">
            <v>Lean Concrete  ( 0.10 cm.)</v>
          </cell>
        </row>
      </sheetData>
      <sheetData sheetId="1306">
        <row r="307">
          <cell r="C307">
            <v>0</v>
          </cell>
        </row>
      </sheetData>
      <sheetData sheetId="1307">
        <row r="307">
          <cell r="C307">
            <v>0</v>
          </cell>
        </row>
      </sheetData>
      <sheetData sheetId="1308">
        <row r="307">
          <cell r="C307">
            <v>0</v>
          </cell>
        </row>
      </sheetData>
      <sheetData sheetId="1309">
        <row r="307">
          <cell r="C307">
            <v>0</v>
          </cell>
        </row>
      </sheetData>
      <sheetData sheetId="1310">
        <row r="307">
          <cell r="C307">
            <v>0</v>
          </cell>
        </row>
      </sheetData>
      <sheetData sheetId="1311">
        <row r="307">
          <cell r="C307">
            <v>0</v>
          </cell>
        </row>
      </sheetData>
      <sheetData sheetId="1312">
        <row r="307">
          <cell r="C307">
            <v>0</v>
          </cell>
        </row>
      </sheetData>
      <sheetData sheetId="1313">
        <row r="307">
          <cell r="C307">
            <v>0</v>
          </cell>
        </row>
      </sheetData>
      <sheetData sheetId="1314">
        <row r="307">
          <cell r="C307">
            <v>0</v>
          </cell>
        </row>
      </sheetData>
      <sheetData sheetId="1315">
        <row r="307">
          <cell r="C307">
            <v>0</v>
          </cell>
        </row>
      </sheetData>
      <sheetData sheetId="1316">
        <row r="307">
          <cell r="C307" t="str">
            <v>Lean Concrete  ( 0.10 cm.)</v>
          </cell>
        </row>
      </sheetData>
      <sheetData sheetId="1317">
        <row r="307">
          <cell r="C307" t="str">
            <v>Lean Concrete  ( 0.10 cm.)</v>
          </cell>
        </row>
      </sheetData>
      <sheetData sheetId="1318">
        <row r="307">
          <cell r="C307">
            <v>0</v>
          </cell>
        </row>
      </sheetData>
      <sheetData sheetId="1319">
        <row r="307">
          <cell r="C307">
            <v>0</v>
          </cell>
        </row>
      </sheetData>
      <sheetData sheetId="1320">
        <row r="307">
          <cell r="C307">
            <v>0</v>
          </cell>
        </row>
      </sheetData>
      <sheetData sheetId="1321">
        <row r="307">
          <cell r="C307">
            <v>0</v>
          </cell>
        </row>
      </sheetData>
      <sheetData sheetId="1322">
        <row r="307">
          <cell r="C307">
            <v>0</v>
          </cell>
        </row>
      </sheetData>
      <sheetData sheetId="1323">
        <row r="307">
          <cell r="C307" t="str">
            <v>Lean Concrete  ( 0.10 cm.)</v>
          </cell>
        </row>
      </sheetData>
      <sheetData sheetId="1324">
        <row r="307">
          <cell r="C307">
            <v>0</v>
          </cell>
        </row>
      </sheetData>
      <sheetData sheetId="1325">
        <row r="307">
          <cell r="C307">
            <v>0</v>
          </cell>
        </row>
      </sheetData>
      <sheetData sheetId="1326">
        <row r="307">
          <cell r="C307">
            <v>0</v>
          </cell>
        </row>
      </sheetData>
      <sheetData sheetId="1327">
        <row r="307">
          <cell r="C307">
            <v>0</v>
          </cell>
        </row>
      </sheetData>
      <sheetData sheetId="1328">
        <row r="307">
          <cell r="C307" t="str">
            <v>Lean Concrete  ( 0.10 cm.)</v>
          </cell>
        </row>
      </sheetData>
      <sheetData sheetId="1329">
        <row r="307">
          <cell r="C307" t="str">
            <v>Lean Concrete  ( 0.10 cm.)</v>
          </cell>
        </row>
      </sheetData>
      <sheetData sheetId="1330">
        <row r="307">
          <cell r="C307" t="str">
            <v>Lean Concrete  ( 0.10 cm.)</v>
          </cell>
        </row>
      </sheetData>
      <sheetData sheetId="1331">
        <row r="307">
          <cell r="C307">
            <v>0</v>
          </cell>
        </row>
      </sheetData>
      <sheetData sheetId="1332">
        <row r="307">
          <cell r="C307">
            <v>0</v>
          </cell>
        </row>
      </sheetData>
      <sheetData sheetId="1333">
        <row r="307">
          <cell r="C307">
            <v>0</v>
          </cell>
        </row>
      </sheetData>
      <sheetData sheetId="1334">
        <row r="307">
          <cell r="C307">
            <v>0</v>
          </cell>
        </row>
      </sheetData>
      <sheetData sheetId="1335">
        <row r="307">
          <cell r="C307">
            <v>0</v>
          </cell>
        </row>
      </sheetData>
      <sheetData sheetId="1336">
        <row r="307">
          <cell r="C307" t="str">
            <v>Lean Concrete  ( 0.10 cm.)</v>
          </cell>
        </row>
      </sheetData>
      <sheetData sheetId="1337">
        <row r="307">
          <cell r="C307" t="str">
            <v>Lean Concrete  ( 0.10 cm.)</v>
          </cell>
        </row>
      </sheetData>
      <sheetData sheetId="1338">
        <row r="307">
          <cell r="C307" t="str">
            <v>Lean Concrete  ( 0.10 cm.)</v>
          </cell>
        </row>
      </sheetData>
      <sheetData sheetId="1339">
        <row r="307">
          <cell r="C307" t="str">
            <v>Lean Concrete  ( 0.10 cm.)</v>
          </cell>
        </row>
      </sheetData>
      <sheetData sheetId="1340">
        <row r="307">
          <cell r="C307" t="str">
            <v>Lean Concrete  ( 0.10 cm.)</v>
          </cell>
        </row>
      </sheetData>
      <sheetData sheetId="1341">
        <row r="307">
          <cell r="C307" t="str">
            <v>Lean Concrete  ( 0.10 cm.)</v>
          </cell>
        </row>
      </sheetData>
      <sheetData sheetId="1342">
        <row r="307">
          <cell r="C307" t="str">
            <v>Lean Concrete  ( 0.10 cm.)</v>
          </cell>
        </row>
      </sheetData>
      <sheetData sheetId="1343">
        <row r="307">
          <cell r="C307" t="str">
            <v>Lean Concrete  ( 0.10 cm.)</v>
          </cell>
        </row>
      </sheetData>
      <sheetData sheetId="1344">
        <row r="307">
          <cell r="C307" t="str">
            <v>Lean Concrete  ( 0.10 cm.)</v>
          </cell>
        </row>
      </sheetData>
      <sheetData sheetId="1345">
        <row r="307">
          <cell r="C307" t="str">
            <v>Lean Concrete  ( 0.10 cm.)</v>
          </cell>
        </row>
      </sheetData>
      <sheetData sheetId="1346">
        <row r="307">
          <cell r="C307" t="str">
            <v>Lean Concrete  ( 0.10 cm.)</v>
          </cell>
        </row>
      </sheetData>
      <sheetData sheetId="1347">
        <row r="307">
          <cell r="C307">
            <v>0</v>
          </cell>
        </row>
      </sheetData>
      <sheetData sheetId="1348">
        <row r="307">
          <cell r="C307" t="str">
            <v>Lean Concrete  ( 0.10 cm.)</v>
          </cell>
        </row>
      </sheetData>
      <sheetData sheetId="1349">
        <row r="307">
          <cell r="C307">
            <v>0</v>
          </cell>
        </row>
      </sheetData>
      <sheetData sheetId="1350">
        <row r="307">
          <cell r="C307">
            <v>0</v>
          </cell>
        </row>
      </sheetData>
      <sheetData sheetId="1351">
        <row r="307">
          <cell r="C307">
            <v>0</v>
          </cell>
        </row>
      </sheetData>
      <sheetData sheetId="1352">
        <row r="307">
          <cell r="C307">
            <v>0</v>
          </cell>
        </row>
      </sheetData>
      <sheetData sheetId="1353">
        <row r="307">
          <cell r="C307">
            <v>0</v>
          </cell>
        </row>
      </sheetData>
      <sheetData sheetId="1354">
        <row r="307">
          <cell r="C307">
            <v>0</v>
          </cell>
        </row>
      </sheetData>
      <sheetData sheetId="1355">
        <row r="307">
          <cell r="C307">
            <v>0</v>
          </cell>
        </row>
      </sheetData>
      <sheetData sheetId="1356">
        <row r="307">
          <cell r="C307">
            <v>0</v>
          </cell>
        </row>
      </sheetData>
      <sheetData sheetId="1357">
        <row r="307">
          <cell r="C307">
            <v>0</v>
          </cell>
        </row>
      </sheetData>
      <sheetData sheetId="1358">
        <row r="307">
          <cell r="C307">
            <v>0</v>
          </cell>
        </row>
      </sheetData>
      <sheetData sheetId="1359">
        <row r="307">
          <cell r="C307">
            <v>0</v>
          </cell>
        </row>
      </sheetData>
      <sheetData sheetId="1360">
        <row r="307">
          <cell r="C307">
            <v>0</v>
          </cell>
        </row>
      </sheetData>
      <sheetData sheetId="1361">
        <row r="307">
          <cell r="C307">
            <v>0</v>
          </cell>
        </row>
      </sheetData>
      <sheetData sheetId="1362">
        <row r="307">
          <cell r="C307">
            <v>0</v>
          </cell>
        </row>
      </sheetData>
      <sheetData sheetId="1363">
        <row r="307">
          <cell r="C307">
            <v>0</v>
          </cell>
        </row>
      </sheetData>
      <sheetData sheetId="1364">
        <row r="307">
          <cell r="C307">
            <v>0</v>
          </cell>
        </row>
      </sheetData>
      <sheetData sheetId="1365">
        <row r="307">
          <cell r="C307">
            <v>0</v>
          </cell>
        </row>
      </sheetData>
      <sheetData sheetId="1366">
        <row r="307">
          <cell r="C307">
            <v>0</v>
          </cell>
        </row>
      </sheetData>
      <sheetData sheetId="1367">
        <row r="307">
          <cell r="C307">
            <v>0</v>
          </cell>
        </row>
      </sheetData>
      <sheetData sheetId="1368">
        <row r="307">
          <cell r="C307">
            <v>0</v>
          </cell>
        </row>
      </sheetData>
      <sheetData sheetId="1369">
        <row r="307">
          <cell r="C307">
            <v>0</v>
          </cell>
        </row>
      </sheetData>
      <sheetData sheetId="1370">
        <row r="307">
          <cell r="C307">
            <v>0</v>
          </cell>
        </row>
      </sheetData>
      <sheetData sheetId="1371">
        <row r="307">
          <cell r="C307">
            <v>0</v>
          </cell>
        </row>
      </sheetData>
      <sheetData sheetId="1372">
        <row r="307">
          <cell r="C307">
            <v>0</v>
          </cell>
        </row>
      </sheetData>
      <sheetData sheetId="1373">
        <row r="307">
          <cell r="C307">
            <v>0</v>
          </cell>
        </row>
      </sheetData>
      <sheetData sheetId="1374">
        <row r="307">
          <cell r="C307">
            <v>0</v>
          </cell>
        </row>
      </sheetData>
      <sheetData sheetId="1375">
        <row r="307">
          <cell r="C307">
            <v>0</v>
          </cell>
        </row>
      </sheetData>
      <sheetData sheetId="1376">
        <row r="307">
          <cell r="C307">
            <v>0</v>
          </cell>
        </row>
      </sheetData>
      <sheetData sheetId="1377">
        <row r="307">
          <cell r="C307">
            <v>0</v>
          </cell>
        </row>
      </sheetData>
      <sheetData sheetId="1378">
        <row r="307">
          <cell r="C307">
            <v>0</v>
          </cell>
        </row>
      </sheetData>
      <sheetData sheetId="1379">
        <row r="307">
          <cell r="C307">
            <v>0</v>
          </cell>
        </row>
      </sheetData>
      <sheetData sheetId="1380">
        <row r="307">
          <cell r="C307">
            <v>0</v>
          </cell>
        </row>
      </sheetData>
      <sheetData sheetId="1381">
        <row r="307">
          <cell r="C307">
            <v>0</v>
          </cell>
        </row>
      </sheetData>
      <sheetData sheetId="1382">
        <row r="307">
          <cell r="C307">
            <v>0</v>
          </cell>
        </row>
      </sheetData>
      <sheetData sheetId="1383">
        <row r="307">
          <cell r="C307">
            <v>0</v>
          </cell>
        </row>
      </sheetData>
      <sheetData sheetId="1384">
        <row r="307">
          <cell r="C307">
            <v>0</v>
          </cell>
        </row>
      </sheetData>
      <sheetData sheetId="1385">
        <row r="307">
          <cell r="C307">
            <v>0</v>
          </cell>
        </row>
      </sheetData>
      <sheetData sheetId="1386">
        <row r="307">
          <cell r="C307">
            <v>0</v>
          </cell>
        </row>
      </sheetData>
      <sheetData sheetId="1387">
        <row r="307">
          <cell r="C307">
            <v>0</v>
          </cell>
        </row>
      </sheetData>
      <sheetData sheetId="1388">
        <row r="307">
          <cell r="C307">
            <v>0</v>
          </cell>
        </row>
      </sheetData>
      <sheetData sheetId="1389">
        <row r="307">
          <cell r="C307">
            <v>0</v>
          </cell>
        </row>
      </sheetData>
      <sheetData sheetId="1390">
        <row r="307">
          <cell r="C307">
            <v>0</v>
          </cell>
        </row>
      </sheetData>
      <sheetData sheetId="1391">
        <row r="307">
          <cell r="C307">
            <v>0</v>
          </cell>
        </row>
      </sheetData>
      <sheetData sheetId="1392">
        <row r="307">
          <cell r="C307">
            <v>0</v>
          </cell>
        </row>
      </sheetData>
      <sheetData sheetId="1393">
        <row r="307">
          <cell r="C307">
            <v>0</v>
          </cell>
        </row>
      </sheetData>
      <sheetData sheetId="1394">
        <row r="307">
          <cell r="C307" t="str">
            <v>Lean Concrete  ( 0.10 cm.)</v>
          </cell>
        </row>
      </sheetData>
      <sheetData sheetId="1395">
        <row r="307">
          <cell r="C307">
            <v>0</v>
          </cell>
        </row>
      </sheetData>
      <sheetData sheetId="1396">
        <row r="307">
          <cell r="C307">
            <v>0</v>
          </cell>
        </row>
      </sheetData>
      <sheetData sheetId="1397">
        <row r="307">
          <cell r="C307">
            <v>0</v>
          </cell>
        </row>
      </sheetData>
      <sheetData sheetId="1398">
        <row r="307">
          <cell r="C307">
            <v>0</v>
          </cell>
        </row>
      </sheetData>
      <sheetData sheetId="1399">
        <row r="307">
          <cell r="C307">
            <v>0</v>
          </cell>
        </row>
      </sheetData>
      <sheetData sheetId="1400">
        <row r="307">
          <cell r="C307">
            <v>0</v>
          </cell>
        </row>
      </sheetData>
      <sheetData sheetId="1401">
        <row r="307">
          <cell r="C307">
            <v>0</v>
          </cell>
        </row>
      </sheetData>
      <sheetData sheetId="1402">
        <row r="307">
          <cell r="C307">
            <v>0</v>
          </cell>
        </row>
      </sheetData>
      <sheetData sheetId="1403">
        <row r="307">
          <cell r="C307">
            <v>0</v>
          </cell>
        </row>
      </sheetData>
      <sheetData sheetId="1404">
        <row r="307">
          <cell r="C307">
            <v>0</v>
          </cell>
        </row>
      </sheetData>
      <sheetData sheetId="1405">
        <row r="307">
          <cell r="C307">
            <v>0</v>
          </cell>
        </row>
      </sheetData>
      <sheetData sheetId="1406">
        <row r="307">
          <cell r="C307">
            <v>0</v>
          </cell>
        </row>
      </sheetData>
      <sheetData sheetId="1407">
        <row r="307">
          <cell r="C307">
            <v>0</v>
          </cell>
        </row>
      </sheetData>
      <sheetData sheetId="1408">
        <row r="307">
          <cell r="C307">
            <v>0</v>
          </cell>
        </row>
      </sheetData>
      <sheetData sheetId="1409">
        <row r="307">
          <cell r="C307">
            <v>0</v>
          </cell>
        </row>
      </sheetData>
      <sheetData sheetId="1410">
        <row r="307">
          <cell r="C307">
            <v>0</v>
          </cell>
        </row>
      </sheetData>
      <sheetData sheetId="1411">
        <row r="307">
          <cell r="C307">
            <v>0</v>
          </cell>
        </row>
      </sheetData>
      <sheetData sheetId="1412">
        <row r="307">
          <cell r="C307">
            <v>0</v>
          </cell>
        </row>
      </sheetData>
      <sheetData sheetId="1413">
        <row r="307">
          <cell r="C307">
            <v>0</v>
          </cell>
        </row>
      </sheetData>
      <sheetData sheetId="1414">
        <row r="307">
          <cell r="C307">
            <v>0</v>
          </cell>
        </row>
      </sheetData>
      <sheetData sheetId="1415">
        <row r="307">
          <cell r="C307">
            <v>0</v>
          </cell>
        </row>
      </sheetData>
      <sheetData sheetId="1416">
        <row r="307">
          <cell r="C307">
            <v>0</v>
          </cell>
        </row>
      </sheetData>
      <sheetData sheetId="1417">
        <row r="307">
          <cell r="C307">
            <v>0</v>
          </cell>
        </row>
      </sheetData>
      <sheetData sheetId="1418">
        <row r="307">
          <cell r="C307">
            <v>0</v>
          </cell>
        </row>
      </sheetData>
      <sheetData sheetId="1419">
        <row r="307">
          <cell r="C307">
            <v>0</v>
          </cell>
        </row>
      </sheetData>
      <sheetData sheetId="1420">
        <row r="307">
          <cell r="C307">
            <v>0</v>
          </cell>
        </row>
      </sheetData>
      <sheetData sheetId="1421">
        <row r="307">
          <cell r="C307">
            <v>0</v>
          </cell>
        </row>
      </sheetData>
      <sheetData sheetId="1422">
        <row r="307">
          <cell r="C307" t="str">
            <v>Lean Concrete  ( 0.10 cm.)</v>
          </cell>
        </row>
      </sheetData>
      <sheetData sheetId="1423">
        <row r="307">
          <cell r="C307">
            <v>0</v>
          </cell>
        </row>
      </sheetData>
      <sheetData sheetId="1424">
        <row r="307">
          <cell r="C307" t="str">
            <v>Lean Concrete  ( 0.10 cm.)</v>
          </cell>
        </row>
      </sheetData>
      <sheetData sheetId="1425">
        <row r="307">
          <cell r="C307" t="str">
            <v>Lean Concrete  ( 0.10 cm.)</v>
          </cell>
        </row>
      </sheetData>
      <sheetData sheetId="1426">
        <row r="307">
          <cell r="C307" t="str">
            <v>Lean Concrete  ( 0.10 cm.)</v>
          </cell>
        </row>
      </sheetData>
      <sheetData sheetId="1427">
        <row r="307">
          <cell r="C307">
            <v>0</v>
          </cell>
        </row>
      </sheetData>
      <sheetData sheetId="1428">
        <row r="307">
          <cell r="C307" t="str">
            <v>Lean Concrete  ( 0.10 cm.)</v>
          </cell>
        </row>
      </sheetData>
      <sheetData sheetId="1429">
        <row r="307">
          <cell r="C307">
            <v>0</v>
          </cell>
        </row>
      </sheetData>
      <sheetData sheetId="1430">
        <row r="307">
          <cell r="C307">
            <v>0</v>
          </cell>
        </row>
      </sheetData>
      <sheetData sheetId="1431">
        <row r="307">
          <cell r="C307">
            <v>0</v>
          </cell>
        </row>
      </sheetData>
      <sheetData sheetId="1432">
        <row r="307">
          <cell r="C307">
            <v>0</v>
          </cell>
        </row>
      </sheetData>
      <sheetData sheetId="1433">
        <row r="307">
          <cell r="C307">
            <v>0</v>
          </cell>
        </row>
      </sheetData>
      <sheetData sheetId="1434">
        <row r="307">
          <cell r="C307" t="str">
            <v>Lean Concrete  ( 0.10 cm.)</v>
          </cell>
        </row>
      </sheetData>
      <sheetData sheetId="1435">
        <row r="307">
          <cell r="C307">
            <v>0</v>
          </cell>
        </row>
      </sheetData>
      <sheetData sheetId="1436">
        <row r="307">
          <cell r="C307">
            <v>0</v>
          </cell>
        </row>
      </sheetData>
      <sheetData sheetId="1437">
        <row r="307">
          <cell r="C307">
            <v>0</v>
          </cell>
        </row>
      </sheetData>
      <sheetData sheetId="1438">
        <row r="307">
          <cell r="C307">
            <v>0</v>
          </cell>
        </row>
      </sheetData>
      <sheetData sheetId="1439">
        <row r="307">
          <cell r="C307">
            <v>0</v>
          </cell>
        </row>
      </sheetData>
      <sheetData sheetId="1440">
        <row r="307">
          <cell r="C307">
            <v>0</v>
          </cell>
        </row>
      </sheetData>
      <sheetData sheetId="1441">
        <row r="307">
          <cell r="C307">
            <v>0</v>
          </cell>
        </row>
      </sheetData>
      <sheetData sheetId="1442">
        <row r="307">
          <cell r="C307">
            <v>0</v>
          </cell>
        </row>
      </sheetData>
      <sheetData sheetId="1443">
        <row r="307">
          <cell r="C307">
            <v>0</v>
          </cell>
        </row>
      </sheetData>
      <sheetData sheetId="1444">
        <row r="307">
          <cell r="C307" t="str">
            <v>Lean Concrete  ( 0.10 cm.)</v>
          </cell>
        </row>
      </sheetData>
      <sheetData sheetId="1445">
        <row r="307">
          <cell r="C307">
            <v>0</v>
          </cell>
        </row>
      </sheetData>
      <sheetData sheetId="1446">
        <row r="307">
          <cell r="C307" t="str">
            <v>Lean Concrete  ( 0.10 cm.)</v>
          </cell>
        </row>
      </sheetData>
      <sheetData sheetId="1447">
        <row r="307">
          <cell r="C307">
            <v>0</v>
          </cell>
        </row>
      </sheetData>
      <sheetData sheetId="1448">
        <row r="307">
          <cell r="C307">
            <v>0</v>
          </cell>
        </row>
      </sheetData>
      <sheetData sheetId="1449">
        <row r="307">
          <cell r="C307">
            <v>0</v>
          </cell>
        </row>
      </sheetData>
      <sheetData sheetId="1450">
        <row r="307">
          <cell r="C307">
            <v>0</v>
          </cell>
        </row>
      </sheetData>
      <sheetData sheetId="1451">
        <row r="307">
          <cell r="C307">
            <v>0</v>
          </cell>
        </row>
      </sheetData>
      <sheetData sheetId="1452">
        <row r="307">
          <cell r="C307">
            <v>0</v>
          </cell>
        </row>
      </sheetData>
      <sheetData sheetId="1453">
        <row r="307">
          <cell r="C307">
            <v>0</v>
          </cell>
        </row>
      </sheetData>
      <sheetData sheetId="1454">
        <row r="307">
          <cell r="C307">
            <v>0</v>
          </cell>
        </row>
      </sheetData>
      <sheetData sheetId="1455">
        <row r="307">
          <cell r="C307" t="str">
            <v>Lean Concrete  ( 0.10 cm.)</v>
          </cell>
        </row>
      </sheetData>
      <sheetData sheetId="1456">
        <row r="307">
          <cell r="C307">
            <v>0</v>
          </cell>
        </row>
      </sheetData>
      <sheetData sheetId="1457">
        <row r="307">
          <cell r="C307">
            <v>0</v>
          </cell>
        </row>
      </sheetData>
      <sheetData sheetId="1458">
        <row r="307">
          <cell r="C307" t="str">
            <v>Lean Concrete  ( 0.10 cm.)</v>
          </cell>
        </row>
      </sheetData>
      <sheetData sheetId="1459">
        <row r="307">
          <cell r="C307" t="str">
            <v>Lean Concrete  ( 0.10 cm.)</v>
          </cell>
        </row>
      </sheetData>
      <sheetData sheetId="1460">
        <row r="307">
          <cell r="C307">
            <v>0</v>
          </cell>
        </row>
      </sheetData>
      <sheetData sheetId="1461">
        <row r="307">
          <cell r="C307">
            <v>0</v>
          </cell>
        </row>
      </sheetData>
      <sheetData sheetId="1462">
        <row r="307">
          <cell r="C307">
            <v>0</v>
          </cell>
        </row>
      </sheetData>
      <sheetData sheetId="1463">
        <row r="307">
          <cell r="C307">
            <v>0</v>
          </cell>
        </row>
      </sheetData>
      <sheetData sheetId="1464">
        <row r="307">
          <cell r="C307" t="str">
            <v>Lean Concrete  ( 0.10 cm.)</v>
          </cell>
        </row>
      </sheetData>
      <sheetData sheetId="1465">
        <row r="307">
          <cell r="C307">
            <v>0</v>
          </cell>
        </row>
      </sheetData>
      <sheetData sheetId="1466">
        <row r="307">
          <cell r="C307">
            <v>0</v>
          </cell>
        </row>
      </sheetData>
      <sheetData sheetId="1467">
        <row r="307">
          <cell r="C307">
            <v>0</v>
          </cell>
        </row>
      </sheetData>
      <sheetData sheetId="1468">
        <row r="307">
          <cell r="C307">
            <v>0</v>
          </cell>
        </row>
      </sheetData>
      <sheetData sheetId="1469">
        <row r="307">
          <cell r="C307">
            <v>0</v>
          </cell>
        </row>
      </sheetData>
      <sheetData sheetId="1470">
        <row r="307">
          <cell r="C307">
            <v>0</v>
          </cell>
        </row>
      </sheetData>
      <sheetData sheetId="1471">
        <row r="307">
          <cell r="C307">
            <v>0</v>
          </cell>
        </row>
      </sheetData>
      <sheetData sheetId="1472">
        <row r="307">
          <cell r="C307">
            <v>0</v>
          </cell>
        </row>
      </sheetData>
      <sheetData sheetId="1473">
        <row r="307">
          <cell r="C307" t="str">
            <v>Lean Concrete  ( 0.10 cm.)</v>
          </cell>
        </row>
      </sheetData>
      <sheetData sheetId="1474">
        <row r="307">
          <cell r="C307" t="str">
            <v>Lean Concrete  ( 0.10 cm.)</v>
          </cell>
        </row>
      </sheetData>
      <sheetData sheetId="1475">
        <row r="307">
          <cell r="C307" t="str">
            <v>Lean Concrete  ( 0.10 cm.)</v>
          </cell>
        </row>
      </sheetData>
      <sheetData sheetId="1476">
        <row r="307">
          <cell r="C307" t="str">
            <v>Lean Concrete  ( 0.10 cm.)</v>
          </cell>
        </row>
      </sheetData>
      <sheetData sheetId="1477">
        <row r="307">
          <cell r="C307" t="str">
            <v>Lean Concrete  ( 0.10 cm.)</v>
          </cell>
        </row>
      </sheetData>
      <sheetData sheetId="1478">
        <row r="307">
          <cell r="C307">
            <v>0</v>
          </cell>
        </row>
      </sheetData>
      <sheetData sheetId="1479">
        <row r="307">
          <cell r="C307">
            <v>0</v>
          </cell>
        </row>
      </sheetData>
      <sheetData sheetId="1480">
        <row r="307">
          <cell r="C307">
            <v>0</v>
          </cell>
        </row>
      </sheetData>
      <sheetData sheetId="1481">
        <row r="307">
          <cell r="C307">
            <v>0</v>
          </cell>
        </row>
      </sheetData>
      <sheetData sheetId="1482">
        <row r="307">
          <cell r="C307">
            <v>0</v>
          </cell>
        </row>
      </sheetData>
      <sheetData sheetId="1483">
        <row r="307">
          <cell r="C307" t="str">
            <v>Lean Concrete  ( 0.10 cm.)</v>
          </cell>
        </row>
      </sheetData>
      <sheetData sheetId="1484">
        <row r="307">
          <cell r="C307">
            <v>0</v>
          </cell>
        </row>
      </sheetData>
      <sheetData sheetId="1485">
        <row r="307">
          <cell r="C307">
            <v>0</v>
          </cell>
        </row>
      </sheetData>
      <sheetData sheetId="1486">
        <row r="307">
          <cell r="C307">
            <v>0</v>
          </cell>
        </row>
      </sheetData>
      <sheetData sheetId="1487">
        <row r="307">
          <cell r="C307">
            <v>0</v>
          </cell>
        </row>
      </sheetData>
      <sheetData sheetId="1488">
        <row r="307">
          <cell r="C307">
            <v>0</v>
          </cell>
        </row>
      </sheetData>
      <sheetData sheetId="1489">
        <row r="307">
          <cell r="C307">
            <v>0</v>
          </cell>
        </row>
      </sheetData>
      <sheetData sheetId="1490">
        <row r="307">
          <cell r="C307">
            <v>0</v>
          </cell>
        </row>
      </sheetData>
      <sheetData sheetId="1491">
        <row r="307">
          <cell r="C307">
            <v>0</v>
          </cell>
        </row>
      </sheetData>
      <sheetData sheetId="1492">
        <row r="307">
          <cell r="C307">
            <v>0</v>
          </cell>
        </row>
      </sheetData>
      <sheetData sheetId="1493">
        <row r="307">
          <cell r="C307">
            <v>0</v>
          </cell>
        </row>
      </sheetData>
      <sheetData sheetId="1494">
        <row r="307">
          <cell r="C307">
            <v>0</v>
          </cell>
        </row>
      </sheetData>
      <sheetData sheetId="1495">
        <row r="307">
          <cell r="C307">
            <v>0</v>
          </cell>
        </row>
      </sheetData>
      <sheetData sheetId="1496">
        <row r="307">
          <cell r="C307">
            <v>0</v>
          </cell>
        </row>
      </sheetData>
      <sheetData sheetId="1497">
        <row r="307">
          <cell r="C307">
            <v>0</v>
          </cell>
        </row>
      </sheetData>
      <sheetData sheetId="1498">
        <row r="307">
          <cell r="C307">
            <v>0</v>
          </cell>
        </row>
      </sheetData>
      <sheetData sheetId="1499">
        <row r="307">
          <cell r="C307">
            <v>0</v>
          </cell>
        </row>
      </sheetData>
      <sheetData sheetId="1500">
        <row r="307">
          <cell r="C307">
            <v>0</v>
          </cell>
        </row>
      </sheetData>
      <sheetData sheetId="1501">
        <row r="307">
          <cell r="C307">
            <v>0</v>
          </cell>
        </row>
      </sheetData>
      <sheetData sheetId="1502">
        <row r="307">
          <cell r="C307">
            <v>0</v>
          </cell>
        </row>
      </sheetData>
      <sheetData sheetId="1503">
        <row r="307">
          <cell r="C307">
            <v>0</v>
          </cell>
        </row>
      </sheetData>
      <sheetData sheetId="1504">
        <row r="307">
          <cell r="C307">
            <v>0</v>
          </cell>
        </row>
      </sheetData>
      <sheetData sheetId="1505">
        <row r="307">
          <cell r="C307">
            <v>0</v>
          </cell>
        </row>
      </sheetData>
      <sheetData sheetId="1506">
        <row r="307">
          <cell r="C307">
            <v>0</v>
          </cell>
        </row>
      </sheetData>
      <sheetData sheetId="1507">
        <row r="307">
          <cell r="C307">
            <v>0</v>
          </cell>
        </row>
      </sheetData>
      <sheetData sheetId="1508">
        <row r="307">
          <cell r="C307">
            <v>0</v>
          </cell>
        </row>
      </sheetData>
      <sheetData sheetId="1509">
        <row r="307">
          <cell r="C307">
            <v>0</v>
          </cell>
        </row>
      </sheetData>
      <sheetData sheetId="1510">
        <row r="307">
          <cell r="C307">
            <v>0</v>
          </cell>
        </row>
      </sheetData>
      <sheetData sheetId="1511">
        <row r="307">
          <cell r="C307">
            <v>0</v>
          </cell>
        </row>
      </sheetData>
      <sheetData sheetId="1512">
        <row r="307">
          <cell r="C307">
            <v>0</v>
          </cell>
        </row>
      </sheetData>
      <sheetData sheetId="1513">
        <row r="307">
          <cell r="C307">
            <v>0</v>
          </cell>
        </row>
      </sheetData>
      <sheetData sheetId="1514">
        <row r="307">
          <cell r="C307">
            <v>0</v>
          </cell>
        </row>
      </sheetData>
      <sheetData sheetId="1515">
        <row r="307">
          <cell r="C307">
            <v>0</v>
          </cell>
        </row>
      </sheetData>
      <sheetData sheetId="1516">
        <row r="307">
          <cell r="C307">
            <v>0</v>
          </cell>
        </row>
      </sheetData>
      <sheetData sheetId="1517">
        <row r="307">
          <cell r="C307">
            <v>0</v>
          </cell>
        </row>
      </sheetData>
      <sheetData sheetId="1518">
        <row r="307">
          <cell r="C307">
            <v>0</v>
          </cell>
        </row>
      </sheetData>
      <sheetData sheetId="1519">
        <row r="307">
          <cell r="C307">
            <v>0</v>
          </cell>
        </row>
      </sheetData>
      <sheetData sheetId="1520">
        <row r="307">
          <cell r="C307">
            <v>0</v>
          </cell>
        </row>
      </sheetData>
      <sheetData sheetId="1521">
        <row r="307">
          <cell r="C307">
            <v>0</v>
          </cell>
        </row>
      </sheetData>
      <sheetData sheetId="1522">
        <row r="307">
          <cell r="C307">
            <v>0</v>
          </cell>
        </row>
      </sheetData>
      <sheetData sheetId="1523">
        <row r="307">
          <cell r="C307">
            <v>0</v>
          </cell>
        </row>
      </sheetData>
      <sheetData sheetId="1524">
        <row r="307">
          <cell r="C307">
            <v>0</v>
          </cell>
        </row>
      </sheetData>
      <sheetData sheetId="1525">
        <row r="307">
          <cell r="C307">
            <v>0</v>
          </cell>
        </row>
      </sheetData>
      <sheetData sheetId="1526">
        <row r="307">
          <cell r="C307">
            <v>0</v>
          </cell>
        </row>
      </sheetData>
      <sheetData sheetId="1527">
        <row r="307">
          <cell r="C307">
            <v>0</v>
          </cell>
        </row>
      </sheetData>
      <sheetData sheetId="1528">
        <row r="307">
          <cell r="C307">
            <v>0</v>
          </cell>
        </row>
      </sheetData>
      <sheetData sheetId="1529">
        <row r="307">
          <cell r="C307">
            <v>0</v>
          </cell>
        </row>
      </sheetData>
      <sheetData sheetId="1530">
        <row r="307">
          <cell r="C307">
            <v>0</v>
          </cell>
        </row>
      </sheetData>
      <sheetData sheetId="1531">
        <row r="307">
          <cell r="C307">
            <v>0</v>
          </cell>
        </row>
      </sheetData>
      <sheetData sheetId="1532">
        <row r="307">
          <cell r="C307">
            <v>0</v>
          </cell>
        </row>
      </sheetData>
      <sheetData sheetId="1533">
        <row r="307">
          <cell r="C307">
            <v>0</v>
          </cell>
        </row>
      </sheetData>
      <sheetData sheetId="1534">
        <row r="307">
          <cell r="C307">
            <v>0</v>
          </cell>
        </row>
      </sheetData>
      <sheetData sheetId="1535">
        <row r="307">
          <cell r="C307">
            <v>0</v>
          </cell>
        </row>
      </sheetData>
      <sheetData sheetId="1536">
        <row r="307">
          <cell r="C307">
            <v>0</v>
          </cell>
        </row>
      </sheetData>
      <sheetData sheetId="1537">
        <row r="307">
          <cell r="C307">
            <v>0</v>
          </cell>
        </row>
      </sheetData>
      <sheetData sheetId="1538">
        <row r="307">
          <cell r="C307">
            <v>0</v>
          </cell>
        </row>
      </sheetData>
      <sheetData sheetId="1539">
        <row r="307">
          <cell r="C307">
            <v>0</v>
          </cell>
        </row>
      </sheetData>
      <sheetData sheetId="1540">
        <row r="307">
          <cell r="C307">
            <v>0</v>
          </cell>
        </row>
      </sheetData>
      <sheetData sheetId="1541">
        <row r="307">
          <cell r="C307">
            <v>0</v>
          </cell>
        </row>
      </sheetData>
      <sheetData sheetId="1542">
        <row r="307">
          <cell r="C307">
            <v>0</v>
          </cell>
        </row>
      </sheetData>
      <sheetData sheetId="1543">
        <row r="307">
          <cell r="C307">
            <v>0</v>
          </cell>
        </row>
      </sheetData>
      <sheetData sheetId="1544">
        <row r="307">
          <cell r="C307">
            <v>0</v>
          </cell>
        </row>
      </sheetData>
      <sheetData sheetId="1545">
        <row r="307">
          <cell r="C307">
            <v>0</v>
          </cell>
        </row>
      </sheetData>
      <sheetData sheetId="1546">
        <row r="307">
          <cell r="C307">
            <v>0</v>
          </cell>
        </row>
      </sheetData>
      <sheetData sheetId="1547">
        <row r="307">
          <cell r="C307">
            <v>0</v>
          </cell>
        </row>
      </sheetData>
      <sheetData sheetId="1548">
        <row r="307">
          <cell r="C307">
            <v>0</v>
          </cell>
        </row>
      </sheetData>
      <sheetData sheetId="1549">
        <row r="307">
          <cell r="C307">
            <v>0</v>
          </cell>
        </row>
      </sheetData>
      <sheetData sheetId="1550">
        <row r="307">
          <cell r="C307">
            <v>0</v>
          </cell>
        </row>
      </sheetData>
      <sheetData sheetId="1551">
        <row r="307">
          <cell r="C307">
            <v>0</v>
          </cell>
        </row>
      </sheetData>
      <sheetData sheetId="1552">
        <row r="307">
          <cell r="C307">
            <v>0</v>
          </cell>
        </row>
      </sheetData>
      <sheetData sheetId="1553">
        <row r="307">
          <cell r="C307">
            <v>0</v>
          </cell>
        </row>
      </sheetData>
      <sheetData sheetId="1554">
        <row r="307">
          <cell r="C307">
            <v>0</v>
          </cell>
        </row>
      </sheetData>
      <sheetData sheetId="1555">
        <row r="307">
          <cell r="C307">
            <v>0</v>
          </cell>
        </row>
      </sheetData>
      <sheetData sheetId="1556">
        <row r="307">
          <cell r="C307">
            <v>0</v>
          </cell>
        </row>
      </sheetData>
      <sheetData sheetId="1557">
        <row r="307">
          <cell r="C307">
            <v>0</v>
          </cell>
        </row>
      </sheetData>
      <sheetData sheetId="1558">
        <row r="307">
          <cell r="C307">
            <v>0</v>
          </cell>
        </row>
      </sheetData>
      <sheetData sheetId="1559">
        <row r="307">
          <cell r="C307">
            <v>0</v>
          </cell>
        </row>
      </sheetData>
      <sheetData sheetId="1560">
        <row r="307">
          <cell r="C307">
            <v>0</v>
          </cell>
        </row>
      </sheetData>
      <sheetData sheetId="1561">
        <row r="307">
          <cell r="C307">
            <v>0</v>
          </cell>
        </row>
      </sheetData>
      <sheetData sheetId="1562">
        <row r="307">
          <cell r="C307">
            <v>0</v>
          </cell>
        </row>
      </sheetData>
      <sheetData sheetId="1563">
        <row r="307">
          <cell r="C307">
            <v>0</v>
          </cell>
        </row>
      </sheetData>
      <sheetData sheetId="1564">
        <row r="307">
          <cell r="C307">
            <v>0</v>
          </cell>
        </row>
      </sheetData>
      <sheetData sheetId="1565">
        <row r="307">
          <cell r="C307">
            <v>0</v>
          </cell>
        </row>
      </sheetData>
      <sheetData sheetId="1566">
        <row r="307">
          <cell r="C307">
            <v>0</v>
          </cell>
        </row>
      </sheetData>
      <sheetData sheetId="1567">
        <row r="307">
          <cell r="C307">
            <v>0</v>
          </cell>
        </row>
      </sheetData>
      <sheetData sheetId="1568">
        <row r="307">
          <cell r="C307">
            <v>0</v>
          </cell>
        </row>
      </sheetData>
      <sheetData sheetId="1569">
        <row r="307">
          <cell r="C307">
            <v>0</v>
          </cell>
        </row>
      </sheetData>
      <sheetData sheetId="1570">
        <row r="307">
          <cell r="C307">
            <v>0</v>
          </cell>
        </row>
      </sheetData>
      <sheetData sheetId="1571">
        <row r="307">
          <cell r="C307">
            <v>0</v>
          </cell>
        </row>
      </sheetData>
      <sheetData sheetId="1572">
        <row r="307">
          <cell r="C307">
            <v>0</v>
          </cell>
        </row>
      </sheetData>
      <sheetData sheetId="1573">
        <row r="307">
          <cell r="C307">
            <v>0</v>
          </cell>
        </row>
      </sheetData>
      <sheetData sheetId="1574">
        <row r="307">
          <cell r="C307">
            <v>0</v>
          </cell>
        </row>
      </sheetData>
      <sheetData sheetId="1575">
        <row r="307">
          <cell r="C307">
            <v>0</v>
          </cell>
        </row>
      </sheetData>
      <sheetData sheetId="1576">
        <row r="307">
          <cell r="C307">
            <v>0</v>
          </cell>
        </row>
      </sheetData>
      <sheetData sheetId="1577">
        <row r="307">
          <cell r="C307">
            <v>0</v>
          </cell>
        </row>
      </sheetData>
      <sheetData sheetId="1578">
        <row r="307">
          <cell r="C307">
            <v>0</v>
          </cell>
        </row>
      </sheetData>
      <sheetData sheetId="1579">
        <row r="307">
          <cell r="C307">
            <v>0</v>
          </cell>
        </row>
      </sheetData>
      <sheetData sheetId="1580">
        <row r="307">
          <cell r="C307">
            <v>0</v>
          </cell>
        </row>
      </sheetData>
      <sheetData sheetId="1581">
        <row r="307">
          <cell r="C307">
            <v>0</v>
          </cell>
        </row>
      </sheetData>
      <sheetData sheetId="1582">
        <row r="307">
          <cell r="C307" t="str">
            <v>Lean Concrete  ( 0.10 cm.)</v>
          </cell>
        </row>
      </sheetData>
      <sheetData sheetId="1583">
        <row r="307">
          <cell r="C307" t="str">
            <v>Lean Concrete  ( 0.10 cm.)</v>
          </cell>
        </row>
      </sheetData>
      <sheetData sheetId="1584">
        <row r="307">
          <cell r="C307">
            <v>0</v>
          </cell>
        </row>
      </sheetData>
      <sheetData sheetId="1585">
        <row r="307">
          <cell r="C307">
            <v>0</v>
          </cell>
        </row>
      </sheetData>
      <sheetData sheetId="1586">
        <row r="307">
          <cell r="C307">
            <v>0</v>
          </cell>
        </row>
      </sheetData>
      <sheetData sheetId="1587">
        <row r="307">
          <cell r="C307">
            <v>0</v>
          </cell>
        </row>
      </sheetData>
      <sheetData sheetId="1588">
        <row r="307">
          <cell r="C307">
            <v>0</v>
          </cell>
        </row>
      </sheetData>
      <sheetData sheetId="1589">
        <row r="307">
          <cell r="C307">
            <v>0</v>
          </cell>
        </row>
      </sheetData>
      <sheetData sheetId="1590">
        <row r="307">
          <cell r="C307">
            <v>0</v>
          </cell>
        </row>
      </sheetData>
      <sheetData sheetId="1591">
        <row r="307">
          <cell r="C307">
            <v>0</v>
          </cell>
        </row>
      </sheetData>
      <sheetData sheetId="1592">
        <row r="307">
          <cell r="C307">
            <v>0</v>
          </cell>
        </row>
      </sheetData>
      <sheetData sheetId="1593">
        <row r="307">
          <cell r="C307">
            <v>0</v>
          </cell>
        </row>
      </sheetData>
      <sheetData sheetId="1594">
        <row r="307">
          <cell r="C307" t="str">
            <v>Lean Concrete  ( 0.10 cm.)</v>
          </cell>
        </row>
      </sheetData>
      <sheetData sheetId="1595">
        <row r="307">
          <cell r="C307">
            <v>0</v>
          </cell>
        </row>
      </sheetData>
      <sheetData sheetId="1596">
        <row r="307">
          <cell r="C307">
            <v>0</v>
          </cell>
        </row>
      </sheetData>
      <sheetData sheetId="1597">
        <row r="307">
          <cell r="C307">
            <v>0</v>
          </cell>
        </row>
      </sheetData>
      <sheetData sheetId="1598">
        <row r="307">
          <cell r="C307">
            <v>0</v>
          </cell>
        </row>
      </sheetData>
      <sheetData sheetId="1599">
        <row r="307">
          <cell r="C307">
            <v>0</v>
          </cell>
        </row>
      </sheetData>
      <sheetData sheetId="1600">
        <row r="307">
          <cell r="C307">
            <v>0</v>
          </cell>
        </row>
      </sheetData>
      <sheetData sheetId="1601">
        <row r="307">
          <cell r="C307">
            <v>0</v>
          </cell>
        </row>
      </sheetData>
      <sheetData sheetId="1602">
        <row r="307">
          <cell r="C307">
            <v>0</v>
          </cell>
        </row>
      </sheetData>
      <sheetData sheetId="1603">
        <row r="307">
          <cell r="C307">
            <v>0</v>
          </cell>
        </row>
      </sheetData>
      <sheetData sheetId="1604">
        <row r="307">
          <cell r="C307">
            <v>0</v>
          </cell>
        </row>
      </sheetData>
      <sheetData sheetId="1605">
        <row r="307">
          <cell r="C307">
            <v>0</v>
          </cell>
        </row>
      </sheetData>
      <sheetData sheetId="1606">
        <row r="307">
          <cell r="C307">
            <v>0</v>
          </cell>
        </row>
      </sheetData>
      <sheetData sheetId="1607">
        <row r="307">
          <cell r="C307">
            <v>0</v>
          </cell>
        </row>
      </sheetData>
      <sheetData sheetId="1608">
        <row r="307">
          <cell r="C307">
            <v>0</v>
          </cell>
        </row>
      </sheetData>
      <sheetData sheetId="1609">
        <row r="307">
          <cell r="C307">
            <v>0</v>
          </cell>
        </row>
      </sheetData>
      <sheetData sheetId="1610">
        <row r="307">
          <cell r="C307">
            <v>0</v>
          </cell>
        </row>
      </sheetData>
      <sheetData sheetId="1611">
        <row r="307">
          <cell r="C307">
            <v>0</v>
          </cell>
        </row>
      </sheetData>
      <sheetData sheetId="1612">
        <row r="307">
          <cell r="C307">
            <v>0</v>
          </cell>
        </row>
      </sheetData>
      <sheetData sheetId="1613">
        <row r="307">
          <cell r="C307">
            <v>0</v>
          </cell>
        </row>
      </sheetData>
      <sheetData sheetId="1614">
        <row r="307">
          <cell r="C307">
            <v>0</v>
          </cell>
        </row>
      </sheetData>
      <sheetData sheetId="1615">
        <row r="307">
          <cell r="C307">
            <v>0</v>
          </cell>
        </row>
      </sheetData>
      <sheetData sheetId="1616">
        <row r="307">
          <cell r="C307" t="str">
            <v>Lean Concrete  ( 0.10 cm.)</v>
          </cell>
        </row>
      </sheetData>
      <sheetData sheetId="1617">
        <row r="307">
          <cell r="C307" t="str">
            <v>Lean Concrete  ( 0.10 cm.)</v>
          </cell>
        </row>
      </sheetData>
      <sheetData sheetId="1618">
        <row r="307">
          <cell r="C307">
            <v>0</v>
          </cell>
        </row>
      </sheetData>
      <sheetData sheetId="1619">
        <row r="307">
          <cell r="C307">
            <v>0</v>
          </cell>
        </row>
      </sheetData>
      <sheetData sheetId="1620">
        <row r="307">
          <cell r="C307">
            <v>0</v>
          </cell>
        </row>
      </sheetData>
      <sheetData sheetId="1621">
        <row r="307">
          <cell r="C307" t="str">
            <v>Lean Concrete  ( 0.10 cm.)</v>
          </cell>
        </row>
      </sheetData>
      <sheetData sheetId="1622">
        <row r="307">
          <cell r="C307" t="str">
            <v>Lean Concrete  ( 0.10 cm.)</v>
          </cell>
        </row>
      </sheetData>
      <sheetData sheetId="1623">
        <row r="307">
          <cell r="C307" t="str">
            <v>Lean Concrete  ( 0.10 cm.)</v>
          </cell>
        </row>
      </sheetData>
      <sheetData sheetId="1624">
        <row r="307">
          <cell r="C307" t="str">
            <v>Lean Concrete  ( 0.10 cm.)</v>
          </cell>
        </row>
      </sheetData>
      <sheetData sheetId="1625">
        <row r="307">
          <cell r="C307">
            <v>0</v>
          </cell>
        </row>
      </sheetData>
      <sheetData sheetId="1626">
        <row r="307">
          <cell r="C307" t="str">
            <v>Lean Concrete  ( 0.10 cm.)</v>
          </cell>
        </row>
      </sheetData>
      <sheetData sheetId="1627">
        <row r="307">
          <cell r="C307" t="str">
            <v>Lean Concrete  ( 0.10 cm.)</v>
          </cell>
        </row>
      </sheetData>
      <sheetData sheetId="1628">
        <row r="307">
          <cell r="C307" t="str">
            <v>Lean Concrete  ( 0.10 cm.)</v>
          </cell>
        </row>
      </sheetData>
      <sheetData sheetId="1629">
        <row r="307">
          <cell r="C307" t="str">
            <v>Lean Concrete  ( 0.10 cm.)</v>
          </cell>
        </row>
      </sheetData>
      <sheetData sheetId="1630">
        <row r="307">
          <cell r="C307" t="str">
            <v>Lean Concrete  ( 0.10 cm.)</v>
          </cell>
        </row>
      </sheetData>
      <sheetData sheetId="1631">
        <row r="307">
          <cell r="C307" t="str">
            <v>Lean Concrete  ( 0.10 cm.)</v>
          </cell>
        </row>
      </sheetData>
      <sheetData sheetId="1632">
        <row r="307">
          <cell r="C307">
            <v>0</v>
          </cell>
        </row>
      </sheetData>
      <sheetData sheetId="1633">
        <row r="307">
          <cell r="C307">
            <v>0</v>
          </cell>
        </row>
      </sheetData>
      <sheetData sheetId="1634">
        <row r="307">
          <cell r="C307">
            <v>0</v>
          </cell>
        </row>
      </sheetData>
      <sheetData sheetId="1635">
        <row r="307">
          <cell r="C307">
            <v>0</v>
          </cell>
        </row>
      </sheetData>
      <sheetData sheetId="1636">
        <row r="307">
          <cell r="C307">
            <v>0</v>
          </cell>
        </row>
      </sheetData>
      <sheetData sheetId="1637">
        <row r="307">
          <cell r="C307">
            <v>0</v>
          </cell>
        </row>
      </sheetData>
      <sheetData sheetId="1638">
        <row r="307">
          <cell r="C307" t="str">
            <v>Lean Concrete  ( 0.10 cm.)</v>
          </cell>
        </row>
      </sheetData>
      <sheetData sheetId="1639">
        <row r="307">
          <cell r="C307">
            <v>0</v>
          </cell>
        </row>
      </sheetData>
      <sheetData sheetId="1640">
        <row r="307">
          <cell r="C307">
            <v>0</v>
          </cell>
        </row>
      </sheetData>
      <sheetData sheetId="1641">
        <row r="307">
          <cell r="C307">
            <v>0</v>
          </cell>
        </row>
      </sheetData>
      <sheetData sheetId="1642">
        <row r="307">
          <cell r="C307">
            <v>0</v>
          </cell>
        </row>
      </sheetData>
      <sheetData sheetId="1643">
        <row r="307">
          <cell r="C307">
            <v>0</v>
          </cell>
        </row>
      </sheetData>
      <sheetData sheetId="1644">
        <row r="307">
          <cell r="C307">
            <v>0</v>
          </cell>
        </row>
      </sheetData>
      <sheetData sheetId="1645">
        <row r="307">
          <cell r="C307" t="str">
            <v>Lean Concrete  ( 0.10 cm.)</v>
          </cell>
        </row>
      </sheetData>
      <sheetData sheetId="1646">
        <row r="307">
          <cell r="C307">
            <v>0</v>
          </cell>
        </row>
      </sheetData>
      <sheetData sheetId="1647">
        <row r="307">
          <cell r="C307">
            <v>0</v>
          </cell>
        </row>
      </sheetData>
      <sheetData sheetId="1648">
        <row r="307">
          <cell r="C307">
            <v>0</v>
          </cell>
        </row>
      </sheetData>
      <sheetData sheetId="1649">
        <row r="307">
          <cell r="C307">
            <v>0</v>
          </cell>
        </row>
      </sheetData>
      <sheetData sheetId="1650">
        <row r="307">
          <cell r="C307" t="str">
            <v>Lean Concrete  ( 0.10 cm.)</v>
          </cell>
        </row>
      </sheetData>
      <sheetData sheetId="1651">
        <row r="307">
          <cell r="C307">
            <v>0</v>
          </cell>
        </row>
      </sheetData>
      <sheetData sheetId="1652">
        <row r="307">
          <cell r="C307">
            <v>0</v>
          </cell>
        </row>
      </sheetData>
      <sheetData sheetId="1653">
        <row r="307">
          <cell r="C307">
            <v>0</v>
          </cell>
        </row>
      </sheetData>
      <sheetData sheetId="1654">
        <row r="307">
          <cell r="C307" t="str">
            <v>Lean Concrete  ( 0.10 cm.)</v>
          </cell>
        </row>
      </sheetData>
      <sheetData sheetId="1655">
        <row r="307">
          <cell r="C307" t="str">
            <v>Lean Concrete  ( 0.10 cm.)</v>
          </cell>
        </row>
      </sheetData>
      <sheetData sheetId="1656">
        <row r="307">
          <cell r="C307">
            <v>0</v>
          </cell>
        </row>
      </sheetData>
      <sheetData sheetId="1657">
        <row r="307">
          <cell r="C307">
            <v>0</v>
          </cell>
        </row>
      </sheetData>
      <sheetData sheetId="1658">
        <row r="307">
          <cell r="C307">
            <v>0</v>
          </cell>
        </row>
      </sheetData>
      <sheetData sheetId="1659">
        <row r="307">
          <cell r="C307">
            <v>0</v>
          </cell>
        </row>
      </sheetData>
      <sheetData sheetId="1660">
        <row r="307">
          <cell r="C307">
            <v>0</v>
          </cell>
        </row>
      </sheetData>
      <sheetData sheetId="1661">
        <row r="307">
          <cell r="C307">
            <v>0</v>
          </cell>
        </row>
      </sheetData>
      <sheetData sheetId="1662">
        <row r="307">
          <cell r="C307">
            <v>0</v>
          </cell>
        </row>
      </sheetData>
      <sheetData sheetId="1663">
        <row r="307">
          <cell r="C307">
            <v>0</v>
          </cell>
        </row>
      </sheetData>
      <sheetData sheetId="1664">
        <row r="307">
          <cell r="C307">
            <v>0</v>
          </cell>
        </row>
      </sheetData>
      <sheetData sheetId="1665">
        <row r="307">
          <cell r="C307">
            <v>0</v>
          </cell>
        </row>
      </sheetData>
      <sheetData sheetId="1666">
        <row r="307">
          <cell r="C307">
            <v>0</v>
          </cell>
        </row>
      </sheetData>
      <sheetData sheetId="1667">
        <row r="307">
          <cell r="C307">
            <v>0</v>
          </cell>
        </row>
      </sheetData>
      <sheetData sheetId="1668">
        <row r="307">
          <cell r="C307">
            <v>0</v>
          </cell>
        </row>
      </sheetData>
      <sheetData sheetId="1669">
        <row r="307">
          <cell r="C307">
            <v>0</v>
          </cell>
        </row>
      </sheetData>
      <sheetData sheetId="1670">
        <row r="307">
          <cell r="C307">
            <v>0</v>
          </cell>
        </row>
      </sheetData>
      <sheetData sheetId="1671">
        <row r="307">
          <cell r="C307">
            <v>0</v>
          </cell>
        </row>
      </sheetData>
      <sheetData sheetId="1672">
        <row r="307">
          <cell r="C307">
            <v>0</v>
          </cell>
        </row>
      </sheetData>
      <sheetData sheetId="1673">
        <row r="307">
          <cell r="C307">
            <v>0</v>
          </cell>
        </row>
      </sheetData>
      <sheetData sheetId="1674">
        <row r="307">
          <cell r="C307">
            <v>0</v>
          </cell>
        </row>
      </sheetData>
      <sheetData sheetId="1675">
        <row r="307">
          <cell r="C307">
            <v>0</v>
          </cell>
        </row>
      </sheetData>
      <sheetData sheetId="1676">
        <row r="307">
          <cell r="C307">
            <v>0</v>
          </cell>
        </row>
      </sheetData>
      <sheetData sheetId="1677">
        <row r="307">
          <cell r="C307">
            <v>0</v>
          </cell>
        </row>
      </sheetData>
      <sheetData sheetId="1678">
        <row r="307">
          <cell r="C307">
            <v>0</v>
          </cell>
        </row>
      </sheetData>
      <sheetData sheetId="1679">
        <row r="307">
          <cell r="C307">
            <v>0</v>
          </cell>
        </row>
      </sheetData>
      <sheetData sheetId="1680">
        <row r="307">
          <cell r="C307">
            <v>0</v>
          </cell>
        </row>
      </sheetData>
      <sheetData sheetId="1681">
        <row r="307">
          <cell r="C307">
            <v>0</v>
          </cell>
        </row>
      </sheetData>
      <sheetData sheetId="1682">
        <row r="307">
          <cell r="C307">
            <v>0</v>
          </cell>
        </row>
      </sheetData>
      <sheetData sheetId="1683">
        <row r="307">
          <cell r="C307">
            <v>0</v>
          </cell>
        </row>
      </sheetData>
      <sheetData sheetId="1684">
        <row r="307">
          <cell r="C307">
            <v>0</v>
          </cell>
        </row>
      </sheetData>
      <sheetData sheetId="1685">
        <row r="307">
          <cell r="C307">
            <v>0</v>
          </cell>
        </row>
      </sheetData>
      <sheetData sheetId="1686">
        <row r="307">
          <cell r="C307">
            <v>0</v>
          </cell>
        </row>
      </sheetData>
      <sheetData sheetId="1687">
        <row r="307">
          <cell r="C307">
            <v>0</v>
          </cell>
        </row>
      </sheetData>
      <sheetData sheetId="1688">
        <row r="307">
          <cell r="C307">
            <v>0</v>
          </cell>
        </row>
      </sheetData>
      <sheetData sheetId="1689">
        <row r="307">
          <cell r="C307">
            <v>0</v>
          </cell>
        </row>
      </sheetData>
      <sheetData sheetId="1690">
        <row r="307">
          <cell r="C307">
            <v>0</v>
          </cell>
        </row>
      </sheetData>
      <sheetData sheetId="1691">
        <row r="307">
          <cell r="C307">
            <v>0</v>
          </cell>
        </row>
      </sheetData>
      <sheetData sheetId="1692">
        <row r="307">
          <cell r="C307">
            <v>0</v>
          </cell>
        </row>
      </sheetData>
      <sheetData sheetId="1693">
        <row r="307">
          <cell r="C307">
            <v>0</v>
          </cell>
        </row>
      </sheetData>
      <sheetData sheetId="1694">
        <row r="307">
          <cell r="C307">
            <v>0</v>
          </cell>
        </row>
      </sheetData>
      <sheetData sheetId="1695">
        <row r="307">
          <cell r="C307">
            <v>0</v>
          </cell>
        </row>
      </sheetData>
      <sheetData sheetId="1696">
        <row r="307">
          <cell r="C307">
            <v>0</v>
          </cell>
        </row>
      </sheetData>
      <sheetData sheetId="1697">
        <row r="307">
          <cell r="C307" t="str">
            <v>Lean Concrete  ( 0.10 cm.)</v>
          </cell>
        </row>
      </sheetData>
      <sheetData sheetId="1698">
        <row r="307">
          <cell r="C307">
            <v>0</v>
          </cell>
        </row>
      </sheetData>
      <sheetData sheetId="1699">
        <row r="307">
          <cell r="C307" t="str">
            <v>Lean Concrete  ( 0.10 cm.)</v>
          </cell>
        </row>
      </sheetData>
      <sheetData sheetId="1700">
        <row r="307">
          <cell r="C307">
            <v>0</v>
          </cell>
        </row>
      </sheetData>
      <sheetData sheetId="1701">
        <row r="307">
          <cell r="C307">
            <v>0</v>
          </cell>
        </row>
      </sheetData>
      <sheetData sheetId="1702">
        <row r="307">
          <cell r="C307">
            <v>0</v>
          </cell>
        </row>
      </sheetData>
      <sheetData sheetId="1703">
        <row r="307">
          <cell r="C307">
            <v>0</v>
          </cell>
        </row>
      </sheetData>
      <sheetData sheetId="1704">
        <row r="307">
          <cell r="C307">
            <v>0</v>
          </cell>
        </row>
      </sheetData>
      <sheetData sheetId="1705">
        <row r="307">
          <cell r="C307">
            <v>0</v>
          </cell>
        </row>
      </sheetData>
      <sheetData sheetId="1706">
        <row r="307">
          <cell r="C307">
            <v>0</v>
          </cell>
        </row>
      </sheetData>
      <sheetData sheetId="1707">
        <row r="307">
          <cell r="C307">
            <v>0</v>
          </cell>
        </row>
      </sheetData>
      <sheetData sheetId="1708">
        <row r="307">
          <cell r="C307" t="str">
            <v>Lean Concrete  ( 0.10 cm.)</v>
          </cell>
        </row>
      </sheetData>
      <sheetData sheetId="1709">
        <row r="307">
          <cell r="C307">
            <v>0</v>
          </cell>
        </row>
      </sheetData>
      <sheetData sheetId="1710">
        <row r="307">
          <cell r="C307">
            <v>0</v>
          </cell>
        </row>
      </sheetData>
      <sheetData sheetId="1711">
        <row r="307">
          <cell r="C307">
            <v>0</v>
          </cell>
        </row>
      </sheetData>
      <sheetData sheetId="1712">
        <row r="307">
          <cell r="C307" t="str">
            <v>Lean Concrete  ( 0.10 cm.)</v>
          </cell>
        </row>
      </sheetData>
      <sheetData sheetId="1713">
        <row r="307">
          <cell r="C307">
            <v>0</v>
          </cell>
        </row>
      </sheetData>
      <sheetData sheetId="1714">
        <row r="307">
          <cell r="C307">
            <v>0</v>
          </cell>
        </row>
      </sheetData>
      <sheetData sheetId="1715">
        <row r="307">
          <cell r="C307">
            <v>0</v>
          </cell>
        </row>
      </sheetData>
      <sheetData sheetId="1716">
        <row r="307">
          <cell r="C307">
            <v>0</v>
          </cell>
        </row>
      </sheetData>
      <sheetData sheetId="1717">
        <row r="307">
          <cell r="C307">
            <v>0</v>
          </cell>
        </row>
      </sheetData>
      <sheetData sheetId="1718">
        <row r="307">
          <cell r="C307">
            <v>0</v>
          </cell>
        </row>
      </sheetData>
      <sheetData sheetId="1719">
        <row r="307">
          <cell r="C307">
            <v>0</v>
          </cell>
        </row>
      </sheetData>
      <sheetData sheetId="1720">
        <row r="307">
          <cell r="C307">
            <v>0</v>
          </cell>
        </row>
      </sheetData>
      <sheetData sheetId="1721">
        <row r="307">
          <cell r="C307">
            <v>0</v>
          </cell>
        </row>
      </sheetData>
      <sheetData sheetId="1722">
        <row r="307">
          <cell r="C307">
            <v>0</v>
          </cell>
        </row>
      </sheetData>
      <sheetData sheetId="1723">
        <row r="307">
          <cell r="C307">
            <v>0</v>
          </cell>
        </row>
      </sheetData>
      <sheetData sheetId="1724">
        <row r="307">
          <cell r="C307">
            <v>0</v>
          </cell>
        </row>
      </sheetData>
      <sheetData sheetId="1725">
        <row r="307">
          <cell r="C307">
            <v>0</v>
          </cell>
        </row>
      </sheetData>
      <sheetData sheetId="1726">
        <row r="307">
          <cell r="C307">
            <v>0</v>
          </cell>
        </row>
      </sheetData>
      <sheetData sheetId="1727">
        <row r="307">
          <cell r="C307">
            <v>0</v>
          </cell>
        </row>
      </sheetData>
      <sheetData sheetId="1728">
        <row r="307">
          <cell r="C307">
            <v>0</v>
          </cell>
        </row>
      </sheetData>
      <sheetData sheetId="1729">
        <row r="307">
          <cell r="C307">
            <v>0</v>
          </cell>
        </row>
      </sheetData>
      <sheetData sheetId="1730">
        <row r="307">
          <cell r="C307">
            <v>0</v>
          </cell>
        </row>
      </sheetData>
      <sheetData sheetId="1731">
        <row r="307">
          <cell r="C307">
            <v>0</v>
          </cell>
        </row>
      </sheetData>
      <sheetData sheetId="1732">
        <row r="307">
          <cell r="C307">
            <v>0</v>
          </cell>
        </row>
      </sheetData>
      <sheetData sheetId="1733">
        <row r="307">
          <cell r="C307">
            <v>0</v>
          </cell>
        </row>
      </sheetData>
      <sheetData sheetId="1734">
        <row r="307">
          <cell r="C307">
            <v>0</v>
          </cell>
        </row>
      </sheetData>
      <sheetData sheetId="1735">
        <row r="307">
          <cell r="C307">
            <v>0</v>
          </cell>
        </row>
      </sheetData>
      <sheetData sheetId="1736">
        <row r="307">
          <cell r="C307">
            <v>0</v>
          </cell>
        </row>
      </sheetData>
      <sheetData sheetId="1737">
        <row r="307">
          <cell r="C307">
            <v>0</v>
          </cell>
        </row>
      </sheetData>
      <sheetData sheetId="1738">
        <row r="307">
          <cell r="C307">
            <v>0</v>
          </cell>
        </row>
      </sheetData>
      <sheetData sheetId="1739">
        <row r="307">
          <cell r="C307">
            <v>0</v>
          </cell>
        </row>
      </sheetData>
      <sheetData sheetId="1740">
        <row r="307">
          <cell r="C307">
            <v>0</v>
          </cell>
        </row>
      </sheetData>
      <sheetData sheetId="1741">
        <row r="307">
          <cell r="C307">
            <v>0</v>
          </cell>
        </row>
      </sheetData>
      <sheetData sheetId="1742">
        <row r="307">
          <cell r="C307">
            <v>0</v>
          </cell>
        </row>
      </sheetData>
      <sheetData sheetId="1743">
        <row r="307">
          <cell r="C307">
            <v>0</v>
          </cell>
        </row>
      </sheetData>
      <sheetData sheetId="1744">
        <row r="307">
          <cell r="C307">
            <v>0</v>
          </cell>
        </row>
      </sheetData>
      <sheetData sheetId="1745">
        <row r="307">
          <cell r="C307">
            <v>0</v>
          </cell>
        </row>
      </sheetData>
      <sheetData sheetId="1746">
        <row r="307">
          <cell r="C307">
            <v>0</v>
          </cell>
        </row>
      </sheetData>
      <sheetData sheetId="1747">
        <row r="307">
          <cell r="C307">
            <v>0</v>
          </cell>
        </row>
      </sheetData>
      <sheetData sheetId="1748">
        <row r="307">
          <cell r="C307">
            <v>0</v>
          </cell>
        </row>
      </sheetData>
      <sheetData sheetId="1749">
        <row r="307">
          <cell r="C307">
            <v>0</v>
          </cell>
        </row>
      </sheetData>
      <sheetData sheetId="1750">
        <row r="307">
          <cell r="C307">
            <v>0</v>
          </cell>
        </row>
      </sheetData>
      <sheetData sheetId="1751">
        <row r="307">
          <cell r="C307">
            <v>0</v>
          </cell>
        </row>
      </sheetData>
      <sheetData sheetId="1752">
        <row r="307">
          <cell r="C307" t="str">
            <v>Lean Concrete  ( 0.10 cm.)</v>
          </cell>
        </row>
      </sheetData>
      <sheetData sheetId="1753">
        <row r="307">
          <cell r="C307">
            <v>0</v>
          </cell>
        </row>
      </sheetData>
      <sheetData sheetId="1754">
        <row r="307">
          <cell r="C307" t="str">
            <v>Lean Concrete  ( 0.10 cm.)</v>
          </cell>
        </row>
      </sheetData>
      <sheetData sheetId="1755">
        <row r="307">
          <cell r="C307">
            <v>0</v>
          </cell>
        </row>
      </sheetData>
      <sheetData sheetId="1756">
        <row r="307">
          <cell r="C307">
            <v>0</v>
          </cell>
        </row>
      </sheetData>
      <sheetData sheetId="1757">
        <row r="307">
          <cell r="C307">
            <v>0</v>
          </cell>
        </row>
      </sheetData>
      <sheetData sheetId="1758">
        <row r="307">
          <cell r="C307">
            <v>0</v>
          </cell>
        </row>
      </sheetData>
      <sheetData sheetId="1759">
        <row r="307">
          <cell r="C307">
            <v>0</v>
          </cell>
        </row>
      </sheetData>
      <sheetData sheetId="1760">
        <row r="307">
          <cell r="C307">
            <v>0</v>
          </cell>
        </row>
      </sheetData>
      <sheetData sheetId="1761">
        <row r="307">
          <cell r="C307">
            <v>0</v>
          </cell>
        </row>
      </sheetData>
      <sheetData sheetId="1762">
        <row r="307">
          <cell r="C307">
            <v>0</v>
          </cell>
        </row>
      </sheetData>
      <sheetData sheetId="1763">
        <row r="307">
          <cell r="C307" t="str">
            <v>Lean Concrete  ( 0.10 cm.)</v>
          </cell>
        </row>
      </sheetData>
      <sheetData sheetId="1764">
        <row r="307">
          <cell r="C307" t="str">
            <v>Lean Concrete  ( 0.10 cm.)</v>
          </cell>
        </row>
      </sheetData>
      <sheetData sheetId="1765">
        <row r="307">
          <cell r="C307">
            <v>0</v>
          </cell>
        </row>
      </sheetData>
      <sheetData sheetId="1766">
        <row r="307">
          <cell r="C307" t="str">
            <v>Lean Concrete  ( 0.10 cm.)</v>
          </cell>
        </row>
      </sheetData>
      <sheetData sheetId="1767">
        <row r="307">
          <cell r="C307" t="str">
            <v>Lean Concrete  ( 0.10 cm.)</v>
          </cell>
        </row>
      </sheetData>
      <sheetData sheetId="1768">
        <row r="307">
          <cell r="C307" t="str">
            <v>Lean Concrete  ( 0.10 cm.)</v>
          </cell>
        </row>
      </sheetData>
      <sheetData sheetId="1769">
        <row r="307">
          <cell r="C307">
            <v>0</v>
          </cell>
        </row>
      </sheetData>
      <sheetData sheetId="1770">
        <row r="307">
          <cell r="C307">
            <v>0</v>
          </cell>
        </row>
      </sheetData>
      <sheetData sheetId="1771">
        <row r="307">
          <cell r="C307">
            <v>0</v>
          </cell>
        </row>
      </sheetData>
      <sheetData sheetId="1772">
        <row r="307">
          <cell r="C307">
            <v>0</v>
          </cell>
        </row>
      </sheetData>
      <sheetData sheetId="1773">
        <row r="307">
          <cell r="C307" t="str">
            <v>Lean Concrete  ( 0.10 cm.)</v>
          </cell>
        </row>
      </sheetData>
      <sheetData sheetId="1774">
        <row r="307">
          <cell r="C307">
            <v>0</v>
          </cell>
        </row>
      </sheetData>
      <sheetData sheetId="1775">
        <row r="307">
          <cell r="C307" t="str">
            <v>Lean Concrete  ( 0.10 cm.)</v>
          </cell>
        </row>
      </sheetData>
      <sheetData sheetId="1776">
        <row r="307">
          <cell r="C307">
            <v>0</v>
          </cell>
        </row>
      </sheetData>
      <sheetData sheetId="1777">
        <row r="307">
          <cell r="C307">
            <v>0</v>
          </cell>
        </row>
      </sheetData>
      <sheetData sheetId="1778">
        <row r="307">
          <cell r="C307" t="str">
            <v>Lean Concrete  ( 0.10 cm.)</v>
          </cell>
        </row>
      </sheetData>
      <sheetData sheetId="1779">
        <row r="307">
          <cell r="C307" t="str">
            <v>Lean Concrete  ( 0.10 cm.)</v>
          </cell>
        </row>
      </sheetData>
      <sheetData sheetId="1780">
        <row r="307">
          <cell r="C307">
            <v>0</v>
          </cell>
        </row>
      </sheetData>
      <sheetData sheetId="1781">
        <row r="307">
          <cell r="C307">
            <v>0</v>
          </cell>
        </row>
      </sheetData>
      <sheetData sheetId="1782">
        <row r="307">
          <cell r="C307">
            <v>0</v>
          </cell>
        </row>
      </sheetData>
      <sheetData sheetId="1783">
        <row r="307">
          <cell r="C307">
            <v>0</v>
          </cell>
        </row>
      </sheetData>
      <sheetData sheetId="1784">
        <row r="307">
          <cell r="C307">
            <v>0</v>
          </cell>
        </row>
      </sheetData>
      <sheetData sheetId="1785">
        <row r="307">
          <cell r="C307">
            <v>0</v>
          </cell>
        </row>
      </sheetData>
      <sheetData sheetId="1786">
        <row r="307">
          <cell r="C307">
            <v>0</v>
          </cell>
        </row>
      </sheetData>
      <sheetData sheetId="1787">
        <row r="307">
          <cell r="C307" t="str">
            <v>Lean Concrete  ( 0.10 cm.)</v>
          </cell>
        </row>
      </sheetData>
      <sheetData sheetId="1788">
        <row r="307">
          <cell r="C307" t="str">
            <v>Lean Concrete  ( 0.10 cm.)</v>
          </cell>
        </row>
      </sheetData>
      <sheetData sheetId="1789">
        <row r="307">
          <cell r="C307" t="str">
            <v>Lean Concrete  ( 0.10 cm.)</v>
          </cell>
        </row>
      </sheetData>
      <sheetData sheetId="1790">
        <row r="307">
          <cell r="C307" t="str">
            <v>Lean Concrete  ( 0.10 cm.)</v>
          </cell>
        </row>
      </sheetData>
      <sheetData sheetId="1791">
        <row r="307">
          <cell r="C307">
            <v>0</v>
          </cell>
        </row>
      </sheetData>
      <sheetData sheetId="1792">
        <row r="307">
          <cell r="C307" t="str">
            <v>Lean Concrete  ( 0.10 cm.)</v>
          </cell>
        </row>
      </sheetData>
      <sheetData sheetId="1793">
        <row r="307">
          <cell r="C307">
            <v>0</v>
          </cell>
        </row>
      </sheetData>
      <sheetData sheetId="1794">
        <row r="307">
          <cell r="C307" t="str">
            <v>Lean Concrete  ( 0.10 cm.)</v>
          </cell>
        </row>
      </sheetData>
      <sheetData sheetId="1795">
        <row r="307">
          <cell r="C307">
            <v>0</v>
          </cell>
        </row>
      </sheetData>
      <sheetData sheetId="1796">
        <row r="307">
          <cell r="C307" t="str">
            <v>Lean Concrete  ( 0.10 cm.)</v>
          </cell>
        </row>
      </sheetData>
      <sheetData sheetId="1797">
        <row r="307">
          <cell r="C307" t="str">
            <v>Lean Concrete  ( 0.10 cm.)</v>
          </cell>
        </row>
      </sheetData>
      <sheetData sheetId="1798">
        <row r="307">
          <cell r="C307">
            <v>0</v>
          </cell>
        </row>
      </sheetData>
      <sheetData sheetId="1799">
        <row r="307">
          <cell r="C307" t="str">
            <v>Lean Concrete  ( 0.10 cm.)</v>
          </cell>
        </row>
      </sheetData>
      <sheetData sheetId="1800">
        <row r="307">
          <cell r="C307">
            <v>0</v>
          </cell>
        </row>
      </sheetData>
      <sheetData sheetId="1801">
        <row r="307">
          <cell r="C307">
            <v>0</v>
          </cell>
        </row>
      </sheetData>
      <sheetData sheetId="1802">
        <row r="307">
          <cell r="C307">
            <v>0</v>
          </cell>
        </row>
      </sheetData>
      <sheetData sheetId="1803">
        <row r="307">
          <cell r="C307" t="str">
            <v>Lean Concrete  ( 0.10 cm.)</v>
          </cell>
        </row>
      </sheetData>
      <sheetData sheetId="1804">
        <row r="307">
          <cell r="C307" t="str">
            <v>Lean Concrete  ( 0.10 cm.)</v>
          </cell>
        </row>
      </sheetData>
      <sheetData sheetId="1805">
        <row r="307">
          <cell r="C307" t="str">
            <v>Lean Concrete  ( 0.10 cm.)</v>
          </cell>
        </row>
      </sheetData>
      <sheetData sheetId="1806">
        <row r="307">
          <cell r="C307" t="str">
            <v>Lean Concrete  ( 0.10 cm.)</v>
          </cell>
        </row>
      </sheetData>
      <sheetData sheetId="1807">
        <row r="307">
          <cell r="C307" t="str">
            <v>Lean Concrete  ( 0.10 cm.)</v>
          </cell>
        </row>
      </sheetData>
      <sheetData sheetId="1808">
        <row r="307">
          <cell r="C307" t="str">
            <v>Lean Concrete  ( 0.10 cm.)</v>
          </cell>
        </row>
      </sheetData>
      <sheetData sheetId="1809">
        <row r="307">
          <cell r="C307" t="str">
            <v>Lean Concrete  ( 0.10 cm.)</v>
          </cell>
        </row>
      </sheetData>
      <sheetData sheetId="1810">
        <row r="307">
          <cell r="C307" t="str">
            <v>Lean Concrete  ( 0.10 cm.)</v>
          </cell>
        </row>
      </sheetData>
      <sheetData sheetId="1811">
        <row r="307">
          <cell r="C307">
            <v>0</v>
          </cell>
        </row>
      </sheetData>
      <sheetData sheetId="1812">
        <row r="307">
          <cell r="C307">
            <v>0</v>
          </cell>
        </row>
      </sheetData>
      <sheetData sheetId="1813">
        <row r="307">
          <cell r="C307">
            <v>0</v>
          </cell>
        </row>
      </sheetData>
      <sheetData sheetId="1814">
        <row r="307">
          <cell r="C307" t="str">
            <v>Lean Concrete  ( 0.10 cm.)</v>
          </cell>
        </row>
      </sheetData>
      <sheetData sheetId="1815">
        <row r="307">
          <cell r="C307" t="str">
            <v>Lean Concrete  ( 0.10 cm.)</v>
          </cell>
        </row>
      </sheetData>
      <sheetData sheetId="1816">
        <row r="307">
          <cell r="C307">
            <v>0</v>
          </cell>
        </row>
      </sheetData>
      <sheetData sheetId="1817">
        <row r="307">
          <cell r="C307" t="str">
            <v>Lean Concrete  ( 0.10 cm.)</v>
          </cell>
        </row>
      </sheetData>
      <sheetData sheetId="1818">
        <row r="307">
          <cell r="C307">
            <v>0</v>
          </cell>
        </row>
      </sheetData>
      <sheetData sheetId="1819">
        <row r="307">
          <cell r="C307" t="str">
            <v>Lean Concrete  ( 0.10 cm.)</v>
          </cell>
        </row>
      </sheetData>
      <sheetData sheetId="1820">
        <row r="307">
          <cell r="C307">
            <v>0</v>
          </cell>
        </row>
      </sheetData>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sheetData sheetId="1869" refreshError="1"/>
      <sheetData sheetId="1870" refreshError="1"/>
      <sheetData sheetId="1871">
        <row r="307">
          <cell r="C307">
            <v>0</v>
          </cell>
        </row>
      </sheetData>
      <sheetData sheetId="1872" refreshError="1"/>
      <sheetData sheetId="1873">
        <row r="307">
          <cell r="C307" t="str">
            <v>Lean Concrete  ( 0.10 cm.)</v>
          </cell>
        </row>
      </sheetData>
      <sheetData sheetId="1874">
        <row r="307">
          <cell r="C307">
            <v>0</v>
          </cell>
        </row>
      </sheetData>
      <sheetData sheetId="1875" refreshError="1"/>
      <sheetData sheetId="1876">
        <row r="307">
          <cell r="C307">
            <v>0</v>
          </cell>
        </row>
      </sheetData>
      <sheetData sheetId="1877"/>
      <sheetData sheetId="1878"/>
      <sheetData sheetId="1879">
        <row r="307">
          <cell r="C307">
            <v>0</v>
          </cell>
        </row>
      </sheetData>
      <sheetData sheetId="1880"/>
      <sheetData sheetId="1881"/>
      <sheetData sheetId="1882"/>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row r="307">
          <cell r="C307">
            <v>0</v>
          </cell>
        </row>
      </sheetData>
      <sheetData sheetId="1910"/>
      <sheetData sheetId="1911">
        <row r="307">
          <cell r="C307">
            <v>0</v>
          </cell>
        </row>
      </sheetData>
      <sheetData sheetId="1912">
        <row r="307">
          <cell r="C307">
            <v>0</v>
          </cell>
        </row>
      </sheetData>
      <sheetData sheetId="1913">
        <row r="307">
          <cell r="C307">
            <v>0</v>
          </cell>
        </row>
      </sheetData>
      <sheetData sheetId="1914">
        <row r="307">
          <cell r="C307">
            <v>0</v>
          </cell>
        </row>
      </sheetData>
      <sheetData sheetId="1915">
        <row r="307">
          <cell r="C307">
            <v>0</v>
          </cell>
        </row>
      </sheetData>
      <sheetData sheetId="1916">
        <row r="307">
          <cell r="C307">
            <v>0</v>
          </cell>
        </row>
      </sheetData>
      <sheetData sheetId="1917">
        <row r="307">
          <cell r="C307">
            <v>0</v>
          </cell>
        </row>
      </sheetData>
      <sheetData sheetId="1918">
        <row r="307">
          <cell r="C307">
            <v>0</v>
          </cell>
        </row>
      </sheetData>
      <sheetData sheetId="1919">
        <row r="307">
          <cell r="C307">
            <v>0</v>
          </cell>
        </row>
      </sheetData>
      <sheetData sheetId="1920">
        <row r="307">
          <cell r="C307">
            <v>0</v>
          </cell>
        </row>
      </sheetData>
      <sheetData sheetId="1921">
        <row r="307">
          <cell r="C307">
            <v>0</v>
          </cell>
        </row>
      </sheetData>
      <sheetData sheetId="1922">
        <row r="307">
          <cell r="C307">
            <v>0</v>
          </cell>
        </row>
      </sheetData>
      <sheetData sheetId="1923">
        <row r="307">
          <cell r="C307">
            <v>0</v>
          </cell>
        </row>
      </sheetData>
      <sheetData sheetId="1924">
        <row r="307">
          <cell r="C307">
            <v>0</v>
          </cell>
        </row>
      </sheetData>
      <sheetData sheetId="1925">
        <row r="307">
          <cell r="C307">
            <v>0</v>
          </cell>
        </row>
      </sheetData>
      <sheetData sheetId="1926">
        <row r="307">
          <cell r="C307">
            <v>0</v>
          </cell>
        </row>
      </sheetData>
      <sheetData sheetId="1927">
        <row r="307">
          <cell r="C307">
            <v>0</v>
          </cell>
        </row>
      </sheetData>
      <sheetData sheetId="1928">
        <row r="307">
          <cell r="C307">
            <v>0</v>
          </cell>
        </row>
      </sheetData>
      <sheetData sheetId="1929">
        <row r="307">
          <cell r="C307">
            <v>0</v>
          </cell>
        </row>
      </sheetData>
      <sheetData sheetId="1930">
        <row r="307">
          <cell r="C307">
            <v>0</v>
          </cell>
        </row>
      </sheetData>
      <sheetData sheetId="1931">
        <row r="307">
          <cell r="C307">
            <v>0</v>
          </cell>
        </row>
      </sheetData>
      <sheetData sheetId="1932">
        <row r="307">
          <cell r="C307">
            <v>0</v>
          </cell>
        </row>
      </sheetData>
      <sheetData sheetId="1933">
        <row r="307">
          <cell r="C307">
            <v>0</v>
          </cell>
        </row>
      </sheetData>
      <sheetData sheetId="1934">
        <row r="307">
          <cell r="C307">
            <v>0</v>
          </cell>
        </row>
      </sheetData>
      <sheetData sheetId="1935">
        <row r="307">
          <cell r="C307">
            <v>0</v>
          </cell>
        </row>
      </sheetData>
      <sheetData sheetId="1936">
        <row r="307">
          <cell r="C307">
            <v>0</v>
          </cell>
        </row>
      </sheetData>
      <sheetData sheetId="1937">
        <row r="307">
          <cell r="C307">
            <v>0</v>
          </cell>
        </row>
      </sheetData>
      <sheetData sheetId="1938">
        <row r="307">
          <cell r="C307">
            <v>0</v>
          </cell>
        </row>
      </sheetData>
      <sheetData sheetId="1939">
        <row r="307">
          <cell r="C307">
            <v>0</v>
          </cell>
        </row>
      </sheetData>
      <sheetData sheetId="1940">
        <row r="307">
          <cell r="C307">
            <v>0</v>
          </cell>
        </row>
      </sheetData>
      <sheetData sheetId="1941">
        <row r="307">
          <cell r="C307">
            <v>0</v>
          </cell>
        </row>
      </sheetData>
      <sheetData sheetId="1942">
        <row r="307">
          <cell r="C307">
            <v>0</v>
          </cell>
        </row>
      </sheetData>
      <sheetData sheetId="1943">
        <row r="307">
          <cell r="C307">
            <v>0</v>
          </cell>
        </row>
      </sheetData>
      <sheetData sheetId="1944">
        <row r="307">
          <cell r="C307">
            <v>0</v>
          </cell>
        </row>
      </sheetData>
      <sheetData sheetId="1945">
        <row r="307">
          <cell r="C307">
            <v>0</v>
          </cell>
        </row>
      </sheetData>
      <sheetData sheetId="1946">
        <row r="307">
          <cell r="C307">
            <v>0</v>
          </cell>
        </row>
      </sheetData>
      <sheetData sheetId="1947">
        <row r="307">
          <cell r="C307">
            <v>0</v>
          </cell>
        </row>
      </sheetData>
      <sheetData sheetId="1948">
        <row r="307">
          <cell r="C307">
            <v>0</v>
          </cell>
        </row>
      </sheetData>
      <sheetData sheetId="1949">
        <row r="307">
          <cell r="C307">
            <v>0</v>
          </cell>
        </row>
      </sheetData>
      <sheetData sheetId="1950">
        <row r="307">
          <cell r="C307">
            <v>0</v>
          </cell>
        </row>
      </sheetData>
      <sheetData sheetId="1951">
        <row r="307">
          <cell r="C307">
            <v>0</v>
          </cell>
        </row>
      </sheetData>
      <sheetData sheetId="1952">
        <row r="307">
          <cell r="C307">
            <v>0</v>
          </cell>
        </row>
      </sheetData>
      <sheetData sheetId="1953">
        <row r="307">
          <cell r="C307">
            <v>0</v>
          </cell>
        </row>
      </sheetData>
      <sheetData sheetId="1954">
        <row r="307">
          <cell r="C307">
            <v>0</v>
          </cell>
        </row>
      </sheetData>
      <sheetData sheetId="1955">
        <row r="307">
          <cell r="C307">
            <v>0</v>
          </cell>
        </row>
      </sheetData>
      <sheetData sheetId="1956">
        <row r="307">
          <cell r="C307" t="str">
            <v>Lean Concrete  ( 0.10 cm.)</v>
          </cell>
        </row>
      </sheetData>
      <sheetData sheetId="1957">
        <row r="307">
          <cell r="C307">
            <v>0</v>
          </cell>
        </row>
      </sheetData>
      <sheetData sheetId="1958">
        <row r="307">
          <cell r="C307">
            <v>0</v>
          </cell>
        </row>
      </sheetData>
      <sheetData sheetId="1959">
        <row r="307">
          <cell r="C307">
            <v>0</v>
          </cell>
        </row>
      </sheetData>
      <sheetData sheetId="1960">
        <row r="307">
          <cell r="C307">
            <v>0</v>
          </cell>
        </row>
      </sheetData>
      <sheetData sheetId="1961">
        <row r="307">
          <cell r="C307">
            <v>0</v>
          </cell>
        </row>
      </sheetData>
      <sheetData sheetId="1962">
        <row r="307">
          <cell r="C307">
            <v>0</v>
          </cell>
        </row>
      </sheetData>
      <sheetData sheetId="1963"/>
      <sheetData sheetId="1964">
        <row r="307">
          <cell r="C307" t="str">
            <v>Lean Concrete  ( 0.10 cm.)</v>
          </cell>
        </row>
      </sheetData>
      <sheetData sheetId="1965">
        <row r="307">
          <cell r="C307">
            <v>0</v>
          </cell>
        </row>
      </sheetData>
      <sheetData sheetId="1966">
        <row r="307">
          <cell r="C307" t="str">
            <v>Lean Concrete  ( 0.10 cm.)</v>
          </cell>
        </row>
      </sheetData>
      <sheetData sheetId="1967">
        <row r="307">
          <cell r="C307">
            <v>0</v>
          </cell>
        </row>
      </sheetData>
      <sheetData sheetId="1968">
        <row r="307">
          <cell r="C307" t="str">
            <v>Lean Concrete  ( 0.10 cm.)</v>
          </cell>
        </row>
      </sheetData>
      <sheetData sheetId="1969">
        <row r="307">
          <cell r="C307">
            <v>0</v>
          </cell>
        </row>
      </sheetData>
      <sheetData sheetId="1970">
        <row r="307">
          <cell r="C307">
            <v>0</v>
          </cell>
        </row>
      </sheetData>
      <sheetData sheetId="1971">
        <row r="307">
          <cell r="C307">
            <v>0</v>
          </cell>
        </row>
      </sheetData>
      <sheetData sheetId="1972">
        <row r="307">
          <cell r="C307">
            <v>0</v>
          </cell>
        </row>
      </sheetData>
      <sheetData sheetId="1973"/>
      <sheetData sheetId="1974">
        <row r="307">
          <cell r="C307">
            <v>0</v>
          </cell>
        </row>
      </sheetData>
      <sheetData sheetId="1975">
        <row r="307">
          <cell r="C307" t="str">
            <v>Lean Concrete  ( 0.10 cm.)</v>
          </cell>
        </row>
      </sheetData>
      <sheetData sheetId="1976">
        <row r="307">
          <cell r="C307">
            <v>0</v>
          </cell>
        </row>
      </sheetData>
      <sheetData sheetId="1977"/>
      <sheetData sheetId="1978">
        <row r="307">
          <cell r="C307" t="str">
            <v>Lean Concrete  ( 0.10 cm.)</v>
          </cell>
        </row>
      </sheetData>
      <sheetData sheetId="1979"/>
      <sheetData sheetId="1980">
        <row r="307">
          <cell r="C307">
            <v>0</v>
          </cell>
        </row>
      </sheetData>
      <sheetData sheetId="1981">
        <row r="307">
          <cell r="C307" t="str">
            <v>Lean Concrete  ( 0.10 cm.)</v>
          </cell>
        </row>
      </sheetData>
      <sheetData sheetId="1982">
        <row r="307">
          <cell r="C307">
            <v>0</v>
          </cell>
        </row>
      </sheetData>
      <sheetData sheetId="1983"/>
      <sheetData sheetId="1984"/>
      <sheetData sheetId="1985">
        <row r="307">
          <cell r="C307" t="str">
            <v>Lean Concrete  ( 0.10 cm.)</v>
          </cell>
        </row>
      </sheetData>
      <sheetData sheetId="1986"/>
      <sheetData sheetId="1987">
        <row r="307">
          <cell r="C307" t="str">
            <v>Lean Concrete  ( 0.10 cm.)</v>
          </cell>
        </row>
      </sheetData>
      <sheetData sheetId="1988"/>
      <sheetData sheetId="1989">
        <row r="307">
          <cell r="C307" t="str">
            <v>Lean Concrete  ( 0.10 cm.)</v>
          </cell>
        </row>
      </sheetData>
      <sheetData sheetId="1990"/>
      <sheetData sheetId="1991"/>
      <sheetData sheetId="1992">
        <row r="307">
          <cell r="C307" t="str">
            <v>Lean Concrete  ( 0.10 cm.)</v>
          </cell>
        </row>
      </sheetData>
      <sheetData sheetId="1993">
        <row r="307">
          <cell r="C307" t="str">
            <v>Lean Concrete  ( 0.10 cm.)</v>
          </cell>
        </row>
      </sheetData>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row r="307">
          <cell r="C307" t="str">
            <v>Lean Concrete  ( 0.10 cm.)</v>
          </cell>
        </row>
      </sheetData>
      <sheetData sheetId="2018">
        <row r="307">
          <cell r="C307">
            <v>0</v>
          </cell>
        </row>
      </sheetData>
      <sheetData sheetId="2019">
        <row r="307">
          <cell r="C307" t="str">
            <v>Lean Concrete  ( 0.10 cm.)</v>
          </cell>
        </row>
      </sheetData>
      <sheetData sheetId="2020">
        <row r="307">
          <cell r="C307">
            <v>0</v>
          </cell>
        </row>
      </sheetData>
      <sheetData sheetId="2021">
        <row r="307">
          <cell r="C307" t="str">
            <v>Lean Concrete  ( 0.10 cm.)</v>
          </cell>
        </row>
      </sheetData>
      <sheetData sheetId="2022">
        <row r="307">
          <cell r="C307">
            <v>0</v>
          </cell>
        </row>
      </sheetData>
      <sheetData sheetId="2023">
        <row r="307">
          <cell r="C307" t="str">
            <v>Lean Concrete  ( 0.10 cm.)</v>
          </cell>
        </row>
      </sheetData>
      <sheetData sheetId="2024">
        <row r="307">
          <cell r="C307" t="str">
            <v>Lean Concrete  ( 0.10 cm.)</v>
          </cell>
        </row>
      </sheetData>
      <sheetData sheetId="2025">
        <row r="307">
          <cell r="C307">
            <v>0</v>
          </cell>
        </row>
      </sheetData>
      <sheetData sheetId="2026">
        <row r="307">
          <cell r="C307">
            <v>0</v>
          </cell>
        </row>
      </sheetData>
      <sheetData sheetId="2027">
        <row r="307">
          <cell r="C307">
            <v>0</v>
          </cell>
        </row>
      </sheetData>
      <sheetData sheetId="2028">
        <row r="307">
          <cell r="C307" t="str">
            <v>Lean Concrete  ( 0.10 cm.)</v>
          </cell>
        </row>
      </sheetData>
      <sheetData sheetId="2029">
        <row r="307">
          <cell r="C307" t="str">
            <v>Lean Concrete  ( 0.10 cm.)</v>
          </cell>
        </row>
      </sheetData>
      <sheetData sheetId="2030">
        <row r="307">
          <cell r="C307" t="str">
            <v>Lean Concrete  ( 0.10 cm.)</v>
          </cell>
        </row>
      </sheetData>
      <sheetData sheetId="2031">
        <row r="307">
          <cell r="C307" t="str">
            <v>Lean Concrete  ( 0.10 cm.)</v>
          </cell>
        </row>
      </sheetData>
      <sheetData sheetId="2032">
        <row r="307">
          <cell r="C307" t="str">
            <v>Lean Concrete  ( 0.10 cm.)</v>
          </cell>
        </row>
      </sheetData>
      <sheetData sheetId="2033">
        <row r="307">
          <cell r="C307" t="str">
            <v>Lean Concrete  ( 0.10 cm.)</v>
          </cell>
        </row>
      </sheetData>
      <sheetData sheetId="2034">
        <row r="307">
          <cell r="C307" t="str">
            <v>Lean Concrete  ( 0.10 cm.)</v>
          </cell>
        </row>
      </sheetData>
      <sheetData sheetId="2035"/>
      <sheetData sheetId="2036"/>
      <sheetData sheetId="2037"/>
      <sheetData sheetId="2038"/>
      <sheetData sheetId="2039">
        <row r="307">
          <cell r="C307" t="str">
            <v>Lean Concrete  ( 0.10 cm.)</v>
          </cell>
        </row>
      </sheetData>
      <sheetData sheetId="2040">
        <row r="307">
          <cell r="C307">
            <v>0</v>
          </cell>
        </row>
      </sheetData>
      <sheetData sheetId="2041">
        <row r="307">
          <cell r="C307">
            <v>0</v>
          </cell>
        </row>
      </sheetData>
      <sheetData sheetId="2042"/>
      <sheetData sheetId="2043">
        <row r="307">
          <cell r="C307" t="str">
            <v>Lean Concrete  ( 0.10 cm.)</v>
          </cell>
        </row>
      </sheetData>
      <sheetData sheetId="2044">
        <row r="307">
          <cell r="C307">
            <v>0</v>
          </cell>
        </row>
      </sheetData>
      <sheetData sheetId="2045">
        <row r="307">
          <cell r="C307" t="str">
            <v>Lean Concrete  ( 0.10 cm.)</v>
          </cell>
        </row>
      </sheetData>
      <sheetData sheetId="2046">
        <row r="307">
          <cell r="C307">
            <v>0</v>
          </cell>
        </row>
      </sheetData>
      <sheetData sheetId="2047">
        <row r="307">
          <cell r="C307" t="str">
            <v>Lean Concrete  ( 0.10 cm.)</v>
          </cell>
        </row>
      </sheetData>
      <sheetData sheetId="2048">
        <row r="307">
          <cell r="C307">
            <v>0</v>
          </cell>
        </row>
      </sheetData>
      <sheetData sheetId="2049">
        <row r="307">
          <cell r="C307">
            <v>0</v>
          </cell>
        </row>
      </sheetData>
      <sheetData sheetId="2050">
        <row r="307">
          <cell r="C307">
            <v>0</v>
          </cell>
        </row>
      </sheetData>
      <sheetData sheetId="2051"/>
      <sheetData sheetId="2052">
        <row r="307">
          <cell r="C307">
            <v>0</v>
          </cell>
        </row>
      </sheetData>
      <sheetData sheetId="2053"/>
      <sheetData sheetId="2054"/>
      <sheetData sheetId="2055">
        <row r="307">
          <cell r="C307">
            <v>0</v>
          </cell>
        </row>
      </sheetData>
      <sheetData sheetId="2056">
        <row r="307">
          <cell r="C307">
            <v>0</v>
          </cell>
        </row>
      </sheetData>
      <sheetData sheetId="2057">
        <row r="307">
          <cell r="C307">
            <v>0</v>
          </cell>
        </row>
      </sheetData>
      <sheetData sheetId="2058">
        <row r="307">
          <cell r="C307">
            <v>0</v>
          </cell>
        </row>
      </sheetData>
      <sheetData sheetId="2059">
        <row r="307">
          <cell r="C307">
            <v>0</v>
          </cell>
        </row>
      </sheetData>
      <sheetData sheetId="2060">
        <row r="307">
          <cell r="C307">
            <v>0</v>
          </cell>
        </row>
      </sheetData>
      <sheetData sheetId="2061">
        <row r="307">
          <cell r="C307">
            <v>0</v>
          </cell>
        </row>
      </sheetData>
      <sheetData sheetId="2062">
        <row r="307">
          <cell r="C307">
            <v>0</v>
          </cell>
        </row>
      </sheetData>
      <sheetData sheetId="2063">
        <row r="307">
          <cell r="C307">
            <v>0</v>
          </cell>
        </row>
      </sheetData>
      <sheetData sheetId="2064">
        <row r="307">
          <cell r="C307">
            <v>0</v>
          </cell>
        </row>
      </sheetData>
      <sheetData sheetId="2065">
        <row r="307">
          <cell r="C307">
            <v>0</v>
          </cell>
        </row>
      </sheetData>
      <sheetData sheetId="2066">
        <row r="307">
          <cell r="C307">
            <v>0</v>
          </cell>
        </row>
      </sheetData>
      <sheetData sheetId="2067">
        <row r="307">
          <cell r="C307">
            <v>0</v>
          </cell>
        </row>
      </sheetData>
      <sheetData sheetId="2068">
        <row r="307">
          <cell r="C307">
            <v>0</v>
          </cell>
        </row>
      </sheetData>
      <sheetData sheetId="2069">
        <row r="307">
          <cell r="C307">
            <v>0</v>
          </cell>
        </row>
      </sheetData>
      <sheetData sheetId="2070">
        <row r="307">
          <cell r="C307">
            <v>0</v>
          </cell>
        </row>
      </sheetData>
      <sheetData sheetId="2071">
        <row r="307">
          <cell r="C307">
            <v>0</v>
          </cell>
        </row>
      </sheetData>
      <sheetData sheetId="2072">
        <row r="307">
          <cell r="C307">
            <v>0</v>
          </cell>
        </row>
      </sheetData>
      <sheetData sheetId="2073">
        <row r="307">
          <cell r="C307" t="str">
            <v>Lean Concrete  ( 0.10 cm.)</v>
          </cell>
        </row>
      </sheetData>
      <sheetData sheetId="2074">
        <row r="307">
          <cell r="C307" t="str">
            <v>Lean Concrete  ( 0.10 cm.)</v>
          </cell>
        </row>
      </sheetData>
      <sheetData sheetId="2075">
        <row r="307">
          <cell r="C307">
            <v>0</v>
          </cell>
        </row>
      </sheetData>
      <sheetData sheetId="2076">
        <row r="307">
          <cell r="C307">
            <v>0</v>
          </cell>
        </row>
      </sheetData>
      <sheetData sheetId="2077">
        <row r="307">
          <cell r="C307">
            <v>0</v>
          </cell>
        </row>
      </sheetData>
      <sheetData sheetId="2078">
        <row r="307">
          <cell r="C307">
            <v>0</v>
          </cell>
        </row>
      </sheetData>
      <sheetData sheetId="2079">
        <row r="307">
          <cell r="C307">
            <v>0</v>
          </cell>
        </row>
      </sheetData>
      <sheetData sheetId="2080">
        <row r="307">
          <cell r="C307">
            <v>0</v>
          </cell>
        </row>
      </sheetData>
      <sheetData sheetId="2081">
        <row r="307">
          <cell r="C307">
            <v>0</v>
          </cell>
        </row>
      </sheetData>
      <sheetData sheetId="2082">
        <row r="307">
          <cell r="C307">
            <v>0</v>
          </cell>
        </row>
      </sheetData>
      <sheetData sheetId="2083">
        <row r="307">
          <cell r="C307">
            <v>0</v>
          </cell>
        </row>
      </sheetData>
      <sheetData sheetId="2084">
        <row r="307">
          <cell r="C307">
            <v>0</v>
          </cell>
        </row>
      </sheetData>
      <sheetData sheetId="2085">
        <row r="307">
          <cell r="C307">
            <v>0</v>
          </cell>
        </row>
      </sheetData>
      <sheetData sheetId="2086">
        <row r="307">
          <cell r="C307">
            <v>0</v>
          </cell>
        </row>
      </sheetData>
      <sheetData sheetId="2087">
        <row r="307">
          <cell r="C307">
            <v>0</v>
          </cell>
        </row>
      </sheetData>
      <sheetData sheetId="2088">
        <row r="307">
          <cell r="C307">
            <v>0</v>
          </cell>
        </row>
      </sheetData>
      <sheetData sheetId="2089">
        <row r="307">
          <cell r="C307">
            <v>0</v>
          </cell>
        </row>
      </sheetData>
      <sheetData sheetId="2090">
        <row r="307">
          <cell r="C307">
            <v>0</v>
          </cell>
        </row>
      </sheetData>
      <sheetData sheetId="2091">
        <row r="307">
          <cell r="C307">
            <v>0</v>
          </cell>
        </row>
      </sheetData>
      <sheetData sheetId="2092">
        <row r="307">
          <cell r="C307">
            <v>0</v>
          </cell>
        </row>
      </sheetData>
      <sheetData sheetId="2093">
        <row r="307">
          <cell r="C307">
            <v>0</v>
          </cell>
        </row>
      </sheetData>
      <sheetData sheetId="2094">
        <row r="307">
          <cell r="C307">
            <v>0</v>
          </cell>
        </row>
      </sheetData>
      <sheetData sheetId="2095">
        <row r="307">
          <cell r="C307">
            <v>0</v>
          </cell>
        </row>
      </sheetData>
      <sheetData sheetId="2096">
        <row r="307">
          <cell r="C307">
            <v>0</v>
          </cell>
        </row>
      </sheetData>
      <sheetData sheetId="2097">
        <row r="307">
          <cell r="C307">
            <v>0</v>
          </cell>
        </row>
      </sheetData>
      <sheetData sheetId="2098">
        <row r="307">
          <cell r="C307">
            <v>0</v>
          </cell>
        </row>
      </sheetData>
      <sheetData sheetId="2099">
        <row r="307">
          <cell r="C307">
            <v>0</v>
          </cell>
        </row>
      </sheetData>
      <sheetData sheetId="2100">
        <row r="307">
          <cell r="C307">
            <v>0</v>
          </cell>
        </row>
      </sheetData>
      <sheetData sheetId="2101">
        <row r="307">
          <cell r="C307">
            <v>0</v>
          </cell>
        </row>
      </sheetData>
      <sheetData sheetId="2102">
        <row r="307">
          <cell r="C307">
            <v>0</v>
          </cell>
        </row>
      </sheetData>
      <sheetData sheetId="2103">
        <row r="307">
          <cell r="C307">
            <v>0</v>
          </cell>
        </row>
      </sheetData>
      <sheetData sheetId="2104">
        <row r="307">
          <cell r="C307">
            <v>0</v>
          </cell>
        </row>
      </sheetData>
      <sheetData sheetId="2105">
        <row r="307">
          <cell r="C307">
            <v>0</v>
          </cell>
        </row>
      </sheetData>
      <sheetData sheetId="2106">
        <row r="307">
          <cell r="C307">
            <v>0</v>
          </cell>
        </row>
      </sheetData>
      <sheetData sheetId="2107">
        <row r="307">
          <cell r="C307">
            <v>0</v>
          </cell>
        </row>
      </sheetData>
      <sheetData sheetId="2108">
        <row r="307">
          <cell r="C307">
            <v>0</v>
          </cell>
        </row>
      </sheetData>
      <sheetData sheetId="2109">
        <row r="307">
          <cell r="C307">
            <v>0</v>
          </cell>
        </row>
      </sheetData>
      <sheetData sheetId="2110">
        <row r="307">
          <cell r="C307">
            <v>0</v>
          </cell>
        </row>
      </sheetData>
      <sheetData sheetId="2111">
        <row r="307">
          <cell r="C307">
            <v>0</v>
          </cell>
        </row>
      </sheetData>
      <sheetData sheetId="2112">
        <row r="307">
          <cell r="C307">
            <v>0</v>
          </cell>
        </row>
      </sheetData>
      <sheetData sheetId="2113">
        <row r="307">
          <cell r="C307">
            <v>0</v>
          </cell>
        </row>
      </sheetData>
      <sheetData sheetId="2114">
        <row r="307">
          <cell r="C307">
            <v>0</v>
          </cell>
        </row>
      </sheetData>
      <sheetData sheetId="2115">
        <row r="307">
          <cell r="C307">
            <v>0</v>
          </cell>
        </row>
      </sheetData>
      <sheetData sheetId="2116">
        <row r="307">
          <cell r="C307">
            <v>0</v>
          </cell>
        </row>
      </sheetData>
      <sheetData sheetId="2117">
        <row r="307">
          <cell r="C307">
            <v>0</v>
          </cell>
        </row>
      </sheetData>
      <sheetData sheetId="2118">
        <row r="307">
          <cell r="C307">
            <v>0</v>
          </cell>
        </row>
      </sheetData>
      <sheetData sheetId="2119">
        <row r="307">
          <cell r="C307" t="str">
            <v>Lean Concrete  ( 0.10 cm.)</v>
          </cell>
        </row>
      </sheetData>
      <sheetData sheetId="2120">
        <row r="307">
          <cell r="C307">
            <v>0</v>
          </cell>
        </row>
      </sheetData>
      <sheetData sheetId="2121">
        <row r="307">
          <cell r="C307">
            <v>0</v>
          </cell>
        </row>
      </sheetData>
      <sheetData sheetId="2122">
        <row r="307">
          <cell r="C307">
            <v>0</v>
          </cell>
        </row>
      </sheetData>
      <sheetData sheetId="2123">
        <row r="307">
          <cell r="C307">
            <v>0</v>
          </cell>
        </row>
      </sheetData>
      <sheetData sheetId="2124">
        <row r="307">
          <cell r="C307">
            <v>0</v>
          </cell>
        </row>
      </sheetData>
      <sheetData sheetId="2125">
        <row r="307">
          <cell r="C307">
            <v>0</v>
          </cell>
        </row>
      </sheetData>
      <sheetData sheetId="2126">
        <row r="307">
          <cell r="C307">
            <v>0</v>
          </cell>
        </row>
      </sheetData>
      <sheetData sheetId="2127">
        <row r="307">
          <cell r="C307" t="str">
            <v>Lean Concrete  ( 0.10 cm.)</v>
          </cell>
        </row>
      </sheetData>
      <sheetData sheetId="2128">
        <row r="307">
          <cell r="C307" t="str">
            <v>Lean Concrete  ( 0.10 cm.)</v>
          </cell>
        </row>
      </sheetData>
      <sheetData sheetId="2129">
        <row r="307">
          <cell r="C307" t="str">
            <v>Lean Concrete  ( 0.10 cm.)</v>
          </cell>
        </row>
      </sheetData>
      <sheetData sheetId="2130">
        <row r="307">
          <cell r="C307" t="str">
            <v>Lean Concrete  ( 0.10 cm.)</v>
          </cell>
        </row>
      </sheetData>
      <sheetData sheetId="2131">
        <row r="307">
          <cell r="C307">
            <v>0</v>
          </cell>
        </row>
      </sheetData>
      <sheetData sheetId="2132">
        <row r="307">
          <cell r="C307">
            <v>0</v>
          </cell>
        </row>
      </sheetData>
      <sheetData sheetId="2133">
        <row r="307">
          <cell r="C307" t="str">
            <v>Lean Concrete  ( 0.10 cm.)</v>
          </cell>
        </row>
      </sheetData>
      <sheetData sheetId="2134">
        <row r="307">
          <cell r="C307" t="str">
            <v>Lean Concrete  ( 0.10 cm.)</v>
          </cell>
        </row>
      </sheetData>
      <sheetData sheetId="2135">
        <row r="307">
          <cell r="C307" t="str">
            <v>Lean Concrete  ( 0.10 cm.)</v>
          </cell>
        </row>
      </sheetData>
      <sheetData sheetId="2136">
        <row r="307">
          <cell r="C307" t="str">
            <v>Lean Concrete  ( 0.10 cm.)</v>
          </cell>
        </row>
      </sheetData>
      <sheetData sheetId="2137">
        <row r="307">
          <cell r="C307" t="str">
            <v>Lean Concrete  ( 0.10 cm.)</v>
          </cell>
        </row>
      </sheetData>
      <sheetData sheetId="2138"/>
      <sheetData sheetId="2139">
        <row r="307">
          <cell r="C307">
            <v>0</v>
          </cell>
        </row>
      </sheetData>
      <sheetData sheetId="2140">
        <row r="307">
          <cell r="C307">
            <v>0</v>
          </cell>
        </row>
      </sheetData>
      <sheetData sheetId="2141">
        <row r="307">
          <cell r="C307">
            <v>0</v>
          </cell>
        </row>
      </sheetData>
      <sheetData sheetId="2142">
        <row r="307">
          <cell r="C307" t="str">
            <v>Lean Concrete  ( 0.10 cm.)</v>
          </cell>
        </row>
      </sheetData>
      <sheetData sheetId="2143">
        <row r="307">
          <cell r="C307" t="str">
            <v>Lean Concrete  ( 0.10 cm.)</v>
          </cell>
        </row>
      </sheetData>
      <sheetData sheetId="2144">
        <row r="307">
          <cell r="C307" t="str">
            <v>Lean Concrete  ( 0.10 cm.)</v>
          </cell>
        </row>
      </sheetData>
      <sheetData sheetId="2145">
        <row r="307">
          <cell r="C307" t="str">
            <v>Lean Concrete  ( 0.10 cm.)</v>
          </cell>
        </row>
      </sheetData>
      <sheetData sheetId="2146">
        <row r="307">
          <cell r="C307" t="str">
            <v>Lean Concrete  ( 0.10 cm.)</v>
          </cell>
        </row>
      </sheetData>
      <sheetData sheetId="2147">
        <row r="307">
          <cell r="C307" t="str">
            <v>Lean Concrete  ( 0.10 cm.)</v>
          </cell>
        </row>
      </sheetData>
      <sheetData sheetId="2148">
        <row r="307">
          <cell r="C307" t="str">
            <v>Lean Concrete  ( 0.10 cm.)</v>
          </cell>
        </row>
      </sheetData>
      <sheetData sheetId="2149">
        <row r="307">
          <cell r="C307" t="str">
            <v>Lean Concrete  ( 0.10 cm.)</v>
          </cell>
        </row>
      </sheetData>
      <sheetData sheetId="2150">
        <row r="307">
          <cell r="C307" t="str">
            <v>Lean Concrete  ( 0.10 cm.)</v>
          </cell>
        </row>
      </sheetData>
      <sheetData sheetId="2151">
        <row r="307">
          <cell r="C307" t="str">
            <v>Lean Concrete  ( 0.10 cm.)</v>
          </cell>
        </row>
      </sheetData>
      <sheetData sheetId="2152">
        <row r="307">
          <cell r="C307" t="str">
            <v>Lean Concrete  ( 0.10 cm.)</v>
          </cell>
        </row>
      </sheetData>
      <sheetData sheetId="2153">
        <row r="307">
          <cell r="C307" t="str">
            <v>Lean Concrete  ( 0.10 cm.)</v>
          </cell>
        </row>
      </sheetData>
      <sheetData sheetId="2154">
        <row r="307">
          <cell r="C307" t="str">
            <v>Lean Concrete  ( 0.10 cm.)</v>
          </cell>
        </row>
      </sheetData>
      <sheetData sheetId="2155">
        <row r="307">
          <cell r="C307" t="str">
            <v>Lean Concrete  ( 0.10 cm.)</v>
          </cell>
        </row>
      </sheetData>
      <sheetData sheetId="2156">
        <row r="307">
          <cell r="C307" t="str">
            <v>Lean Concrete  ( 0.10 cm.)</v>
          </cell>
        </row>
      </sheetData>
      <sheetData sheetId="2157">
        <row r="307">
          <cell r="C307" t="str">
            <v>Lean Concrete  ( 0.10 cm.)</v>
          </cell>
        </row>
      </sheetData>
      <sheetData sheetId="2158">
        <row r="307">
          <cell r="C307" t="str">
            <v>Lean Concrete  ( 0.10 cm.)</v>
          </cell>
        </row>
      </sheetData>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row r="307">
          <cell r="C307" t="str">
            <v>Lean Concrete  ( 0.10 cm.)</v>
          </cell>
        </row>
      </sheetData>
      <sheetData sheetId="2181">
        <row r="307">
          <cell r="C307">
            <v>0</v>
          </cell>
        </row>
      </sheetData>
      <sheetData sheetId="2182">
        <row r="307">
          <cell r="C307" t="str">
            <v>Lean Concrete  ( 0.10 cm.)</v>
          </cell>
        </row>
      </sheetData>
      <sheetData sheetId="2183">
        <row r="307">
          <cell r="C307">
            <v>0</v>
          </cell>
        </row>
      </sheetData>
      <sheetData sheetId="2184">
        <row r="307">
          <cell r="C307" t="str">
            <v>Lean Concrete  ( 0.10 cm.)</v>
          </cell>
        </row>
      </sheetData>
      <sheetData sheetId="2185">
        <row r="307">
          <cell r="C307">
            <v>0</v>
          </cell>
        </row>
      </sheetData>
      <sheetData sheetId="2186">
        <row r="307">
          <cell r="C307" t="str">
            <v>Lean Concrete  ( 0.10 cm.)</v>
          </cell>
        </row>
      </sheetData>
      <sheetData sheetId="2187">
        <row r="307">
          <cell r="C307">
            <v>0</v>
          </cell>
        </row>
      </sheetData>
      <sheetData sheetId="2188">
        <row r="307">
          <cell r="C307">
            <v>0</v>
          </cell>
        </row>
      </sheetData>
      <sheetData sheetId="2189">
        <row r="307">
          <cell r="C307">
            <v>0</v>
          </cell>
        </row>
      </sheetData>
      <sheetData sheetId="2190">
        <row r="307">
          <cell r="C307">
            <v>0</v>
          </cell>
        </row>
      </sheetData>
      <sheetData sheetId="2191">
        <row r="307">
          <cell r="C307" t="str">
            <v>Lean Concrete  ( 0.10 cm.)</v>
          </cell>
        </row>
      </sheetData>
      <sheetData sheetId="2192">
        <row r="307">
          <cell r="C307" t="str">
            <v>Lean Concrete  ( 0.10 cm.)</v>
          </cell>
        </row>
      </sheetData>
      <sheetData sheetId="2193">
        <row r="307">
          <cell r="C307" t="str">
            <v>Lean Concrete  ( 0.10 cm.)</v>
          </cell>
        </row>
      </sheetData>
      <sheetData sheetId="2194">
        <row r="307">
          <cell r="C307" t="str">
            <v>Lean Concrete  ( 0.10 cm.)</v>
          </cell>
        </row>
      </sheetData>
      <sheetData sheetId="2195">
        <row r="307">
          <cell r="C307" t="str">
            <v>Lean Concrete  ( 0.10 cm.)</v>
          </cell>
        </row>
      </sheetData>
      <sheetData sheetId="2196">
        <row r="307">
          <cell r="C307" t="str">
            <v>Lean Concrete  ( 0.10 cm.)</v>
          </cell>
        </row>
      </sheetData>
      <sheetData sheetId="2197">
        <row r="307">
          <cell r="C307" t="str">
            <v>Lean Concrete  ( 0.10 cm.)</v>
          </cell>
        </row>
      </sheetData>
      <sheetData sheetId="2198">
        <row r="307">
          <cell r="C307" t="str">
            <v>Lean Concrete  ( 0.10 cm.)</v>
          </cell>
        </row>
      </sheetData>
      <sheetData sheetId="2199">
        <row r="307">
          <cell r="C307" t="str">
            <v>Lean Concrete  ( 0.10 cm.)</v>
          </cell>
        </row>
      </sheetData>
      <sheetData sheetId="2200"/>
      <sheetData sheetId="2201"/>
      <sheetData sheetId="2202"/>
      <sheetData sheetId="2203"/>
      <sheetData sheetId="2204"/>
      <sheetData sheetId="2205"/>
      <sheetData sheetId="2206">
        <row r="307">
          <cell r="C307" t="str">
            <v>Lean Concrete  ( 0.10 cm.)</v>
          </cell>
        </row>
      </sheetData>
      <sheetData sheetId="2207">
        <row r="307">
          <cell r="C307">
            <v>0</v>
          </cell>
        </row>
      </sheetData>
      <sheetData sheetId="2208">
        <row r="307">
          <cell r="C307" t="str">
            <v>Lean Concrete  ( 0.10 cm.)</v>
          </cell>
        </row>
      </sheetData>
      <sheetData sheetId="2209">
        <row r="307">
          <cell r="C307">
            <v>0</v>
          </cell>
        </row>
      </sheetData>
      <sheetData sheetId="2210">
        <row r="307">
          <cell r="C307" t="str">
            <v>Lean Concrete  ( 0.10 cm.)</v>
          </cell>
        </row>
      </sheetData>
      <sheetData sheetId="2211">
        <row r="307">
          <cell r="C307">
            <v>0</v>
          </cell>
        </row>
      </sheetData>
      <sheetData sheetId="2212">
        <row r="307">
          <cell r="C307">
            <v>0</v>
          </cell>
        </row>
      </sheetData>
      <sheetData sheetId="2213">
        <row r="307">
          <cell r="C307">
            <v>0</v>
          </cell>
        </row>
      </sheetData>
      <sheetData sheetId="2214">
        <row r="307">
          <cell r="C307">
            <v>0</v>
          </cell>
        </row>
      </sheetData>
      <sheetData sheetId="2215">
        <row r="307">
          <cell r="C307">
            <v>0</v>
          </cell>
        </row>
      </sheetData>
      <sheetData sheetId="2216"/>
      <sheetData sheetId="2217"/>
      <sheetData sheetId="2218"/>
      <sheetData sheetId="2219"/>
      <sheetData sheetId="2220"/>
      <sheetData sheetId="2221"/>
      <sheetData sheetId="2222">
        <row r="307">
          <cell r="C307">
            <v>0</v>
          </cell>
        </row>
      </sheetData>
      <sheetData sheetId="2223">
        <row r="307">
          <cell r="C307">
            <v>0</v>
          </cell>
        </row>
      </sheetData>
      <sheetData sheetId="2224">
        <row r="307">
          <cell r="C307">
            <v>0</v>
          </cell>
        </row>
      </sheetData>
      <sheetData sheetId="2225">
        <row r="307">
          <cell r="C307">
            <v>0</v>
          </cell>
        </row>
      </sheetData>
      <sheetData sheetId="2226">
        <row r="307">
          <cell r="C307">
            <v>0</v>
          </cell>
        </row>
      </sheetData>
      <sheetData sheetId="2227">
        <row r="307">
          <cell r="C307">
            <v>0</v>
          </cell>
        </row>
      </sheetData>
      <sheetData sheetId="2228">
        <row r="307">
          <cell r="C307">
            <v>0</v>
          </cell>
        </row>
      </sheetData>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row r="307">
          <cell r="C307">
            <v>0</v>
          </cell>
        </row>
      </sheetData>
      <sheetData sheetId="2244"/>
      <sheetData sheetId="2245"/>
      <sheetData sheetId="2246"/>
      <sheetData sheetId="2247">
        <row r="307">
          <cell r="C307">
            <v>0</v>
          </cell>
        </row>
      </sheetData>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row r="307">
          <cell r="C307" t="str">
            <v>Lean Concrete  ( 0.10 cm.)</v>
          </cell>
        </row>
      </sheetData>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row r="307">
          <cell r="C307">
            <v>0</v>
          </cell>
        </row>
      </sheetData>
      <sheetData sheetId="2380">
        <row r="307">
          <cell r="C307">
            <v>0</v>
          </cell>
        </row>
      </sheetData>
      <sheetData sheetId="2381">
        <row r="307">
          <cell r="C307">
            <v>0</v>
          </cell>
        </row>
      </sheetData>
      <sheetData sheetId="2382">
        <row r="307">
          <cell r="C307">
            <v>0</v>
          </cell>
        </row>
      </sheetData>
      <sheetData sheetId="2383">
        <row r="307">
          <cell r="C307">
            <v>0</v>
          </cell>
        </row>
      </sheetData>
      <sheetData sheetId="2384">
        <row r="307">
          <cell r="C307">
            <v>0</v>
          </cell>
        </row>
      </sheetData>
      <sheetData sheetId="2385">
        <row r="307">
          <cell r="C307">
            <v>0</v>
          </cell>
        </row>
      </sheetData>
      <sheetData sheetId="2386">
        <row r="307">
          <cell r="C307">
            <v>0</v>
          </cell>
        </row>
      </sheetData>
      <sheetData sheetId="2387">
        <row r="307">
          <cell r="C307">
            <v>0</v>
          </cell>
        </row>
      </sheetData>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row r="307">
          <cell r="C307" t="str">
            <v>Lean Concrete  ( 0.10 cm.)</v>
          </cell>
        </row>
      </sheetData>
      <sheetData sheetId="2448"/>
      <sheetData sheetId="2449"/>
      <sheetData sheetId="2450"/>
      <sheetData sheetId="2451"/>
      <sheetData sheetId="2452"/>
      <sheetData sheetId="2453"/>
      <sheetData sheetId="2454"/>
      <sheetData sheetId="2455"/>
      <sheetData sheetId="2456"/>
      <sheetData sheetId="2457"/>
      <sheetData sheetId="2458"/>
      <sheetData sheetId="2459" refreshError="1"/>
      <sheetData sheetId="2460" refreshError="1"/>
      <sheetData sheetId="2461" refreshError="1"/>
      <sheetData sheetId="2462">
        <row r="307">
          <cell r="C307">
            <v>0</v>
          </cell>
        </row>
      </sheetData>
      <sheetData sheetId="2463">
        <row r="307">
          <cell r="C307">
            <v>0</v>
          </cell>
        </row>
      </sheetData>
      <sheetData sheetId="2464">
        <row r="307">
          <cell r="C307">
            <v>0</v>
          </cell>
        </row>
      </sheetData>
      <sheetData sheetId="2465">
        <row r="307">
          <cell r="C307">
            <v>0</v>
          </cell>
        </row>
      </sheetData>
      <sheetData sheetId="2466">
        <row r="307">
          <cell r="C307">
            <v>0</v>
          </cell>
        </row>
      </sheetData>
      <sheetData sheetId="2467">
        <row r="307">
          <cell r="C307">
            <v>0</v>
          </cell>
        </row>
      </sheetData>
      <sheetData sheetId="2468" refreshError="1"/>
      <sheetData sheetId="2469"/>
      <sheetData sheetId="2470">
        <row r="307">
          <cell r="C307">
            <v>0</v>
          </cell>
        </row>
      </sheetData>
      <sheetData sheetId="2471">
        <row r="307">
          <cell r="C307">
            <v>0</v>
          </cell>
        </row>
      </sheetData>
      <sheetData sheetId="2472">
        <row r="307">
          <cell r="C307">
            <v>0</v>
          </cell>
        </row>
      </sheetData>
      <sheetData sheetId="2473">
        <row r="307">
          <cell r="C307">
            <v>0</v>
          </cell>
        </row>
      </sheetData>
      <sheetData sheetId="2474">
        <row r="307">
          <cell r="C307">
            <v>0</v>
          </cell>
        </row>
      </sheetData>
      <sheetData sheetId="2475">
        <row r="307">
          <cell r="C307">
            <v>0</v>
          </cell>
        </row>
      </sheetData>
      <sheetData sheetId="2476">
        <row r="307">
          <cell r="C307">
            <v>0</v>
          </cell>
        </row>
      </sheetData>
      <sheetData sheetId="2477">
        <row r="307">
          <cell r="C307">
            <v>0</v>
          </cell>
        </row>
      </sheetData>
      <sheetData sheetId="2478">
        <row r="307">
          <cell r="C307">
            <v>0</v>
          </cell>
        </row>
      </sheetData>
      <sheetData sheetId="2479">
        <row r="307">
          <cell r="C307">
            <v>0</v>
          </cell>
        </row>
      </sheetData>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ow r="307">
          <cell r="C307">
            <v>0</v>
          </cell>
        </row>
      </sheetData>
      <sheetData sheetId="2539" refreshError="1"/>
      <sheetData sheetId="2540" refreshError="1"/>
      <sheetData sheetId="2541" refreshError="1"/>
      <sheetData sheetId="2542">
        <row r="307">
          <cell r="C307">
            <v>0</v>
          </cell>
        </row>
      </sheetData>
      <sheetData sheetId="2543">
        <row r="307">
          <cell r="C307">
            <v>0</v>
          </cell>
        </row>
      </sheetData>
      <sheetData sheetId="2544">
        <row r="307">
          <cell r="C307">
            <v>0</v>
          </cell>
        </row>
      </sheetData>
      <sheetData sheetId="2545">
        <row r="307">
          <cell r="C307">
            <v>0</v>
          </cell>
        </row>
      </sheetData>
      <sheetData sheetId="2546">
        <row r="307">
          <cell r="C307">
            <v>0</v>
          </cell>
        </row>
      </sheetData>
      <sheetData sheetId="2547">
        <row r="307">
          <cell r="C307">
            <v>0</v>
          </cell>
        </row>
      </sheetData>
      <sheetData sheetId="2548">
        <row r="307">
          <cell r="C307">
            <v>0</v>
          </cell>
        </row>
      </sheetData>
      <sheetData sheetId="2549">
        <row r="307">
          <cell r="C307">
            <v>0</v>
          </cell>
        </row>
      </sheetData>
      <sheetData sheetId="2550">
        <row r="307">
          <cell r="C307" t="str">
            <v>Lean Concrete  ( 0.10 cm.)</v>
          </cell>
        </row>
      </sheetData>
      <sheetData sheetId="2551">
        <row r="307">
          <cell r="C307">
            <v>0</v>
          </cell>
        </row>
      </sheetData>
      <sheetData sheetId="2552">
        <row r="307">
          <cell r="C307">
            <v>0</v>
          </cell>
        </row>
      </sheetData>
      <sheetData sheetId="2553">
        <row r="307">
          <cell r="C307">
            <v>0</v>
          </cell>
        </row>
      </sheetData>
      <sheetData sheetId="2554">
        <row r="307">
          <cell r="C307">
            <v>0</v>
          </cell>
        </row>
      </sheetData>
      <sheetData sheetId="2555">
        <row r="307">
          <cell r="C307">
            <v>0</v>
          </cell>
        </row>
      </sheetData>
      <sheetData sheetId="2556">
        <row r="307">
          <cell r="C307">
            <v>0</v>
          </cell>
        </row>
      </sheetData>
      <sheetData sheetId="2557">
        <row r="307">
          <cell r="C307">
            <v>0</v>
          </cell>
        </row>
      </sheetData>
      <sheetData sheetId="2558">
        <row r="307">
          <cell r="C307">
            <v>0</v>
          </cell>
        </row>
      </sheetData>
      <sheetData sheetId="2559">
        <row r="307">
          <cell r="C307" t="str">
            <v>Lean Concrete  ( 0.10 cm.)</v>
          </cell>
        </row>
      </sheetData>
      <sheetData sheetId="2560">
        <row r="307">
          <cell r="C307" t="str">
            <v>Lean Concrete  ( 0.10 cm.)</v>
          </cell>
        </row>
      </sheetData>
      <sheetData sheetId="2561"/>
      <sheetData sheetId="2562"/>
      <sheetData sheetId="2563"/>
      <sheetData sheetId="2564"/>
      <sheetData sheetId="2565"/>
      <sheetData sheetId="2566"/>
      <sheetData sheetId="2567"/>
      <sheetData sheetId="2568"/>
      <sheetData sheetId="2569"/>
      <sheetData sheetId="2570" refreshError="1"/>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ow r="307">
          <cell r="C307" t="str">
            <v>Lean Concrete  ( 0.10 cm.)</v>
          </cell>
        </row>
      </sheetData>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sheetData sheetId="2905" refreshError="1"/>
      <sheetData sheetId="2906" refreshError="1"/>
      <sheetData sheetId="290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sheetData sheetId="1"/>
      <sheetData sheetId="2"/>
      <sheetData sheetId="3"/>
      <sheetData sheetId="4" refreshError="1">
        <row r="29">
          <cell r="W29">
            <v>112.29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sheetData sheetId="1"/>
      <sheetData sheetId="2"/>
      <sheetData sheetId="3"/>
      <sheetData sheetId="4" refreshError="1">
        <row r="29">
          <cell r="W29">
            <v>112.29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2L5"/>
      <sheetName val="รถพ่วงขนส่ง"/>
      <sheetName val="สิบล้อขนส่ง"/>
      <sheetName val="หกล้อขนส่ง"/>
      <sheetName val="LIST"/>
      <sheetName val="Source_ค่าเสื่อมราคา"/>
      <sheetName val="Input 1. ข้อมูลโครงการ"/>
      <sheetName val="12 ข้อมูลงานไม้แบบ"/>
      <sheetName val="10 ข้อมูลวัสดุ-ค่าดำเนิน"/>
      <sheetName val="11 ข้อมูลงานCon"/>
      <sheetName val="82824"/>
      <sheetName val="#REF"/>
      <sheetName val="A1.2"/>
      <sheetName val="คำนวณค่าขนส่ง"/>
      <sheetName val="InputEstimate"/>
      <sheetName val="FactorF"/>
      <sheetName val="ค่างานต้นทุน"/>
      <sheetName val="갑지"/>
      <sheetName val="Formwork"/>
    </sheetNames>
    <definedNames>
      <definedName name="acc_ft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ตาราง Factor F"/>
      <sheetName val="Factor F "/>
      <sheetName val="1สรุปราคากลาง(กก.)"/>
      <sheetName val="ปริมาณงานและราคา"/>
      <sheetName val="ค่าใช้จ่ายพิเศษ"/>
      <sheetName val="สรุปรายการ"/>
      <sheetName val="สรุปสุดท้าย"/>
      <sheetName val="1ค่าใช้จ่ายพิเศษ"/>
      <sheetName val="ปร.5"/>
      <sheetName val="สรุปถนนL"/>
      <sheetName val="สรุปถนนR"/>
      <sheetName val="สรุปสะพานL"/>
      <sheetName val="ปร.4สะพานL"/>
      <sheetName val="DATA1 L"/>
      <sheetName val="สรุปสะพานR"/>
      <sheetName val="DATA2 R"/>
      <sheetName val="ปร.4สะพานR"/>
      <sheetName val="ปร4สะพาน9PC"/>
      <sheetName val="ปร4สะพาน11PC"/>
      <sheetName val="สรุปBOX_L+R"/>
      <sheetName val="ปร4Box"/>
      <sheetName val="Module3"/>
      <sheetName val="Sheet1"/>
      <sheetName val="ท่อระบายน้ำ"/>
      <sheetName val="1สรุปราคากลาง(สำนัก)"/>
      <sheetName val="12 ข้อมูลงานไม้แบบ"/>
      <sheetName val="10 ข้อมูลวัสดุ-ค่าดำเนิน"/>
      <sheetName val="11 ข้อมูลงานCon"/>
    </sheetNames>
    <sheetDataSet>
      <sheetData sheetId="0"/>
      <sheetData sheetId="1"/>
      <sheetData sheetId="2" refreshError="1"/>
      <sheetData sheetId="3"/>
      <sheetData sheetId="4">
        <row r="7">
          <cell r="B7" t="str">
            <v xml:space="preserve"> - งานเจาะสำรวจชั้นดินงานสะพานความลึกไม่น้อยกว่า 15 ม.</v>
          </cell>
        </row>
      </sheetData>
      <sheetData sheetId="5" refreshError="1"/>
      <sheetData sheetId="6" refreshError="1"/>
      <sheetData sheetId="7" refreshError="1"/>
      <sheetData sheetId="8" refreshError="1"/>
      <sheetData sheetId="9" refreshError="1"/>
      <sheetData sheetId="10" refreshError="1"/>
      <sheetData sheetId="11">
        <row r="14">
          <cell r="D14">
            <v>11868250.619999999</v>
          </cell>
        </row>
      </sheetData>
      <sheetData sheetId="12">
        <row r="14">
          <cell r="D14">
            <v>11868250.619999999</v>
          </cell>
        </row>
      </sheetData>
      <sheetData sheetId="13" refreshError="1"/>
      <sheetData sheetId="14">
        <row r="14">
          <cell r="D14">
            <v>21380843.400000006</v>
          </cell>
        </row>
      </sheetData>
      <sheetData sheetId="15" refreshError="1"/>
      <sheetData sheetId="16" refreshError="1"/>
      <sheetData sheetId="17">
        <row r="25">
          <cell r="I25">
            <v>103787.29580000001</v>
          </cell>
        </row>
        <row r="50">
          <cell r="I50">
            <v>77669.255500000014</v>
          </cell>
        </row>
        <row r="75">
          <cell r="I75">
            <v>378952.69160000002</v>
          </cell>
        </row>
        <row r="100">
          <cell r="I100">
            <v>166664.56600000002</v>
          </cell>
        </row>
      </sheetData>
      <sheetData sheetId="18">
        <row r="25">
          <cell r="I25">
            <v>106049.76970000002</v>
          </cell>
        </row>
        <row r="75">
          <cell r="I75">
            <v>355414.72999999992</v>
          </cell>
        </row>
        <row r="100">
          <cell r="I100">
            <v>408439.46979999996</v>
          </cell>
        </row>
        <row r="125">
          <cell r="I125">
            <v>430435.76690000005</v>
          </cell>
        </row>
        <row r="150">
          <cell r="I150">
            <v>1639498.5634999999</v>
          </cell>
        </row>
        <row r="175">
          <cell r="I175">
            <v>105196.20599999999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ข้อมูลโครงการ"/>
      <sheetName val="ข้อมูลขนส่ง"/>
      <sheetName val="ราคาวัสดุ"/>
      <sheetName val="ค่างานต้นทุน"/>
      <sheetName val="ผิวคอนกรีต"/>
      <sheetName val="ปร.4"/>
      <sheetName val="ปร.5"/>
      <sheetName val="หักค่าขนส่ง"/>
      <sheetName val="พิมพ์เอกสาร"/>
      <sheetName val="ปร.5 ใส่ค่าเอง"/>
      <sheetName val="ใบสรุป"/>
      <sheetName val="ค่าเสื่อมราคา"/>
      <sheetName val="operate"/>
      <sheetName val="สิบล้อขนส่ง"/>
      <sheetName val="รถพ่วงขนส่ง"/>
      <sheetName val="หกล้อขนส่ง"/>
      <sheetName val="Factor_f"/>
      <sheetName val="คิดค่ากำแพงปากท่อ"/>
    </sheetNames>
    <sheetDataSet>
      <sheetData sheetId="0"/>
      <sheetData sheetId="1"/>
      <sheetData sheetId="2"/>
      <sheetData sheetId="3"/>
      <sheetData sheetId="4">
        <row r="259">
          <cell r="H259">
            <v>330</v>
          </cell>
        </row>
        <row r="325">
          <cell r="H325">
            <v>1190</v>
          </cell>
        </row>
      </sheetData>
      <sheetData sheetId="5"/>
      <sheetData sheetId="6"/>
      <sheetData sheetId="7"/>
      <sheetData sheetId="8"/>
      <sheetData sheetId="9"/>
      <sheetData sheetId="10"/>
      <sheetData sheetId="11"/>
      <sheetData sheetId="12"/>
      <sheetData sheetId="13"/>
      <sheetData sheetId="14">
        <row r="23">
          <cell r="AH23">
            <v>13</v>
          </cell>
        </row>
      </sheetData>
      <sheetData sheetId="15">
        <row r="27">
          <cell r="AA27">
            <v>25.7</v>
          </cell>
        </row>
      </sheetData>
      <sheetData sheetId="16">
        <row r="22">
          <cell r="BS22">
            <v>1.4</v>
          </cell>
        </row>
        <row r="23">
          <cell r="BS23">
            <v>7</v>
          </cell>
        </row>
        <row r="24">
          <cell r="BS24">
            <v>10</v>
          </cell>
        </row>
        <row r="25">
          <cell r="BS25">
            <v>60</v>
          </cell>
        </row>
        <row r="27">
          <cell r="BS27">
            <v>55</v>
          </cell>
        </row>
        <row r="28">
          <cell r="BS28">
            <v>5</v>
          </cell>
        </row>
        <row r="69">
          <cell r="BS69">
            <v>1142.0874062499997</v>
          </cell>
        </row>
        <row r="83">
          <cell r="BS83">
            <v>5.7905954292929289</v>
          </cell>
        </row>
      </sheetData>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Estimate"/>
      <sheetName val="InputCostMaterial"/>
      <sheetName val="Estimate"/>
      <sheetName val="PipeConc"/>
      <sheetName val="Concrete"/>
      <sheetName val="FactorF"/>
      <sheetName val="MachineB"/>
      <sheetName val="OutputTrans"/>
      <sheetName val="Transport"/>
      <sheetName val="FacTrans"/>
      <sheetName val="Toil23.5"/>
      <sheetName val="Toil24.5"/>
      <sheetName val="Toil25.5"/>
      <sheetName val="Toil26.5"/>
      <sheetName val="Toil27.5"/>
      <sheetName val="Toil28.5"/>
      <sheetName val="Toil29.5"/>
      <sheetName val="Toil30.5"/>
      <sheetName val="Toil31.5"/>
      <sheetName val="Toil32.5"/>
      <sheetName val="Toil33.5"/>
      <sheetName val="Toil34.5"/>
      <sheetName val="Toil35.5"/>
      <sheetName val="OutputSoilC"/>
      <sheetName val="ขยายตัว,ยุบ"/>
      <sheetName val="oil23.5"/>
      <sheetName val="oil24.5"/>
      <sheetName val="oil25.5"/>
      <sheetName val="oil26.5"/>
      <sheetName val="oil27.5"/>
      <sheetName val="oil28.5"/>
      <sheetName val="oil29.5"/>
      <sheetName val="oil30.5"/>
      <sheetName val="oil31.5"/>
      <sheetName val="oil32.5"/>
      <sheetName val="oil33.5"/>
      <sheetName val="oil34.5"/>
      <sheetName val="oil35.5"/>
      <sheetName val="12 ข้อมูลงานไม้แบบ"/>
      <sheetName val="ค่างานต้นทุน"/>
      <sheetName val="Cal Fto"/>
      <sheetName val="หกล้อขนส่ง"/>
      <sheetName val="Hauling"/>
      <sheetName val="ตารางส่วนลด EE."/>
      <sheetName val="DETAIL "/>
      <sheetName val="A1.2"/>
    </sheetNames>
    <sheetDataSet>
      <sheetData sheetId="0"/>
      <sheetData sheetId="1"/>
      <sheetData sheetId="2"/>
      <sheetData sheetId="3"/>
      <sheetData sheetId="4"/>
      <sheetData sheetId="5"/>
      <sheetData sheetId="6">
        <row r="6">
          <cell r="B6">
            <v>15.5</v>
          </cell>
          <cell r="C6">
            <v>104.35</v>
          </cell>
        </row>
        <row r="7">
          <cell r="B7">
            <v>16.5</v>
          </cell>
          <cell r="C7">
            <v>104.96</v>
          </cell>
        </row>
        <row r="8">
          <cell r="B8">
            <v>17.5</v>
          </cell>
          <cell r="C8">
            <v>105.58</v>
          </cell>
        </row>
        <row r="9">
          <cell r="B9">
            <v>18.5</v>
          </cell>
          <cell r="C9">
            <v>106.19</v>
          </cell>
        </row>
        <row r="10">
          <cell r="B10">
            <v>19.5</v>
          </cell>
          <cell r="C10">
            <v>106.81</v>
          </cell>
        </row>
        <row r="11">
          <cell r="B11">
            <v>20.5</v>
          </cell>
          <cell r="C11">
            <v>107.42</v>
          </cell>
        </row>
        <row r="12">
          <cell r="B12">
            <v>21.5</v>
          </cell>
          <cell r="C12">
            <v>108.04</v>
          </cell>
        </row>
        <row r="13">
          <cell r="B13">
            <v>22.5</v>
          </cell>
          <cell r="C13">
            <v>108.65</v>
          </cell>
        </row>
        <row r="14">
          <cell r="B14">
            <v>23.5</v>
          </cell>
          <cell r="C14">
            <v>109.27</v>
          </cell>
        </row>
        <row r="15">
          <cell r="B15">
            <v>24.5</v>
          </cell>
          <cell r="C15">
            <v>109.88</v>
          </cell>
        </row>
        <row r="16">
          <cell r="B16">
            <v>25.5</v>
          </cell>
          <cell r="C16">
            <v>110.5</v>
          </cell>
        </row>
        <row r="17">
          <cell r="B17">
            <v>26.5</v>
          </cell>
          <cell r="C17">
            <v>111.11</v>
          </cell>
        </row>
        <row r="18">
          <cell r="B18">
            <v>27.5</v>
          </cell>
          <cell r="C18">
            <v>111.73</v>
          </cell>
        </row>
        <row r="19">
          <cell r="B19">
            <v>28.5</v>
          </cell>
          <cell r="C19">
            <v>112.34</v>
          </cell>
        </row>
        <row r="20">
          <cell r="B20">
            <v>29.5</v>
          </cell>
          <cell r="C20">
            <v>112.96</v>
          </cell>
        </row>
        <row r="21">
          <cell r="B21">
            <v>30.5</v>
          </cell>
          <cell r="C21">
            <v>113.57</v>
          </cell>
        </row>
        <row r="22">
          <cell r="B22">
            <v>31.5</v>
          </cell>
          <cell r="C22">
            <v>114.19</v>
          </cell>
        </row>
        <row r="23">
          <cell r="B23">
            <v>32.5</v>
          </cell>
          <cell r="C23">
            <v>114.8</v>
          </cell>
        </row>
        <row r="24">
          <cell r="B24">
            <v>33.5</v>
          </cell>
          <cell r="C24">
            <v>115.42</v>
          </cell>
        </row>
        <row r="25">
          <cell r="B25">
            <v>34.5</v>
          </cell>
          <cell r="C25">
            <v>116.03</v>
          </cell>
        </row>
        <row r="26">
          <cell r="B26">
            <v>35.5</v>
          </cell>
          <cell r="C26">
            <v>116.65</v>
          </cell>
        </row>
        <row r="27">
          <cell r="B27">
            <v>36.5</v>
          </cell>
          <cell r="C27">
            <v>117.26</v>
          </cell>
        </row>
        <row r="28">
          <cell r="B28">
            <v>37.5</v>
          </cell>
          <cell r="C28">
            <v>117.88</v>
          </cell>
        </row>
        <row r="29">
          <cell r="B29">
            <v>38.5</v>
          </cell>
          <cell r="C29">
            <v>118.49</v>
          </cell>
        </row>
        <row r="30">
          <cell r="B30">
            <v>39.5</v>
          </cell>
          <cell r="C30">
            <v>119.11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ดัชนีราคา"/>
      <sheetName val="ไม้แบบ"/>
      <sheetName val="ขนาดบ่อ"/>
      <sheetName val="Sum"/>
      <sheetName val="NDV"/>
      <sheetName val="Unit Sub"/>
      <sheetName val="RMU"/>
      <sheetName val="OUT"/>
      <sheetName val="PDC"/>
      <sheetName val="MH"/>
      <sheetName val="สรุป HDD -ราคารวม"/>
      <sheetName val="สรุป HDD ราคาต่อเมตร"/>
      <sheetName val="HDD 1-6"/>
      <sheetName val="HDD 8-12"/>
      <sheetName val="ค่าแรง HDD"/>
      <sheetName val="Equi_HDD"/>
      <sheetName val="DB (กรอกจำนวนท่อ )"/>
      <sheetName val="DB BOQ"/>
      <sheetName val="สรุป DB"/>
      <sheetName val="สรุปราคา DB"/>
      <sheetName val="Chart DB"/>
      <sheetName val="PJ"/>
      <sheetName val="DB_CORR"/>
      <sheetName val="สรุปฐานข้อมูลราคาแผนก  กท"/>
    </sheetNames>
    <sheetDataSet>
      <sheetData sheetId="0" refreshError="1">
        <row r="10">
          <cell r="F10">
            <v>0</v>
          </cell>
          <cell r="G10">
            <v>95</v>
          </cell>
        </row>
        <row r="11">
          <cell r="F11">
            <v>256.25</v>
          </cell>
          <cell r="G11">
            <v>79</v>
          </cell>
        </row>
        <row r="12">
          <cell r="F12">
            <v>332.5</v>
          </cell>
          <cell r="G12">
            <v>79</v>
          </cell>
        </row>
        <row r="23">
          <cell r="F23">
            <v>30.2</v>
          </cell>
          <cell r="G23">
            <v>2.64</v>
          </cell>
        </row>
        <row r="37">
          <cell r="F37">
            <v>36.49</v>
          </cell>
          <cell r="G37">
            <v>0</v>
          </cell>
        </row>
        <row r="40">
          <cell r="F40">
            <v>2510</v>
          </cell>
          <cell r="G40">
            <v>330</v>
          </cell>
        </row>
        <row r="45">
          <cell r="F45">
            <v>384</v>
          </cell>
          <cell r="G45">
            <v>132</v>
          </cell>
        </row>
        <row r="46">
          <cell r="F46">
            <v>30.32</v>
          </cell>
          <cell r="G46">
            <v>132</v>
          </cell>
        </row>
        <row r="84">
          <cell r="F84">
            <v>214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TEST"/>
      <sheetName val="Cal Fto"/>
      <sheetName val="หน้า ปมก"/>
      <sheetName val="หกล้อขนส่ง"/>
      <sheetName val="ค่างานต้นทุน"/>
      <sheetName val="12 ข้อมูลงานไม้แบบ"/>
      <sheetName val="MachineB"/>
      <sheetName val="#REF"/>
      <sheetName val="Form1"/>
      <sheetName val="ดัชนีราคา"/>
      <sheetName val="Hauling"/>
      <sheetName val="DETAIL "/>
      <sheetName val="ปร4สะพาน9PC"/>
      <sheetName val="ปร4Box"/>
      <sheetName val="ปร.4สะพานL"/>
      <sheetName val="ปร4สะพาน11PC"/>
      <sheetName val="สรุปสะพานL"/>
      <sheetName val="สรุปสะพานR"/>
      <sheetName val="รถพ่วงขนส่ง"/>
      <sheetName val="สิบล้อขนส่ง"/>
      <sheetName val="LIST"/>
      <sheetName val="Source_ค่าเสื่อมราคา"/>
    </sheetNames>
    <definedNames>
      <definedName name="Button22_Click"/>
      <definedName name="Button3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เมนู"/>
      <sheetName val="ปร.5 กลาง"/>
      <sheetName val="ปร.5"/>
      <sheetName val="ปร.4"/>
      <sheetName val="รางตัวยูมีฝาปิด"/>
      <sheetName val="4.ข้อมูลโครงการ"/>
      <sheetName val="ราคาวัสดุ-ค่าแรง"/>
      <sheetName val="ข้อมูลขนส่ง"/>
      <sheetName val="ค่างานต้นทุน"/>
      <sheetName val="คสล.280 ไม่มีรอยต่อ(4ม.)"/>
      <sheetName val="คสล.280 มีรอยต่อ(4ม.)"/>
      <sheetName val="คสล.280 มีรอยต่อ(5ม.) "/>
      <sheetName val="คสล.280 มีรอยต่อ(6ม.) ตัด5เมตร"/>
      <sheetName val="คสล.280 มีรอยต่อ(6ม.) "/>
      <sheetName val="คสล.280 มีรอยต่อ(8ม.) "/>
      <sheetName val="ค่าเสื่อมราคา"/>
      <sheetName val="หกล้อขนส่ง"/>
      <sheetName val="สิบล้อขนส่ง"/>
      <sheetName val="รถพ่วงขนส่ง"/>
      <sheetName val="ราคาราง"/>
      <sheetName val="ค่ากำแพงปากท่อ"/>
      <sheetName val="ดินตัด-ถม"/>
      <sheetName val="สะพาน7x12ม."/>
      <sheetName val="คสล.280มีรอยต่อ(5)"/>
      <sheetName val="ปริมาณงาน"/>
      <sheetName val="ท่อกลม"/>
      <sheetName val="คสล.280มีรอยต่อ (4)"/>
      <sheetName val="SingleBox 1"/>
      <sheetName val="ทางเชื่อม"/>
      <sheetName val="HW&amp;EW"/>
      <sheetName val="รางระบาย"/>
      <sheetName val="widening "/>
      <sheetName val="ป้ายจราจร"/>
      <sheetName val="SingleBox 2"/>
      <sheetName val="SingleBox 3"/>
      <sheetName val="SingleBox 4"/>
      <sheetName val="Multi_Box 1"/>
      <sheetName val="Multi_Box 2"/>
      <sheetName val="Multi_Box 3"/>
      <sheetName val="Multi_Box 4"/>
      <sheetName val="ข้อมูล_Box"/>
      <sheetName val="ข้อมูลสะพาน1"/>
      <sheetName val="ข้อมูลคำนวณ1"/>
      <sheetName val="ค่างานต้นทุนสะพาน1"/>
      <sheetName val="ปร.4สะพาน1"/>
      <sheetName val="หักค่าขนส่ง"/>
      <sheetName val="approach"/>
      <sheetName val="คสล.280ไม่มีรอยต่อ (2)"/>
      <sheetName val="คสล.280ไม่มีรอยต่อ (3)"/>
      <sheetName val="คสล.280ไร้เหล็กเสริม(ก)"/>
      <sheetName val="คสล.325ksc"/>
      <sheetName val="อำนวยการ"/>
      <sheetName val="ดอกเบี้ย-กำไร"/>
      <sheetName val="Factor F_Road"/>
      <sheetName val="Factor F_Bridge-Box"/>
      <sheetName val="ประมาณราคาคำเขื่อนแก้ว"/>
      <sheetName val="11 ข้อมูลงานCon"/>
      <sheetName val="12 ข้อมูลงานไม้แบบ"/>
      <sheetName val="ค่าขนส่ง(6ล้อ)"/>
      <sheetName val="ค่าขนส่ง(พ่วง)"/>
      <sheetName val="Form1"/>
      <sheetName val="ได้ราคาคอนกรีต-เหล็กเสริม"/>
      <sheetName val="Form3"/>
      <sheetName val="ได้งานตีเส้น"/>
    </sheetNames>
    <sheetDataSet>
      <sheetData sheetId="0"/>
      <sheetData sheetId="1"/>
      <sheetData sheetId="2"/>
      <sheetData sheetId="3"/>
      <sheetData sheetId="4"/>
      <sheetData sheetId="5"/>
      <sheetData sheetId="6"/>
      <sheetData sheetId="7">
        <row r="8">
          <cell r="F8">
            <v>15</v>
          </cell>
        </row>
        <row r="9">
          <cell r="F9">
            <v>0</v>
          </cell>
        </row>
        <row r="10">
          <cell r="F10">
            <v>0</v>
          </cell>
        </row>
        <row r="11">
          <cell r="F11">
            <v>0</v>
          </cell>
        </row>
        <row r="12">
          <cell r="F12">
            <v>159</v>
          </cell>
        </row>
        <row r="13">
          <cell r="F13">
            <v>240</v>
          </cell>
          <cell r="G13" t="str">
            <v>โรงโม่หิน อ.น้ำยืน จ.อุบลฯ</v>
          </cell>
        </row>
        <row r="14">
          <cell r="F14">
            <v>340</v>
          </cell>
        </row>
        <row r="15">
          <cell r="F15">
            <v>340</v>
          </cell>
          <cell r="G15" t="str">
            <v>โรงโม่หิน อ.น้ำยืน จ.อุบลฯ</v>
          </cell>
        </row>
        <row r="16">
          <cell r="F16">
            <v>340</v>
          </cell>
        </row>
        <row r="17">
          <cell r="F17">
            <v>290</v>
          </cell>
        </row>
        <row r="18">
          <cell r="F18">
            <v>25972.67</v>
          </cell>
        </row>
        <row r="19">
          <cell r="F19">
            <v>25770</v>
          </cell>
        </row>
        <row r="20">
          <cell r="F20">
            <v>26029.67</v>
          </cell>
        </row>
        <row r="21">
          <cell r="F21">
            <v>31850</v>
          </cell>
        </row>
        <row r="22">
          <cell r="F22">
            <v>2710.28</v>
          </cell>
        </row>
        <row r="23">
          <cell r="F23">
            <v>100</v>
          </cell>
        </row>
        <row r="24">
          <cell r="F24">
            <v>186</v>
          </cell>
        </row>
        <row r="25">
          <cell r="F25">
            <v>23330</v>
          </cell>
        </row>
        <row r="26">
          <cell r="F26">
            <v>49.19</v>
          </cell>
        </row>
        <row r="27">
          <cell r="F27">
            <v>533</v>
          </cell>
        </row>
        <row r="28">
          <cell r="F28">
            <v>0</v>
          </cell>
        </row>
        <row r="29">
          <cell r="F29">
            <v>0</v>
          </cell>
        </row>
        <row r="30">
          <cell r="F30">
            <v>0</v>
          </cell>
        </row>
        <row r="31">
          <cell r="F31">
            <v>0</v>
          </cell>
        </row>
        <row r="32">
          <cell r="F32">
            <v>0</v>
          </cell>
        </row>
        <row r="33">
          <cell r="F33">
            <v>0</v>
          </cell>
        </row>
        <row r="44">
          <cell r="F44">
            <v>25261.68</v>
          </cell>
        </row>
        <row r="45">
          <cell r="F45">
            <v>22474.77</v>
          </cell>
        </row>
        <row r="46">
          <cell r="F46">
            <v>22800.62</v>
          </cell>
        </row>
        <row r="47">
          <cell r="F47">
            <v>22654.2</v>
          </cell>
        </row>
        <row r="48">
          <cell r="F48">
            <v>25654.21</v>
          </cell>
        </row>
        <row r="49">
          <cell r="F49">
            <v>21140.19</v>
          </cell>
        </row>
        <row r="50">
          <cell r="F50">
            <v>23151.4</v>
          </cell>
        </row>
        <row r="51">
          <cell r="F51">
            <v>22515.89</v>
          </cell>
        </row>
        <row r="52">
          <cell r="F52">
            <v>22197.200000000001</v>
          </cell>
        </row>
        <row r="53">
          <cell r="F53">
            <v>22355.14</v>
          </cell>
        </row>
        <row r="56">
          <cell r="F56">
            <v>683.23</v>
          </cell>
        </row>
        <row r="57">
          <cell r="F57">
            <v>1200</v>
          </cell>
        </row>
        <row r="58">
          <cell r="F58">
            <v>303.74</v>
          </cell>
        </row>
        <row r="59">
          <cell r="F59">
            <v>80</v>
          </cell>
        </row>
        <row r="60">
          <cell r="F60">
            <v>200</v>
          </cell>
        </row>
        <row r="61">
          <cell r="F61">
            <v>31.33</v>
          </cell>
        </row>
        <row r="63">
          <cell r="F63">
            <v>150</v>
          </cell>
        </row>
        <row r="65">
          <cell r="F65">
            <v>30</v>
          </cell>
        </row>
        <row r="66">
          <cell r="F66">
            <v>280</v>
          </cell>
        </row>
        <row r="67">
          <cell r="F67">
            <v>747.66</v>
          </cell>
        </row>
        <row r="68">
          <cell r="F68">
            <v>10</v>
          </cell>
        </row>
        <row r="69">
          <cell r="F69">
            <v>15</v>
          </cell>
        </row>
        <row r="83">
          <cell r="F83">
            <v>436</v>
          </cell>
        </row>
        <row r="84">
          <cell r="F84">
            <v>498</v>
          </cell>
        </row>
        <row r="85">
          <cell r="F85">
            <v>133</v>
          </cell>
        </row>
        <row r="86">
          <cell r="F86">
            <v>133</v>
          </cell>
        </row>
        <row r="87">
          <cell r="F87">
            <v>3401</v>
          </cell>
        </row>
        <row r="91">
          <cell r="F91">
            <v>1559</v>
          </cell>
        </row>
        <row r="92">
          <cell r="F92">
            <v>300</v>
          </cell>
        </row>
      </sheetData>
      <sheetData sheetId="8"/>
      <sheetData sheetId="9">
        <row r="5">
          <cell r="H5">
            <v>1.44</v>
          </cell>
        </row>
        <row r="7">
          <cell r="H7">
            <v>8.98</v>
          </cell>
        </row>
        <row r="12">
          <cell r="H12">
            <v>59.15</v>
          </cell>
        </row>
        <row r="18">
          <cell r="H18">
            <v>0</v>
          </cell>
        </row>
        <row r="22">
          <cell r="H22">
            <v>0</v>
          </cell>
        </row>
        <row r="26">
          <cell r="H26">
            <v>0</v>
          </cell>
        </row>
        <row r="35">
          <cell r="H35">
            <v>164.61</v>
          </cell>
        </row>
        <row r="38">
          <cell r="H38">
            <v>0</v>
          </cell>
        </row>
        <row r="47">
          <cell r="H47">
            <v>96.43</v>
          </cell>
        </row>
        <row r="55">
          <cell r="H55">
            <v>96.43</v>
          </cell>
        </row>
        <row r="62">
          <cell r="H62">
            <v>94.12</v>
          </cell>
        </row>
        <row r="67">
          <cell r="H67">
            <v>26967.19</v>
          </cell>
        </row>
        <row r="68">
          <cell r="H68">
            <v>26962.58</v>
          </cell>
        </row>
        <row r="69">
          <cell r="H69">
            <v>27222.25</v>
          </cell>
        </row>
        <row r="74">
          <cell r="H74">
            <v>565.48</v>
          </cell>
        </row>
        <row r="75">
          <cell r="H75">
            <v>465.48</v>
          </cell>
        </row>
        <row r="79">
          <cell r="H79">
            <v>33.950000000000003</v>
          </cell>
        </row>
        <row r="90">
          <cell r="H90">
            <v>8.8800000000000008</v>
          </cell>
        </row>
        <row r="91">
          <cell r="H91">
            <v>8.8800000000000008</v>
          </cell>
        </row>
        <row r="93">
          <cell r="H93">
            <v>56.84</v>
          </cell>
        </row>
        <row r="98">
          <cell r="H98">
            <v>55.81</v>
          </cell>
        </row>
        <row r="99">
          <cell r="H99">
            <v>123.74</v>
          </cell>
        </row>
        <row r="104">
          <cell r="H104">
            <v>411.48</v>
          </cell>
        </row>
        <row r="107">
          <cell r="H107">
            <v>325.48</v>
          </cell>
        </row>
        <row r="111">
          <cell r="H111">
            <v>712.2</v>
          </cell>
        </row>
        <row r="114">
          <cell r="H114">
            <v>2774.42</v>
          </cell>
        </row>
        <row r="115">
          <cell r="H115">
            <v>1492.3224</v>
          </cell>
        </row>
        <row r="116">
          <cell r="H116">
            <v>1597</v>
          </cell>
        </row>
        <row r="117">
          <cell r="H117">
            <v>1852</v>
          </cell>
        </row>
        <row r="118">
          <cell r="H118">
            <v>1852</v>
          </cell>
        </row>
        <row r="119">
          <cell r="H119">
            <v>1877</v>
          </cell>
        </row>
        <row r="120">
          <cell r="H120">
            <v>1903</v>
          </cell>
        </row>
        <row r="121">
          <cell r="H121">
            <v>1903</v>
          </cell>
        </row>
        <row r="124">
          <cell r="H124">
            <v>23394.14</v>
          </cell>
        </row>
        <row r="361">
          <cell r="H361">
            <v>25405.82</v>
          </cell>
        </row>
        <row r="362">
          <cell r="H362">
            <v>22618.91</v>
          </cell>
        </row>
        <row r="363">
          <cell r="H363">
            <v>22944.76</v>
          </cell>
        </row>
        <row r="365">
          <cell r="H365">
            <v>25556.29</v>
          </cell>
        </row>
        <row r="366">
          <cell r="H366">
            <v>21284.329999999998</v>
          </cell>
        </row>
        <row r="374">
          <cell r="H374">
            <v>23295.54</v>
          </cell>
        </row>
        <row r="375">
          <cell r="H375">
            <v>22660.03</v>
          </cell>
        </row>
        <row r="376">
          <cell r="H376">
            <v>22341.34</v>
          </cell>
        </row>
        <row r="377">
          <cell r="H377">
            <v>22499.279999999999</v>
          </cell>
        </row>
        <row r="390">
          <cell r="H390">
            <v>315.077309621523</v>
          </cell>
        </row>
        <row r="391">
          <cell r="H391">
            <v>312.06730962152301</v>
          </cell>
        </row>
        <row r="404">
          <cell r="H404">
            <v>12.17</v>
          </cell>
        </row>
      </sheetData>
      <sheetData sheetId="10"/>
      <sheetData sheetId="11"/>
      <sheetData sheetId="12"/>
      <sheetData sheetId="13"/>
      <sheetData sheetId="14"/>
      <sheetData sheetId="15"/>
      <sheetData sheetId="16">
        <row r="56">
          <cell r="H56">
            <v>198.09750000000003</v>
          </cell>
        </row>
      </sheetData>
      <sheetData sheetId="17">
        <row r="84">
          <cell r="AH84">
            <v>8.7787600000000001</v>
          </cell>
        </row>
      </sheetData>
      <sheetData sheetId="18">
        <row r="26">
          <cell r="AH26">
            <v>60</v>
          </cell>
        </row>
      </sheetData>
      <sheetData sheetId="19">
        <row r="31">
          <cell r="AA31">
            <v>60</v>
          </cell>
        </row>
      </sheetData>
      <sheetData sheetId="20">
        <row r="23">
          <cell r="I23">
            <v>2020</v>
          </cell>
        </row>
        <row r="68">
          <cell r="I68">
            <v>430</v>
          </cell>
        </row>
        <row r="92">
          <cell r="I92">
            <v>570</v>
          </cell>
        </row>
        <row r="116">
          <cell r="I116">
            <v>770</v>
          </cell>
        </row>
        <row r="139">
          <cell r="I139">
            <v>751</v>
          </cell>
        </row>
      </sheetData>
      <sheetData sheetId="21"/>
      <sheetData sheetId="22"/>
      <sheetData sheetId="23"/>
      <sheetData sheetId="24"/>
      <sheetData sheetId="25"/>
      <sheetData sheetId="26"/>
      <sheetData sheetId="27"/>
      <sheetData sheetId="28"/>
      <sheetData sheetId="29">
        <row r="27">
          <cell r="G27">
            <v>0</v>
          </cell>
        </row>
      </sheetData>
      <sheetData sheetId="30"/>
      <sheetData sheetId="31"/>
      <sheetData sheetId="32"/>
      <sheetData sheetId="33"/>
      <sheetData sheetId="34"/>
      <sheetData sheetId="35"/>
      <sheetData sheetId="36"/>
      <sheetData sheetId="37">
        <row r="9">
          <cell r="C9" t="str">
            <v xml:space="preserve">30 </v>
          </cell>
        </row>
        <row r="52">
          <cell r="B52">
            <v>4</v>
          </cell>
          <cell r="C52">
            <v>2.5</v>
          </cell>
        </row>
        <row r="71">
          <cell r="H71">
            <v>3</v>
          </cell>
        </row>
        <row r="104">
          <cell r="G104">
            <v>186.19</v>
          </cell>
        </row>
        <row r="105">
          <cell r="G105">
            <v>10.88</v>
          </cell>
        </row>
      </sheetData>
      <sheetData sheetId="38"/>
      <sheetData sheetId="39"/>
      <sheetData sheetId="40"/>
      <sheetData sheetId="41"/>
      <sheetData sheetId="42">
        <row r="5">
          <cell r="T5">
            <v>1</v>
          </cell>
        </row>
      </sheetData>
      <sheetData sheetId="43">
        <row r="51">
          <cell r="C51">
            <v>9.24</v>
          </cell>
        </row>
        <row r="70">
          <cell r="C70">
            <v>0.5</v>
          </cell>
        </row>
        <row r="98">
          <cell r="C98">
            <v>0.57999999999999996</v>
          </cell>
        </row>
        <row r="100">
          <cell r="C100">
            <v>1</v>
          </cell>
        </row>
        <row r="108">
          <cell r="C108">
            <v>1.63</v>
          </cell>
        </row>
        <row r="109">
          <cell r="C109">
            <v>2.83</v>
          </cell>
        </row>
      </sheetData>
      <sheetData sheetId="44">
        <row r="22">
          <cell r="I22">
            <v>0</v>
          </cell>
        </row>
        <row r="40">
          <cell r="I40">
            <v>0</v>
          </cell>
        </row>
      </sheetData>
      <sheetData sheetId="45">
        <row r="49">
          <cell r="I49">
            <v>349042.92</v>
          </cell>
        </row>
        <row r="67">
          <cell r="I67">
            <v>0</v>
          </cell>
        </row>
        <row r="102">
          <cell r="I102">
            <v>130996</v>
          </cell>
        </row>
        <row r="128">
          <cell r="I128">
            <v>0</v>
          </cell>
        </row>
      </sheetData>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ใบสรุปราคา"/>
      <sheetName val="สรุปหมวดงาน"/>
      <sheetName val="boq"/>
      <sheetName val="ค่าขนส่ง(6ล้อ)"/>
      <sheetName val="ค่าขนส่ง(พ่วง)"/>
      <sheetName val="Mat"/>
      <sheetName val="PL"/>
      <sheetName val="FR"/>
      <sheetName val="ดัชนีราคา"/>
      <sheetName val="Cctmst"/>
      <sheetName val="MachineB"/>
      <sheetName val="ห้องประชุม สถาบันพระบรมราชนก 10"/>
      <sheetName val="DETAIL "/>
      <sheetName val="Purchase Order"/>
      <sheetName val="ปร4สะพาน9PC"/>
      <sheetName val="ปร4Box"/>
      <sheetName val="ปร.4สะพานL"/>
      <sheetName val="ปร4สะพาน11PC"/>
      <sheetName val="สรุปสะพานL"/>
      <sheetName val="สรุปสะพาน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ใบสรุปราคา"/>
      <sheetName val="สรุปหมวดงาน"/>
      <sheetName val="boq"/>
      <sheetName val="ค่าขนส่ง(6ล้อ)"/>
      <sheetName val="ค่าขนส่ง(พ่วง)"/>
      <sheetName val="Mat"/>
      <sheetName val="PL"/>
      <sheetName val="FR"/>
      <sheetName val="ดัชนีราคา"/>
      <sheetName val="Cctmst"/>
      <sheetName val="liste"/>
      <sheetName val="wpc2(2)"/>
      <sheetName val="Form1"/>
      <sheetName val="Hauli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ALL"/>
      <sheetName val="boq"/>
      <sheetName val="ต้นทุนสะพาน"/>
      <sheetName val="แหล่งวัสดุ"/>
      <sheetName val="ต้นทุนทาง"/>
      <sheetName val="วัสดุ"/>
      <sheetName val="#REF"/>
      <sheetName val="ราคาวัสดุ"/>
      <sheetName val="concrete&amp;งานไม้แบบ"/>
      <sheetName val="3_unitcost"/>
      <sheetName val="Cost-2"/>
      <sheetName val="Form1"/>
      <sheetName val="ดัชนีราคา"/>
      <sheetName val="Hauling"/>
    </sheetNames>
    <definedNames>
      <definedName name="ChangeFarmTurnOutA"/>
      <definedName name="ChangeFTOB"/>
      <definedName name="okFtoa"/>
      <definedName name="okFtoB"/>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ดัชนีราคา"/>
      <sheetName val="Sum HDD"/>
      <sheetName val="HDD_1-6 "/>
      <sheetName val="HDD_E30 IN"/>
      <sheetName val="EQ"/>
      <sheetName val="ค่าแรง HDD"/>
      <sheetName val="DB&amp;Cost"/>
      <sheetName val="สรุปราคา DB"/>
      <sheetName val="สรุป DB"/>
      <sheetName val="DB 1"/>
      <sheetName val="DB 3"/>
      <sheetName val="DB 2"/>
      <sheetName val="DB(4)"/>
      <sheetName val="DB(5)"/>
      <sheetName val="DB(6)"/>
      <sheetName val="DB(7)"/>
      <sheetName val="DB(8)"/>
      <sheetName val="DB(9)"/>
      <sheetName val="DB(10)"/>
      <sheetName val="DB(11)"/>
      <sheetName val="DB(12)"/>
      <sheetName val="DB(13)"/>
      <sheetName val="DB(14)"/>
      <sheetName val="DB(15)"/>
      <sheetName val="DB(16)"/>
      <sheetName val="DB(17)"/>
      <sheetName val="DB(18)"/>
      <sheetName val="DB(19)"/>
      <sheetName val="DB(20)"/>
      <sheetName val="DB(21)"/>
      <sheetName val="DB(22)"/>
      <sheetName val="DB(23)"/>
      <sheetName val="DB(24)"/>
      <sheetName val="DB(25)"/>
      <sheetName val="DB(26)"/>
      <sheetName val="DB(27)"/>
      <sheetName val="DB(28)"/>
      <sheetName val="DB(29)"/>
      <sheetName val="DB(30)"/>
      <sheetName val="DB(31)"/>
      <sheetName val="DB(32)"/>
      <sheetName val="DB(33)"/>
      <sheetName val="DB(34)"/>
      <sheetName val="cal DB"/>
      <sheetName val="PJ"/>
      <sheetName val="บ่อ"/>
      <sheetName val="ฐาน"/>
    </sheetNames>
    <sheetDataSet>
      <sheetData sheetId="0">
        <row r="90">
          <cell r="H90">
            <v>7000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C1L"/>
      <sheetName val="boq"/>
      <sheetName val="#REF"/>
      <sheetName val="ดัชนีราคา"/>
      <sheetName val="ราคาวัสดุ"/>
      <sheetName val="ค่างานต้นทุน"/>
      <sheetName val="SAN REDUCED 1"/>
      <sheetName val="concrete&amp;งานไม้แบบ"/>
      <sheetName val="MachineB"/>
      <sheetName val="ปร4สะพาน9PC"/>
      <sheetName val="ปร4Box"/>
      <sheetName val="ปร.4สะพานL"/>
      <sheetName val="ปร4สะพาน11PC"/>
      <sheetName val="สรุปสะพานL"/>
      <sheetName val="สรุปสะพานR"/>
    </sheetNames>
    <definedNames>
      <definedName name="[pro-chkrc].F_trial"/>
      <definedName name="check_ele7_8_ele3" refersTo="#REF!"/>
      <definedName name="ChkRdCr"/>
      <definedName name="data_chk_rd_cr"/>
      <definedName name="ProChkRdCr.DeleteDetailDesign"/>
      <definedName name="ProChkRdCr.GotoSheet"/>
      <definedName name="ProChkRdCr.Mov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KRMC"/>
      <sheetName val="boq"/>
      <sheetName val="ดัชนีราคา"/>
      <sheetName val="#REF"/>
      <sheetName val="List"/>
      <sheetName val="PL"/>
      <sheetName val="ราคาวัสดุ"/>
      <sheetName val="concrete&amp;งานไม้แบบ"/>
    </sheetNames>
    <definedNames>
      <definedName name="CheckCal"/>
      <definedName name="DataCheck"/>
      <definedName name="DataInputOfDesign.ControlWorkingOfProgram"/>
      <definedName name="ProCheck.Control"/>
      <definedName name="ProCheck.DeleteDetailDesign"/>
      <definedName name="ProCheck.GotoSheet"/>
      <definedName name="ProCheck.Mov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ดัชนีราคา"/>
      <sheetName val="DB (กรอกจำนวนท่อ )"/>
      <sheetName val="HDD_(P' Wischupong) "/>
      <sheetName val="Pipe&amp;Grout(ใส่จำนวนท่อ)"/>
      <sheetName val="MH(เลือก Type)"/>
      <sheetName val="A_J "/>
      <sheetName val="Bk A_J "/>
      <sheetName val="O_J"/>
      <sheetName val="Bk O_J"/>
      <sheetName val="L_J "/>
      <sheetName val="Bk L_J"/>
      <sheetName val="ค่าแรง HDD"/>
      <sheetName val="HDD 1-6"/>
      <sheetName val="HDD 8-12"/>
      <sheetName val="สรุป HDD -ราคารวม"/>
      <sheetName val="HDD_B(P' chumnan )"/>
      <sheetName val="ไม้แบบ"/>
      <sheetName val="ราคา กทม."/>
      <sheetName val="ขนาดบ่อ"/>
      <sheetName val="NDV"/>
      <sheetName val="Unit Sub Type A"/>
      <sheetName val="Unit Sub"/>
      <sheetName val="RMU Unit Sub 4 BAY"/>
      <sheetName val="RMU on slab"/>
      <sheetName val="RMU"/>
      <sheetName val="LMC"/>
      <sheetName val="PDC"/>
      <sheetName val="DB BOQ"/>
      <sheetName val="สรุป DB"/>
      <sheetName val="สรุปราคา DB"/>
      <sheetName val="Chart DB"/>
      <sheetName val="DB_CORR"/>
      <sheetName val="DB_CORR V.2"/>
      <sheetName val="Pipe_Grout(ใส่จำนวนท่อ)"/>
    </sheetNames>
    <sheetDataSet>
      <sheetData sheetId="0">
        <row r="8">
          <cell r="F8">
            <v>0</v>
          </cell>
          <cell r="G8">
            <v>5000</v>
          </cell>
        </row>
        <row r="15">
          <cell r="F15">
            <v>290</v>
          </cell>
          <cell r="G15">
            <v>186</v>
          </cell>
        </row>
        <row r="17">
          <cell r="F17">
            <v>435</v>
          </cell>
          <cell r="G17">
            <v>216</v>
          </cell>
        </row>
        <row r="18">
          <cell r="F18">
            <v>277</v>
          </cell>
          <cell r="G18">
            <v>186</v>
          </cell>
        </row>
        <row r="19">
          <cell r="F19">
            <v>370</v>
          </cell>
          <cell r="G19">
            <v>186</v>
          </cell>
        </row>
        <row r="21">
          <cell r="F21">
            <v>627</v>
          </cell>
          <cell r="G21">
            <v>216</v>
          </cell>
        </row>
        <row r="25">
          <cell r="F25">
            <v>29.62</v>
          </cell>
          <cell r="G25">
            <v>2.64</v>
          </cell>
        </row>
        <row r="27">
          <cell r="F27">
            <v>28.88</v>
          </cell>
          <cell r="G27">
            <v>2.64</v>
          </cell>
        </row>
        <row r="28">
          <cell r="F28">
            <v>28.88</v>
          </cell>
          <cell r="G28">
            <v>2.64</v>
          </cell>
        </row>
        <row r="29">
          <cell r="F29">
            <v>28.88</v>
          </cell>
          <cell r="G29">
            <v>2.64</v>
          </cell>
        </row>
        <row r="30">
          <cell r="F30">
            <v>28.3</v>
          </cell>
          <cell r="G30">
            <v>2.64</v>
          </cell>
        </row>
        <row r="31">
          <cell r="F31">
            <v>28.1</v>
          </cell>
          <cell r="G31">
            <v>2.64</v>
          </cell>
        </row>
        <row r="32">
          <cell r="F32">
            <v>28.1</v>
          </cell>
          <cell r="G32">
            <v>2.64</v>
          </cell>
        </row>
        <row r="69">
          <cell r="G69">
            <v>15</v>
          </cell>
        </row>
        <row r="104">
          <cell r="G104">
            <v>594</v>
          </cell>
          <cell r="H104">
            <v>614</v>
          </cell>
        </row>
        <row r="105">
          <cell r="G105">
            <v>300</v>
          </cell>
          <cell r="H105">
            <v>2000</v>
          </cell>
        </row>
        <row r="130">
          <cell r="G130">
            <v>804</v>
          </cell>
          <cell r="H130">
            <v>3676</v>
          </cell>
        </row>
        <row r="146">
          <cell r="H146">
            <v>8000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P1L"/>
      <sheetName val="ดัชนีราคา"/>
      <sheetName val="boq"/>
      <sheetName val="#REF"/>
      <sheetName val="DETAIL "/>
      <sheetName val="PL"/>
      <sheetName val="List"/>
    </sheetNames>
    <definedNames>
      <definedName name="ChkDrpCal"/>
      <definedName name="DataChkDrp"/>
      <definedName name="ProChkDrp.Control"/>
      <definedName name="ProChkDrp.DeleteDetailDesign"/>
      <definedName name="ProChkDrp.GotoSheet"/>
      <definedName name="ProChkDrp.Move"/>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
      <sheetName val="ต้นทุน"/>
      <sheetName val="back"/>
    </sheetNames>
    <sheetDataSet>
      <sheetData sheetId="0" refreshError="1"/>
      <sheetData sheetId="1" refreshError="1">
        <row r="10">
          <cell r="F10">
            <v>153</v>
          </cell>
        </row>
        <row r="11">
          <cell r="E11">
            <v>210</v>
          </cell>
          <cell r="F11">
            <v>46</v>
          </cell>
        </row>
        <row r="12">
          <cell r="E12">
            <v>2430</v>
          </cell>
          <cell r="F12">
            <v>342</v>
          </cell>
        </row>
        <row r="13">
          <cell r="E13">
            <v>385</v>
          </cell>
          <cell r="F13">
            <v>137</v>
          </cell>
        </row>
        <row r="14">
          <cell r="E14">
            <v>19</v>
          </cell>
          <cell r="F14">
            <v>4</v>
          </cell>
        </row>
        <row r="15">
          <cell r="E15">
            <v>312</v>
          </cell>
          <cell r="F15">
            <v>100</v>
          </cell>
        </row>
        <row r="16">
          <cell r="E16">
            <v>400</v>
          </cell>
        </row>
        <row r="17">
          <cell r="E17">
            <v>2610</v>
          </cell>
          <cell r="F17">
            <v>205</v>
          </cell>
        </row>
        <row r="19">
          <cell r="F19">
            <v>25</v>
          </cell>
        </row>
        <row r="20">
          <cell r="F20">
            <v>62</v>
          </cell>
        </row>
        <row r="21">
          <cell r="F21">
            <v>133</v>
          </cell>
        </row>
        <row r="22">
          <cell r="F22">
            <v>50</v>
          </cell>
        </row>
      </sheetData>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ดัชนีราคา"/>
      <sheetName val="ไม้แบบ"/>
      <sheetName val="ขนาดบ่อ"/>
      <sheetName val="Sum"/>
      <sheetName val="NDV"/>
      <sheetName val="Unit Sub"/>
      <sheetName val="RMU"/>
      <sheetName val="OUT"/>
      <sheetName val="PDC"/>
      <sheetName val="MH"/>
      <sheetName val="สรุป HDD -ราคารวม"/>
      <sheetName val="สรุป HDD ราคาต่อเมตร"/>
      <sheetName val="HDD 1-6"/>
      <sheetName val="HDD 8-12"/>
      <sheetName val="ค่าแรง HDD"/>
      <sheetName val="Equi_HDD"/>
      <sheetName val="DB (กรอกจำนวนท่อ )"/>
      <sheetName val="DB BOQ"/>
      <sheetName val="สรุป DB"/>
      <sheetName val="สรุปราคา DB"/>
      <sheetName val="Chart DB"/>
      <sheetName val="PJ"/>
      <sheetName val="DB_CORR"/>
      <sheetName val="สรุปฐานข้อมูลราคาแผนก  กท"/>
    </sheetNames>
    <sheetDataSet>
      <sheetData sheetId="0" refreshError="1">
        <row r="24">
          <cell r="F24">
            <v>29.44</v>
          </cell>
          <cell r="G24">
            <v>2.64</v>
          </cell>
        </row>
        <row r="26">
          <cell r="F26">
            <v>28.74</v>
          </cell>
          <cell r="G26">
            <v>2.64</v>
          </cell>
        </row>
        <row r="40">
          <cell r="F40">
            <v>2430</v>
          </cell>
          <cell r="G40">
            <v>330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เมนู"/>
      <sheetName val="ปร.5 กลาง"/>
      <sheetName val="ปร.5"/>
      <sheetName val="ปร.4"/>
      <sheetName val="รางตัวยูมีฝาปิด"/>
      <sheetName val="4.ข้อมูลโครงการ"/>
      <sheetName val="ราคาวัสดุ-ค่าแรง"/>
      <sheetName val="ข้อมูลขนส่ง"/>
      <sheetName val="ค่างานต้นทุน"/>
      <sheetName val="คสล.280 ไม่มีรอยต่อ(4ม.)"/>
      <sheetName val="คสล.280 มีรอยต่อ(4ม.)"/>
      <sheetName val="คสล.280 มีรอยต่อ(5ม.) "/>
      <sheetName val="คสล.280 มีรอยต่อ(6ม.) ตัด5เมตร"/>
      <sheetName val="คสล.280 มีรอยต่อ(6ม.) "/>
      <sheetName val="คสล.280 มีรอยต่อ(8ม.) "/>
      <sheetName val="ค่าเสื่อมราคา"/>
      <sheetName val="หกล้อขนส่ง"/>
      <sheetName val="สิบล้อขนส่ง"/>
      <sheetName val="รถพ่วงขนส่ง"/>
      <sheetName val="ราคาราง"/>
      <sheetName val="ค่ากำแพงปากท่อ"/>
      <sheetName val="ดินตัด-ถม"/>
      <sheetName val="สะพาน7x12ม."/>
      <sheetName val="คสล.280มีรอยต่อ(5)"/>
      <sheetName val="ปริมาณงาน"/>
      <sheetName val="ท่อกลม"/>
      <sheetName val="คสล.280มีรอยต่อ (4)"/>
      <sheetName val="SingleBox 1"/>
      <sheetName val="ทางเชื่อม"/>
      <sheetName val="HW&amp;EW"/>
      <sheetName val="รางระบาย"/>
      <sheetName val="widening "/>
      <sheetName val="ป้ายจราจร"/>
      <sheetName val="SingleBox 2"/>
      <sheetName val="SingleBox 3"/>
      <sheetName val="SingleBox 4"/>
      <sheetName val="Multi_Box 1"/>
      <sheetName val="Multi_Box 2"/>
      <sheetName val="Multi_Box 3"/>
      <sheetName val="Multi_Box 4"/>
      <sheetName val="ข้อมูล_Box"/>
      <sheetName val="ข้อมูลสะพาน1"/>
      <sheetName val="ข้อมูลคำนวณ1"/>
      <sheetName val="ค่างานต้นทุนสะพาน1"/>
      <sheetName val="ปร.4สะพาน1"/>
      <sheetName val="หักค่าขนส่ง"/>
      <sheetName val="approach"/>
      <sheetName val="คสล.280ไม่มีรอยต่อ (2)"/>
      <sheetName val="คสล.280ไม่มีรอยต่อ (3)"/>
      <sheetName val="คสล.280ไร้เหล็กเสริม(ก)"/>
      <sheetName val="คสล.325ksc"/>
      <sheetName val="อำนวยการ"/>
      <sheetName val="ดอกเบี้ย-กำไร"/>
      <sheetName val="Factor F_Road"/>
      <sheetName val="Factor F_Bridge-Box"/>
      <sheetName val="ประมาณราคาคำเขื่อนแก้ว"/>
      <sheetName val="11 ข้อมูลงานCon"/>
      <sheetName val="12 ข้อมูลงานไม้แบบ"/>
      <sheetName val="ค่าขนส่ง(6ล้อ)"/>
      <sheetName val="ค่าขนส่ง(พ่วง)"/>
      <sheetName val="Form1"/>
      <sheetName val="ได้ราคาคอนกรีต-เหล็กเสริม"/>
      <sheetName val="Form3"/>
      <sheetName val="ได้งานตีเส้น"/>
    </sheetNames>
    <sheetDataSet>
      <sheetData sheetId="0"/>
      <sheetData sheetId="1"/>
      <sheetData sheetId="2"/>
      <sheetData sheetId="3"/>
      <sheetData sheetId="4"/>
      <sheetData sheetId="5"/>
      <sheetData sheetId="6"/>
      <sheetData sheetId="7">
        <row r="8">
          <cell r="F8">
            <v>15</v>
          </cell>
        </row>
        <row r="9">
          <cell r="F9">
            <v>0</v>
          </cell>
        </row>
        <row r="10">
          <cell r="F10">
            <v>0</v>
          </cell>
        </row>
        <row r="11">
          <cell r="F11">
            <v>0</v>
          </cell>
        </row>
        <row r="12">
          <cell r="F12">
            <v>159</v>
          </cell>
        </row>
        <row r="13">
          <cell r="F13">
            <v>240</v>
          </cell>
          <cell r="G13" t="str">
            <v>โรงโม่หิน อ.น้ำยืน จ.อุบลฯ</v>
          </cell>
        </row>
        <row r="14">
          <cell r="F14">
            <v>340</v>
          </cell>
        </row>
        <row r="15">
          <cell r="F15">
            <v>340</v>
          </cell>
          <cell r="G15" t="str">
            <v>โรงโม่หิน อ.น้ำยืน จ.อุบลฯ</v>
          </cell>
        </row>
        <row r="16">
          <cell r="F16">
            <v>340</v>
          </cell>
        </row>
        <row r="17">
          <cell r="F17">
            <v>290</v>
          </cell>
        </row>
        <row r="18">
          <cell r="F18">
            <v>25972.67</v>
          </cell>
        </row>
        <row r="19">
          <cell r="F19">
            <v>25770</v>
          </cell>
        </row>
        <row r="20">
          <cell r="F20">
            <v>26029.67</v>
          </cell>
        </row>
        <row r="21">
          <cell r="F21">
            <v>31850</v>
          </cell>
        </row>
        <row r="22">
          <cell r="F22">
            <v>2710.28</v>
          </cell>
        </row>
        <row r="23">
          <cell r="F23">
            <v>100</v>
          </cell>
        </row>
        <row r="24">
          <cell r="F24">
            <v>186</v>
          </cell>
        </row>
        <row r="25">
          <cell r="F25">
            <v>23330</v>
          </cell>
        </row>
        <row r="26">
          <cell r="F26">
            <v>49.19</v>
          </cell>
        </row>
        <row r="27">
          <cell r="F27">
            <v>533</v>
          </cell>
        </row>
        <row r="28">
          <cell r="F28">
            <v>0</v>
          </cell>
        </row>
        <row r="29">
          <cell r="F29">
            <v>0</v>
          </cell>
        </row>
        <row r="30">
          <cell r="F30">
            <v>0</v>
          </cell>
        </row>
        <row r="31">
          <cell r="F31">
            <v>0</v>
          </cell>
        </row>
        <row r="32">
          <cell r="F32">
            <v>0</v>
          </cell>
        </row>
        <row r="33">
          <cell r="F33">
            <v>0</v>
          </cell>
        </row>
        <row r="44">
          <cell r="F44">
            <v>25261.68</v>
          </cell>
        </row>
        <row r="45">
          <cell r="F45">
            <v>22474.77</v>
          </cell>
        </row>
        <row r="46">
          <cell r="F46">
            <v>22800.62</v>
          </cell>
        </row>
        <row r="47">
          <cell r="F47">
            <v>22654.2</v>
          </cell>
        </row>
        <row r="48">
          <cell r="F48">
            <v>25654.21</v>
          </cell>
        </row>
        <row r="49">
          <cell r="F49">
            <v>21140.19</v>
          </cell>
        </row>
        <row r="50">
          <cell r="F50">
            <v>23151.4</v>
          </cell>
        </row>
        <row r="51">
          <cell r="F51">
            <v>22515.89</v>
          </cell>
        </row>
        <row r="52">
          <cell r="F52">
            <v>22197.200000000001</v>
          </cell>
        </row>
        <row r="53">
          <cell r="F53">
            <v>22355.14</v>
          </cell>
        </row>
        <row r="56">
          <cell r="F56">
            <v>683.23</v>
          </cell>
        </row>
        <row r="57">
          <cell r="F57">
            <v>1200</v>
          </cell>
        </row>
        <row r="58">
          <cell r="F58">
            <v>303.74</v>
          </cell>
        </row>
        <row r="59">
          <cell r="F59">
            <v>80</v>
          </cell>
        </row>
        <row r="60">
          <cell r="F60">
            <v>200</v>
          </cell>
        </row>
        <row r="61">
          <cell r="F61">
            <v>31.33</v>
          </cell>
        </row>
        <row r="63">
          <cell r="F63">
            <v>150</v>
          </cell>
        </row>
        <row r="65">
          <cell r="F65">
            <v>30</v>
          </cell>
        </row>
        <row r="66">
          <cell r="F66">
            <v>280</v>
          </cell>
        </row>
        <row r="67">
          <cell r="F67">
            <v>747.66</v>
          </cell>
        </row>
        <row r="68">
          <cell r="F68">
            <v>10</v>
          </cell>
        </row>
        <row r="69">
          <cell r="F69">
            <v>15</v>
          </cell>
        </row>
        <row r="83">
          <cell r="F83">
            <v>436</v>
          </cell>
        </row>
        <row r="84">
          <cell r="F84">
            <v>498</v>
          </cell>
        </row>
        <row r="85">
          <cell r="F85">
            <v>133</v>
          </cell>
        </row>
        <row r="86">
          <cell r="F86">
            <v>133</v>
          </cell>
        </row>
        <row r="87">
          <cell r="F87">
            <v>3401</v>
          </cell>
        </row>
        <row r="91">
          <cell r="F91">
            <v>1559</v>
          </cell>
        </row>
        <row r="92">
          <cell r="F92">
            <v>300</v>
          </cell>
        </row>
      </sheetData>
      <sheetData sheetId="8"/>
      <sheetData sheetId="9">
        <row r="5">
          <cell r="H5">
            <v>1.44</v>
          </cell>
        </row>
        <row r="7">
          <cell r="H7">
            <v>8.98</v>
          </cell>
        </row>
        <row r="12">
          <cell r="H12">
            <v>59.15</v>
          </cell>
        </row>
        <row r="18">
          <cell r="H18">
            <v>0</v>
          </cell>
        </row>
        <row r="22">
          <cell r="H22">
            <v>0</v>
          </cell>
        </row>
        <row r="26">
          <cell r="H26">
            <v>0</v>
          </cell>
        </row>
        <row r="35">
          <cell r="H35">
            <v>164.61</v>
          </cell>
        </row>
        <row r="38">
          <cell r="H38">
            <v>0</v>
          </cell>
        </row>
        <row r="47">
          <cell r="H47">
            <v>96.43</v>
          </cell>
        </row>
        <row r="55">
          <cell r="H55">
            <v>96.43</v>
          </cell>
        </row>
        <row r="62">
          <cell r="H62">
            <v>94.12</v>
          </cell>
        </row>
        <row r="67">
          <cell r="H67">
            <v>26967.19</v>
          </cell>
        </row>
        <row r="68">
          <cell r="H68">
            <v>26962.58</v>
          </cell>
        </row>
        <row r="69">
          <cell r="H69">
            <v>27222.25</v>
          </cell>
        </row>
        <row r="74">
          <cell r="H74">
            <v>565.48</v>
          </cell>
        </row>
        <row r="75">
          <cell r="H75">
            <v>465.48</v>
          </cell>
        </row>
        <row r="79">
          <cell r="H79">
            <v>33.950000000000003</v>
          </cell>
        </row>
        <row r="90">
          <cell r="H90">
            <v>8.8800000000000008</v>
          </cell>
        </row>
        <row r="91">
          <cell r="H91">
            <v>8.8800000000000008</v>
          </cell>
        </row>
        <row r="93">
          <cell r="H93">
            <v>56.84</v>
          </cell>
        </row>
        <row r="98">
          <cell r="H98">
            <v>55.81</v>
          </cell>
        </row>
        <row r="99">
          <cell r="H99">
            <v>123.74</v>
          </cell>
        </row>
        <row r="104">
          <cell r="H104">
            <v>411.48</v>
          </cell>
        </row>
        <row r="107">
          <cell r="H107">
            <v>325.48</v>
          </cell>
        </row>
        <row r="111">
          <cell r="H111">
            <v>712.2</v>
          </cell>
        </row>
        <row r="114">
          <cell r="H114">
            <v>2774.42</v>
          </cell>
        </row>
        <row r="115">
          <cell r="H115">
            <v>1492.3224</v>
          </cell>
        </row>
        <row r="116">
          <cell r="H116">
            <v>1597</v>
          </cell>
        </row>
        <row r="117">
          <cell r="H117">
            <v>1852</v>
          </cell>
        </row>
        <row r="118">
          <cell r="H118">
            <v>1852</v>
          </cell>
        </row>
        <row r="119">
          <cell r="H119">
            <v>1877</v>
          </cell>
        </row>
        <row r="120">
          <cell r="H120">
            <v>1903</v>
          </cell>
        </row>
        <row r="121">
          <cell r="H121">
            <v>1903</v>
          </cell>
        </row>
        <row r="124">
          <cell r="H124">
            <v>23394.14</v>
          </cell>
        </row>
        <row r="361">
          <cell r="H361">
            <v>25405.82</v>
          </cell>
        </row>
        <row r="362">
          <cell r="H362">
            <v>22618.91</v>
          </cell>
        </row>
        <row r="363">
          <cell r="H363">
            <v>22944.76</v>
          </cell>
        </row>
        <row r="365">
          <cell r="H365">
            <v>25556.29</v>
          </cell>
        </row>
        <row r="366">
          <cell r="H366">
            <v>21284.329999999998</v>
          </cell>
        </row>
        <row r="374">
          <cell r="H374">
            <v>23295.54</v>
          </cell>
        </row>
        <row r="375">
          <cell r="H375">
            <v>22660.03</v>
          </cell>
        </row>
        <row r="376">
          <cell r="H376">
            <v>22341.34</v>
          </cell>
        </row>
        <row r="377">
          <cell r="H377">
            <v>22499.279999999999</v>
          </cell>
        </row>
        <row r="390">
          <cell r="H390">
            <v>315.077309621523</v>
          </cell>
        </row>
        <row r="391">
          <cell r="H391">
            <v>312.06730962152301</v>
          </cell>
        </row>
        <row r="404">
          <cell r="H404">
            <v>12.17</v>
          </cell>
        </row>
      </sheetData>
      <sheetData sheetId="10"/>
      <sheetData sheetId="11"/>
      <sheetData sheetId="12"/>
      <sheetData sheetId="13"/>
      <sheetData sheetId="14"/>
      <sheetData sheetId="15"/>
      <sheetData sheetId="16">
        <row r="56">
          <cell r="H56">
            <v>198.09750000000003</v>
          </cell>
        </row>
      </sheetData>
      <sheetData sheetId="17">
        <row r="84">
          <cell r="AH84">
            <v>8.7787600000000001</v>
          </cell>
        </row>
      </sheetData>
      <sheetData sheetId="18">
        <row r="26">
          <cell r="AH26">
            <v>60</v>
          </cell>
        </row>
      </sheetData>
      <sheetData sheetId="19">
        <row r="31">
          <cell r="AA31">
            <v>60</v>
          </cell>
        </row>
      </sheetData>
      <sheetData sheetId="20">
        <row r="23">
          <cell r="I23">
            <v>2020</v>
          </cell>
        </row>
        <row r="68">
          <cell r="I68">
            <v>430</v>
          </cell>
        </row>
        <row r="92">
          <cell r="I92">
            <v>570</v>
          </cell>
        </row>
        <row r="116">
          <cell r="I116">
            <v>770</v>
          </cell>
        </row>
        <row r="139">
          <cell r="I139">
            <v>751</v>
          </cell>
        </row>
      </sheetData>
      <sheetData sheetId="21"/>
      <sheetData sheetId="22"/>
      <sheetData sheetId="23"/>
      <sheetData sheetId="24"/>
      <sheetData sheetId="25"/>
      <sheetData sheetId="26"/>
      <sheetData sheetId="27"/>
      <sheetData sheetId="28"/>
      <sheetData sheetId="29">
        <row r="27">
          <cell r="G27">
            <v>0</v>
          </cell>
        </row>
      </sheetData>
      <sheetData sheetId="30"/>
      <sheetData sheetId="31"/>
      <sheetData sheetId="32"/>
      <sheetData sheetId="33"/>
      <sheetData sheetId="34"/>
      <sheetData sheetId="35"/>
      <sheetData sheetId="36"/>
      <sheetData sheetId="37">
        <row r="9">
          <cell r="C9" t="str">
            <v xml:space="preserve">30 </v>
          </cell>
        </row>
        <row r="52">
          <cell r="B52">
            <v>4</v>
          </cell>
          <cell r="C52">
            <v>2.5</v>
          </cell>
        </row>
        <row r="71">
          <cell r="H71">
            <v>3</v>
          </cell>
        </row>
        <row r="104">
          <cell r="G104">
            <v>186.19</v>
          </cell>
        </row>
        <row r="105">
          <cell r="G105">
            <v>10.88</v>
          </cell>
        </row>
      </sheetData>
      <sheetData sheetId="38"/>
      <sheetData sheetId="39"/>
      <sheetData sheetId="40"/>
      <sheetData sheetId="41"/>
      <sheetData sheetId="42">
        <row r="5">
          <cell r="T5">
            <v>1</v>
          </cell>
        </row>
      </sheetData>
      <sheetData sheetId="43">
        <row r="51">
          <cell r="C51">
            <v>9.24</v>
          </cell>
        </row>
        <row r="70">
          <cell r="C70">
            <v>0.5</v>
          </cell>
        </row>
        <row r="98">
          <cell r="C98">
            <v>0.57999999999999996</v>
          </cell>
        </row>
        <row r="100">
          <cell r="C100">
            <v>1</v>
          </cell>
        </row>
        <row r="108">
          <cell r="C108">
            <v>1.63</v>
          </cell>
        </row>
        <row r="109">
          <cell r="C109">
            <v>2.83</v>
          </cell>
        </row>
      </sheetData>
      <sheetData sheetId="44">
        <row r="22">
          <cell r="I22">
            <v>0</v>
          </cell>
        </row>
        <row r="40">
          <cell r="I40">
            <v>0</v>
          </cell>
        </row>
      </sheetData>
      <sheetData sheetId="45">
        <row r="49">
          <cell r="I49">
            <v>349042.92</v>
          </cell>
        </row>
        <row r="67">
          <cell r="I67">
            <v>0</v>
          </cell>
        </row>
        <row r="102">
          <cell r="I102">
            <v>130996</v>
          </cell>
        </row>
        <row r="128">
          <cell r="I128">
            <v>0</v>
          </cell>
        </row>
      </sheetData>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ILLX"/>
      <sheetName val="6.1ข้อมูลงานCon+ไม้แบบ"/>
      <sheetName val="#REF"/>
      <sheetName val="ดัชนีราคา"/>
      <sheetName val="Form1"/>
      <sheetName val="หา FACTOR F"/>
      <sheetName val="concrete&amp;งานไม้แบบ"/>
      <sheetName val="2"/>
      <sheetName val="ราคาวัสดุ"/>
      <sheetName val="DETAIL "/>
      <sheetName val="ต้นทุน"/>
      <sheetName val="Traffic Management"/>
    </sheetNames>
    <definedNames>
      <definedName name="ControlWorkingOfProgra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L_RM1"/>
      <sheetName val="6.1ข้อมูลงานCon+ไม้แบบ"/>
      <sheetName val="ต้นทุน"/>
      <sheetName val="#REF"/>
      <sheetName val="Table"/>
      <sheetName val="Cost &amp; Size"/>
      <sheetName val="ดัชนีราคา"/>
      <sheetName val="ค่าขนส่ง(6ล้อ)"/>
      <sheetName val="ค่าขนส่ง(พ่วง)"/>
      <sheetName val="concrete&amp;งานไม้แบบ"/>
      <sheetName val="ราคาวัสดุ"/>
      <sheetName val="2"/>
      <sheetName val="List"/>
    </sheetNames>
    <definedNames>
      <definedName name="Culvert"/>
      <definedName name="DataCulvert"/>
      <definedName name="ProCulvert.Control"/>
      <definedName name="ProCulvert.GotoShe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F อาคาร"/>
      <sheetName val="Factor F งาน DB."/>
      <sheetName val="Check F"/>
      <sheetName val="ข้อมูลงานและราคา"/>
      <sheetName val="สรุปประมาณการ"/>
      <sheetName val="ประมาณการ"/>
      <sheetName val="สรุปรายการเสนอราคา"/>
      <sheetName val="รายการเสนอราคา"/>
    </sheetNames>
    <sheetDataSet>
      <sheetData sheetId="0"/>
      <sheetData sheetId="1"/>
      <sheetData sheetId="2"/>
      <sheetData sheetId="3">
        <row r="3">
          <cell r="A3" t="str">
            <v>a</v>
          </cell>
          <cell r="B3" t="str">
            <v>อื่นๆ</v>
          </cell>
          <cell r="C3">
            <v>0</v>
          </cell>
          <cell r="D3">
            <v>0</v>
          </cell>
          <cell r="E3">
            <v>0</v>
          </cell>
          <cell r="F3" t="str">
            <v>สำหรับบรรทัดว่างๆ</v>
          </cell>
        </row>
        <row r="4">
          <cell r="B4" t="str">
            <v>ค่าใช้จ่ายตามเงื่อนไขและตามความจำเป็น</v>
          </cell>
        </row>
        <row r="5">
          <cell r="A5" t="str">
            <v>A-001</v>
          </cell>
          <cell r="B5" t="str">
            <v>การจัดสร้างสำนักงานสนาม สำหรับผู้ว่าจ้างและผู้ควบคุมงาน</v>
          </cell>
          <cell r="C5" t="str">
            <v>รายการ</v>
          </cell>
          <cell r="D5">
            <v>120000</v>
          </cell>
          <cell r="E5">
            <v>0</v>
          </cell>
        </row>
        <row r="6">
          <cell r="A6" t="str">
            <v>A-002</v>
          </cell>
          <cell r="B6" t="str">
            <v>การทำระบบป้องกันฝุ่นตามข้อบังคับ</v>
          </cell>
          <cell r="C6" t="str">
            <v>รายการ</v>
          </cell>
          <cell r="D6">
            <v>50000</v>
          </cell>
          <cell r="E6">
            <v>0</v>
          </cell>
        </row>
        <row r="7">
          <cell r="A7" t="str">
            <v>A-003</v>
          </cell>
          <cell r="B7" t="str">
            <v>การทำระบบป้องกันดินพัง</v>
          </cell>
          <cell r="C7" t="str">
            <v>รายการ</v>
          </cell>
          <cell r="D7">
            <v>1450000</v>
          </cell>
          <cell r="E7">
            <v>0</v>
          </cell>
        </row>
        <row r="8">
          <cell r="A8" t="str">
            <v>A-004</v>
          </cell>
          <cell r="B8" t="str">
            <v>ค่าใช้จ่ายสำหรับอุปกรณ์เครื่องจักรกลพิเศษในการก่อสร้าง</v>
          </cell>
          <cell r="C8" t="str">
            <v>รายการ</v>
          </cell>
          <cell r="D8">
            <v>1500000</v>
          </cell>
          <cell r="E8">
            <v>0</v>
          </cell>
        </row>
        <row r="9">
          <cell r="A9" t="str">
            <v>A-005</v>
          </cell>
          <cell r="B9" t="str">
            <v>ค่าใช้จ่ายในกรรมวิธีป้องกันชีวิตและทรัพย์สินของบุคคลที่ 3</v>
          </cell>
          <cell r="C9" t="str">
            <v>รายการ</v>
          </cell>
          <cell r="D9">
            <v>30000</v>
          </cell>
          <cell r="E9">
            <v>0</v>
          </cell>
        </row>
        <row r="10">
          <cell r="A10" t="str">
            <v>A-006</v>
          </cell>
          <cell r="B10" t="str">
            <v>ค่าใช้จ่ายการป้องกันอุบัติภัย</v>
          </cell>
          <cell r="C10" t="str">
            <v>รายการ</v>
          </cell>
          <cell r="D10">
            <v>80000</v>
          </cell>
          <cell r="E10">
            <v>0</v>
          </cell>
        </row>
        <row r="11">
          <cell r="A11" t="str">
            <v>A-007</v>
          </cell>
          <cell r="B11" t="str">
            <v xml:space="preserve"> ปักผัง</v>
          </cell>
          <cell r="C11" t="str">
            <v>รายการ</v>
          </cell>
          <cell r="D11">
            <v>30000</v>
          </cell>
        </row>
        <row r="12">
          <cell r="A12" t="str">
            <v>A-008</v>
          </cell>
          <cell r="B12" t="str">
            <v>งานถมที่ดิน</v>
          </cell>
          <cell r="C12" t="str">
            <v>ลบ.ม.</v>
          </cell>
        </row>
        <row r="13">
          <cell r="A13" t="str">
            <v>A-009</v>
          </cell>
          <cell r="B13" t="str">
            <v>รื้อถอนฐานอุปกรณ์ต่างๆ กีดขวางแนวเขตก่อสร้างอาคาร</v>
          </cell>
          <cell r="C13" t="str">
            <v>รายการ</v>
          </cell>
          <cell r="D13">
            <v>149500</v>
          </cell>
        </row>
        <row r="14">
          <cell r="A14" t="str">
            <v>A-010</v>
          </cell>
          <cell r="B14" t="str">
            <v>ค่าดำเนินการขอติดตั้งมาตรวัดและใช้น้ำประปาประเภทถาวร ขนาด 3/4 นิ้ว</v>
          </cell>
          <cell r="C14" t="str">
            <v>รายการ</v>
          </cell>
          <cell r="D14">
            <v>9000</v>
          </cell>
        </row>
        <row r="15">
          <cell r="A15" t="str">
            <v>A-011</v>
          </cell>
          <cell r="B15" t="str">
            <v>ค่าดำเนินการขอใช้โทรศัพท์ จำนวน 2 เลขหมาย</v>
          </cell>
          <cell r="C15" t="str">
            <v>รายการ</v>
          </cell>
          <cell r="D15">
            <v>1000</v>
          </cell>
        </row>
        <row r="16">
          <cell r="B16" t="str">
            <v>งานเครื่องจักรกล</v>
          </cell>
        </row>
        <row r="17">
          <cell r="A17" t="str">
            <v>B-001</v>
          </cell>
          <cell r="B17" t="str">
            <v>เครื่องลมพร้อมหัวสกัด</v>
          </cell>
          <cell r="C17" t="str">
            <v>วัน</v>
          </cell>
          <cell r="D17">
            <v>1000</v>
          </cell>
          <cell r="E17">
            <v>0</v>
          </cell>
        </row>
        <row r="18">
          <cell r="A18" t="str">
            <v>B-002</v>
          </cell>
          <cell r="B18" t="str">
            <v>รถแบคโฮ PC 120</v>
          </cell>
          <cell r="C18" t="str">
            <v>วัน</v>
          </cell>
          <cell r="D18">
            <v>5000</v>
          </cell>
          <cell r="E18">
            <v>0</v>
          </cell>
        </row>
        <row r="19">
          <cell r="A19" t="str">
            <v>B-003</v>
          </cell>
          <cell r="B19" t="str">
            <v>รถแบคโฮ PC 200</v>
          </cell>
          <cell r="C19" t="str">
            <v>วัน</v>
          </cell>
          <cell r="D19">
            <v>7000</v>
          </cell>
          <cell r="E19">
            <v>0</v>
          </cell>
        </row>
        <row r="20">
          <cell r="A20" t="str">
            <v>B-004</v>
          </cell>
          <cell r="B20" t="str">
            <v>รถแบคโฮ PC 400</v>
          </cell>
          <cell r="C20" t="str">
            <v>วัน</v>
          </cell>
          <cell r="D20">
            <v>10000</v>
          </cell>
          <cell r="E20">
            <v>0</v>
          </cell>
        </row>
        <row r="21">
          <cell r="A21" t="str">
            <v>B-005</v>
          </cell>
          <cell r="B21" t="str">
            <v>รถขนย้ายเครื่องจักรกล</v>
          </cell>
          <cell r="C21" t="str">
            <v>เที่ยว</v>
          </cell>
          <cell r="D21">
            <v>2500</v>
          </cell>
          <cell r="E21">
            <v>0</v>
          </cell>
        </row>
        <row r="22">
          <cell r="A22" t="str">
            <v>B-006</v>
          </cell>
          <cell r="B22" t="str">
            <v>รถขนวัสดุทิ้ง</v>
          </cell>
          <cell r="C22" t="str">
            <v>เที่ยว</v>
          </cell>
          <cell r="D22">
            <v>1000</v>
          </cell>
          <cell r="E22">
            <v>0</v>
          </cell>
        </row>
        <row r="24">
          <cell r="B24" t="str">
            <v>งานเสาเข็มและโครงสร้างสำเร็จรูป</v>
          </cell>
        </row>
        <row r="25">
          <cell r="A25" t="str">
            <v>C-001</v>
          </cell>
          <cell r="B25" t="str">
            <v xml:space="preserve"> เสาเข็ม คสล.หกเหลี่ยม 0.15x2.00 ม.</v>
          </cell>
          <cell r="C25" t="str">
            <v>ต้น</v>
          </cell>
          <cell r="D25">
            <v>120</v>
          </cell>
          <cell r="E25">
            <v>50</v>
          </cell>
        </row>
        <row r="26">
          <cell r="A26" t="str">
            <v>C-002</v>
          </cell>
          <cell r="B26" t="str">
            <v xml:space="preserve"> เสาเข็ม คสล.หกเหลี่ยม 0.15x4.00 ม.</v>
          </cell>
          <cell r="C26" t="str">
            <v>ต้น</v>
          </cell>
          <cell r="D26">
            <v>240</v>
          </cell>
          <cell r="E26">
            <v>100</v>
          </cell>
        </row>
        <row r="27">
          <cell r="A27" t="str">
            <v>C-003</v>
          </cell>
          <cell r="B27" t="str">
            <v>เสาเข็มสี่เหลี่ยม  0.10x0.10 x 2.00 ม.</v>
          </cell>
          <cell r="C27" t="str">
            <v>ต้น</v>
          </cell>
          <cell r="D27">
            <v>120</v>
          </cell>
          <cell r="E27">
            <v>50</v>
          </cell>
        </row>
        <row r="28">
          <cell r="A28" t="str">
            <v>C-004</v>
          </cell>
          <cell r="B28" t="str">
            <v xml:space="preserve"> เสาเข็ม คสล. 6"x6.00 ม.</v>
          </cell>
          <cell r="C28" t="str">
            <v>ต้น</v>
          </cell>
          <cell r="D28">
            <v>450</v>
          </cell>
          <cell r="E28">
            <v>200</v>
          </cell>
        </row>
        <row r="29">
          <cell r="A29" t="str">
            <v>C-005</v>
          </cell>
          <cell r="B29" t="str">
            <v>เสาเข็มสี่เหลี่ยม คอร. 0.18x0.18 x 6.00 ม.</v>
          </cell>
          <cell r="C29" t="str">
            <v>ต้น</v>
          </cell>
          <cell r="D29">
            <v>700</v>
          </cell>
          <cell r="E29">
            <v>120</v>
          </cell>
        </row>
        <row r="30">
          <cell r="A30" t="str">
            <v>C-006</v>
          </cell>
          <cell r="B30" t="str">
            <v>เสาเข็ม I  0.30x0.30 x 10.00 ม.</v>
          </cell>
          <cell r="C30" t="str">
            <v>ต้น</v>
          </cell>
        </row>
        <row r="31">
          <cell r="A31" t="str">
            <v>C-007</v>
          </cell>
          <cell r="B31" t="str">
            <v>เสาเข็ม คอร. Spun 0.40 x ( 8.50 x 8.50) ม.</v>
          </cell>
          <cell r="C31" t="str">
            <v>ต้น</v>
          </cell>
        </row>
        <row r="32">
          <cell r="A32" t="str">
            <v>C-008</v>
          </cell>
          <cell r="B32" t="str">
            <v>เสาเข็มเจาะ 0.35 ม .x 21.00 ม. ชนิดแห้ง</v>
          </cell>
          <cell r="C32" t="str">
            <v>ต้น</v>
          </cell>
        </row>
        <row r="33">
          <cell r="A33" t="str">
            <v>C-009</v>
          </cell>
          <cell r="B33" t="str">
            <v>เสาเข็มเจาะ 0.60 ม .x 21.00 ม. ชนิดแห้ง</v>
          </cell>
          <cell r="C33" t="str">
            <v>ต้น</v>
          </cell>
          <cell r="D33">
            <v>25000</v>
          </cell>
          <cell r="E33">
            <v>0</v>
          </cell>
        </row>
        <row r="34">
          <cell r="A34" t="str">
            <v>C-010</v>
          </cell>
          <cell r="B34" t="str">
            <v>เสาเข็มเจาะ 0.60 ม .x 23.00 ม. ชนิดแห้ง</v>
          </cell>
          <cell r="C34" t="str">
            <v>ต้น</v>
          </cell>
          <cell r="D34">
            <v>27000</v>
          </cell>
          <cell r="E34">
            <v>0</v>
          </cell>
        </row>
        <row r="35">
          <cell r="A35" t="str">
            <v>C-011</v>
          </cell>
          <cell r="B35" t="str">
            <v>เสาเข็มเจาะ 0.80 ม .x 35.00 ม. ชนิดเปียก</v>
          </cell>
          <cell r="C35" t="str">
            <v>ต้น</v>
          </cell>
          <cell r="D35">
            <v>95000</v>
          </cell>
          <cell r="E35">
            <v>0</v>
          </cell>
        </row>
        <row r="36">
          <cell r="A36" t="str">
            <v>C-012</v>
          </cell>
          <cell r="B36" t="str">
            <v>ตัดหัวเสาเข็มขนาด 0.60 ม.</v>
          </cell>
          <cell r="C36" t="str">
            <v>ต้น</v>
          </cell>
          <cell r="D36">
            <v>0</v>
          </cell>
          <cell r="E36">
            <v>500</v>
          </cell>
        </row>
        <row r="37">
          <cell r="A37" t="str">
            <v>C-013</v>
          </cell>
          <cell r="B37" t="str">
            <v>ตัดหัวเสาเข็มขนาด 0.80 ม.</v>
          </cell>
          <cell r="C37" t="str">
            <v>ต้น</v>
          </cell>
          <cell r="D37">
            <v>0</v>
          </cell>
          <cell r="E37">
            <v>1200</v>
          </cell>
        </row>
        <row r="38">
          <cell r="A38" t="str">
            <v>C-014</v>
          </cell>
          <cell r="B38" t="str">
            <v>ทดสอบเสาเข็ม  (Seicamic  LOAD  TEST)</v>
          </cell>
          <cell r="C38" t="str">
            <v>ต้น</v>
          </cell>
          <cell r="D38">
            <v>0</v>
          </cell>
          <cell r="E38">
            <v>300</v>
          </cell>
        </row>
        <row r="39">
          <cell r="A39" t="str">
            <v>C-015</v>
          </cell>
          <cell r="B39" t="str">
            <v>ทดสอบเสาเข็ม  (DYNAMIC  LOAD  TEST)</v>
          </cell>
          <cell r="C39" t="str">
            <v>ต้น</v>
          </cell>
          <cell r="D39">
            <v>0</v>
          </cell>
          <cell r="E39">
            <v>18000</v>
          </cell>
        </row>
        <row r="40">
          <cell r="A40" t="str">
            <v>C-016</v>
          </cell>
          <cell r="B40" t="str">
            <v>ทดสอบความหนาแน่นไม่น้อยกว่า 95 %ตามมาตรฐาน MODIFY AASHO.</v>
          </cell>
          <cell r="C40" t="str">
            <v>รายการ</v>
          </cell>
          <cell r="D40">
            <v>5000</v>
          </cell>
          <cell r="E40">
            <v>0</v>
          </cell>
        </row>
        <row r="41">
          <cell r="A41" t="str">
            <v>C-017</v>
          </cell>
          <cell r="B41" t="str">
            <v>แผง คสล.ขนาด 0.50x0.82x0.09 m.</v>
          </cell>
          <cell r="C41" t="str">
            <v>แผง</v>
          </cell>
          <cell r="D41">
            <v>220</v>
          </cell>
          <cell r="E41">
            <v>15</v>
          </cell>
        </row>
        <row r="44">
          <cell r="B44" t="str">
            <v>งานโครงสร้าง</v>
          </cell>
        </row>
        <row r="45">
          <cell r="A45" t="str">
            <v>D-001</v>
          </cell>
          <cell r="B45" t="str">
            <v>ขุดดิน</v>
          </cell>
          <cell r="C45" t="str">
            <v>ลบ.ม.</v>
          </cell>
          <cell r="E45">
            <v>60</v>
          </cell>
        </row>
        <row r="46">
          <cell r="A46" t="str">
            <v>D-002</v>
          </cell>
          <cell r="B46" t="str">
            <v>ทรายถม</v>
          </cell>
          <cell r="C46" t="str">
            <v>ลบ.ม.</v>
          </cell>
          <cell r="D46">
            <v>250</v>
          </cell>
          <cell r="E46">
            <v>60</v>
          </cell>
        </row>
        <row r="47">
          <cell r="A47" t="str">
            <v>D-003</v>
          </cell>
          <cell r="B47" t="str">
            <v>ทรายถมบดอัดแน่น</v>
          </cell>
          <cell r="C47" t="str">
            <v>ลบ.ม.</v>
          </cell>
          <cell r="D47">
            <v>250</v>
          </cell>
          <cell r="E47">
            <v>60</v>
          </cell>
        </row>
        <row r="48">
          <cell r="A48" t="str">
            <v>D-004</v>
          </cell>
          <cell r="B48" t="str">
            <v>หินคลุกบดอัดแน่น</v>
          </cell>
          <cell r="C48" t="str">
            <v>ลบ.ม.</v>
          </cell>
          <cell r="D48">
            <v>280</v>
          </cell>
          <cell r="E48">
            <v>60</v>
          </cell>
        </row>
        <row r="49">
          <cell r="A49" t="str">
            <v>D-005</v>
          </cell>
          <cell r="B49" t="str">
            <v>ทรายหยาบอัดแน่น</v>
          </cell>
          <cell r="C49" t="str">
            <v>ลบ.ม.</v>
          </cell>
          <cell r="D49">
            <v>330</v>
          </cell>
          <cell r="E49">
            <v>60</v>
          </cell>
        </row>
        <row r="50">
          <cell r="A50" t="str">
            <v>D-006</v>
          </cell>
          <cell r="B50" t="str">
            <v>คอนกรีตหยาบ</v>
          </cell>
          <cell r="C50" t="str">
            <v>ลบ.ม.</v>
          </cell>
          <cell r="D50">
            <v>2200</v>
          </cell>
          <cell r="E50">
            <v>300</v>
          </cell>
        </row>
        <row r="51">
          <cell r="A51" t="str">
            <v>D-007</v>
          </cell>
          <cell r="B51" t="str">
            <v>คอนกรีตโครงสร้าง  240  KSC.</v>
          </cell>
          <cell r="C51" t="str">
            <v>ลบ.ม.</v>
          </cell>
          <cell r="D51">
            <v>2500</v>
          </cell>
          <cell r="E51">
            <v>300</v>
          </cell>
        </row>
        <row r="52">
          <cell r="A52" t="str">
            <v>D-008</v>
          </cell>
          <cell r="B52" t="str">
            <v>ไม้แบบ</v>
          </cell>
          <cell r="C52" t="str">
            <v>ตร.ม.</v>
          </cell>
          <cell r="D52">
            <v>250</v>
          </cell>
          <cell r="E52">
            <v>100</v>
          </cell>
        </row>
        <row r="53">
          <cell r="A53" t="str">
            <v>D-009</v>
          </cell>
          <cell r="B53" t="str">
            <v>เหล็กเส้นกลม 6 มม.</v>
          </cell>
          <cell r="C53" t="str">
            <v>กก.</v>
          </cell>
          <cell r="D53">
            <v>21</v>
          </cell>
          <cell r="E53">
            <v>3</v>
          </cell>
        </row>
        <row r="54">
          <cell r="A54" t="str">
            <v>D-010</v>
          </cell>
          <cell r="B54" t="str">
            <v>เหล็กเส้นกลม 9 มม.</v>
          </cell>
          <cell r="C54" t="str">
            <v>กก.</v>
          </cell>
          <cell r="D54">
            <v>21</v>
          </cell>
          <cell r="E54">
            <v>3</v>
          </cell>
        </row>
        <row r="55">
          <cell r="A55" t="str">
            <v>D-011</v>
          </cell>
          <cell r="B55" t="str">
            <v>เหล็กเส้นกลม 12 มม.</v>
          </cell>
          <cell r="C55" t="str">
            <v>กก.</v>
          </cell>
          <cell r="D55">
            <v>21</v>
          </cell>
          <cell r="E55">
            <v>3</v>
          </cell>
        </row>
        <row r="56">
          <cell r="A56" t="str">
            <v>D-012</v>
          </cell>
          <cell r="B56" t="str">
            <v>เหล็กเส้นกลม 15 มม.</v>
          </cell>
          <cell r="C56" t="str">
            <v>กก.</v>
          </cell>
          <cell r="D56">
            <v>21</v>
          </cell>
          <cell r="E56">
            <v>3</v>
          </cell>
        </row>
        <row r="57">
          <cell r="A57" t="str">
            <v>D-013</v>
          </cell>
          <cell r="B57" t="str">
            <v>เหล็กเส้นกลม 19 มม.</v>
          </cell>
          <cell r="C57" t="str">
            <v>กก.</v>
          </cell>
          <cell r="D57">
            <v>21</v>
          </cell>
          <cell r="E57">
            <v>3</v>
          </cell>
        </row>
        <row r="58">
          <cell r="A58" t="str">
            <v>D-014</v>
          </cell>
          <cell r="B58" t="str">
            <v>เหล็กเส้นกลม 25 มม.</v>
          </cell>
          <cell r="C58" t="str">
            <v>กก.</v>
          </cell>
          <cell r="D58">
            <v>21</v>
          </cell>
          <cell r="E58">
            <v>3</v>
          </cell>
        </row>
        <row r="59">
          <cell r="A59" t="str">
            <v>D-015</v>
          </cell>
          <cell r="B59" t="str">
            <v>เหล็กข้ออ้อย 12 มม.</v>
          </cell>
          <cell r="C59" t="str">
            <v>กก.</v>
          </cell>
          <cell r="D59">
            <v>21</v>
          </cell>
          <cell r="E59">
            <v>3</v>
          </cell>
        </row>
        <row r="60">
          <cell r="A60" t="str">
            <v>D-016</v>
          </cell>
          <cell r="B60" t="str">
            <v>เหล็กข้ออ้อย 16 มม.</v>
          </cell>
          <cell r="C60" t="str">
            <v>กก.</v>
          </cell>
          <cell r="D60">
            <v>21</v>
          </cell>
          <cell r="E60">
            <v>3</v>
          </cell>
        </row>
        <row r="61">
          <cell r="A61" t="str">
            <v>D-017</v>
          </cell>
          <cell r="B61" t="str">
            <v>เหล็กข้ออ้อย 20 มม.</v>
          </cell>
          <cell r="C61" t="str">
            <v>กก.</v>
          </cell>
          <cell r="D61">
            <v>21</v>
          </cell>
          <cell r="E61">
            <v>3</v>
          </cell>
        </row>
        <row r="62">
          <cell r="A62" t="str">
            <v>D-018</v>
          </cell>
          <cell r="B62" t="str">
            <v>เหล็กข้ออ้อย 25 มม.</v>
          </cell>
          <cell r="C62" t="str">
            <v>กก.</v>
          </cell>
          <cell r="D62">
            <v>21</v>
          </cell>
          <cell r="E62">
            <v>3</v>
          </cell>
        </row>
        <row r="63">
          <cell r="A63" t="str">
            <v>D-019</v>
          </cell>
          <cell r="B63" t="str">
            <v>เหล็กข้ออ้อย 28 มม.</v>
          </cell>
          <cell r="C63" t="str">
            <v>กก.</v>
          </cell>
          <cell r="D63">
            <v>21</v>
          </cell>
          <cell r="E63">
            <v>3</v>
          </cell>
        </row>
        <row r="64">
          <cell r="A64" t="str">
            <v>D-020</v>
          </cell>
          <cell r="B64" t="str">
            <v>ลวดผูกเหล็ก</v>
          </cell>
          <cell r="C64" t="str">
            <v>กก.</v>
          </cell>
          <cell r="D64">
            <v>40</v>
          </cell>
          <cell r="E64">
            <v>0</v>
          </cell>
        </row>
        <row r="65">
          <cell r="A65" t="str">
            <v>D-021</v>
          </cell>
          <cell r="B65" t="str">
            <v>ตะปู</v>
          </cell>
          <cell r="C65" t="str">
            <v>กก.</v>
          </cell>
          <cell r="D65">
            <v>40</v>
          </cell>
          <cell r="E65">
            <v>0</v>
          </cell>
        </row>
        <row r="70">
          <cell r="B70" t="str">
            <v>งานพื้น</v>
          </cell>
        </row>
        <row r="71">
          <cell r="A71" t="str">
            <v>E-001</v>
          </cell>
          <cell r="B71" t="str">
            <v>สกัดพื้นคอนกรีตเดิม ขนาด 1.50 x 36.00 ม. ลึก 0.05 ม.</v>
          </cell>
          <cell r="C71" t="str">
            <v>ตร.ม.</v>
          </cell>
          <cell r="D71">
            <v>0</v>
          </cell>
          <cell r="E71">
            <v>100</v>
          </cell>
        </row>
        <row r="72">
          <cell r="A72" t="str">
            <v>E-002</v>
          </cell>
          <cell r="B72" t="str">
            <v>พื้นโรยหิน  No. 2</v>
          </cell>
          <cell r="C72" t="str">
            <v>ลบ.ม.</v>
          </cell>
          <cell r="D72">
            <v>350</v>
          </cell>
          <cell r="E72">
            <v>60</v>
          </cell>
        </row>
        <row r="73">
          <cell r="A73" t="str">
            <v>E-003</v>
          </cell>
          <cell r="B73" t="str">
            <v>ถนนแอสฟัสท์ หนา 0.07 ม.</v>
          </cell>
          <cell r="C73" t="str">
            <v>ตร.ม.</v>
          </cell>
          <cell r="D73">
            <v>200</v>
          </cell>
          <cell r="E73">
            <v>100</v>
          </cell>
        </row>
        <row r="74">
          <cell r="A74" t="str">
            <v>E-004</v>
          </cell>
          <cell r="B74" t="str">
            <v>ถนนแอสฟัสท์ หนา 0.10 ม.</v>
          </cell>
          <cell r="C74" t="str">
            <v>ตร.ม.</v>
          </cell>
        </row>
        <row r="75">
          <cell r="A75" t="str">
            <v>E-005</v>
          </cell>
          <cell r="B75" t="str">
            <v>เทคอนกรีต Topping หนา 0.05 ม.</v>
          </cell>
          <cell r="C75" t="str">
            <v>ตร.ม.</v>
          </cell>
          <cell r="D75">
            <v>120</v>
          </cell>
          <cell r="E75">
            <v>100</v>
          </cell>
        </row>
        <row r="76">
          <cell r="A76" t="str">
            <v>E-006</v>
          </cell>
          <cell r="B76" t="str">
            <v>เทคอนกรีต Topping หนา 0.07 ม.</v>
          </cell>
          <cell r="C76" t="str">
            <v>ตร.ม.</v>
          </cell>
          <cell r="D76">
            <v>140</v>
          </cell>
          <cell r="E76">
            <v>20</v>
          </cell>
        </row>
        <row r="77">
          <cell r="A77" t="str">
            <v>E-007</v>
          </cell>
          <cell r="B77" t="str">
            <v>ถนน คสล.หนา 0.20 ม.</v>
          </cell>
          <cell r="C77" t="str">
            <v>ตร.ม.</v>
          </cell>
          <cell r="D77">
            <v>800</v>
          </cell>
          <cell r="E77">
            <v>240</v>
          </cell>
        </row>
        <row r="78">
          <cell r="A78" t="str">
            <v>E-008</v>
          </cell>
          <cell r="B78" t="str">
            <v>ซ่อมสนามหญ้าบริเวณสนามเด็กเล่น</v>
          </cell>
          <cell r="C78" t="str">
            <v>ตร.ม.</v>
          </cell>
          <cell r="D78">
            <v>20</v>
          </cell>
          <cell r="E78">
            <v>20</v>
          </cell>
        </row>
        <row r="79">
          <cell r="A79" t="str">
            <v>E-009</v>
          </cell>
          <cell r="B79" t="str">
            <v>พื้นผิว Paving Block</v>
          </cell>
          <cell r="C79" t="str">
            <v>ตร.ม.</v>
          </cell>
          <cell r="D79">
            <v>570</v>
          </cell>
          <cell r="E79">
            <v>70</v>
          </cell>
        </row>
        <row r="80">
          <cell r="A80" t="str">
            <v>E-010</v>
          </cell>
          <cell r="B80" t="str">
            <v xml:space="preserve">พื้นผิวขัดมัน  </v>
          </cell>
          <cell r="C80" t="str">
            <v>ตร.ม.</v>
          </cell>
          <cell r="D80">
            <v>60</v>
          </cell>
          <cell r="E80">
            <v>60</v>
          </cell>
        </row>
        <row r="81">
          <cell r="A81" t="str">
            <v>E-011</v>
          </cell>
          <cell r="B81" t="str">
            <v>พื้นกระเบืองยาง 8"x8"x2 มม.</v>
          </cell>
          <cell r="C81" t="str">
            <v>ตร.ม.</v>
          </cell>
          <cell r="D81">
            <v>200</v>
          </cell>
          <cell r="E81">
            <v>50</v>
          </cell>
        </row>
        <row r="82">
          <cell r="A82" t="str">
            <v>E-012</v>
          </cell>
          <cell r="B82" t="str">
            <v xml:space="preserve">พื้นผิวกระเบื้องเซรามิค 8" x 8"   </v>
          </cell>
          <cell r="C82" t="str">
            <v>ตร.ม.</v>
          </cell>
          <cell r="D82">
            <v>330</v>
          </cell>
          <cell r="E82">
            <v>130</v>
          </cell>
        </row>
        <row r="83">
          <cell r="A83" t="str">
            <v>E-0121</v>
          </cell>
          <cell r="B83" t="str">
            <v>พื้นบุแผ่นกันซึม</v>
          </cell>
          <cell r="C83" t="str">
            <v>ตร.ม.</v>
          </cell>
          <cell r="D83">
            <v>850</v>
          </cell>
          <cell r="E83">
            <v>100</v>
          </cell>
        </row>
        <row r="84">
          <cell r="A84" t="str">
            <v>E-0122</v>
          </cell>
          <cell r="B84" t="str">
            <v>Ceramic tile 8" x 8"   ( Granite Type)</v>
          </cell>
          <cell r="C84" t="str">
            <v>ตร.ม.</v>
          </cell>
          <cell r="D84">
            <v>330</v>
          </cell>
          <cell r="E84">
            <v>130</v>
          </cell>
        </row>
        <row r="85">
          <cell r="A85" t="str">
            <v>E-0123</v>
          </cell>
          <cell r="B85" t="str">
            <v>Ceramic tile 12" x 12"   ( Granite Type)</v>
          </cell>
          <cell r="C85" t="str">
            <v>ตร.ม.</v>
          </cell>
          <cell r="D85">
            <v>330</v>
          </cell>
          <cell r="E85">
            <v>130</v>
          </cell>
        </row>
        <row r="86">
          <cell r="A86" t="str">
            <v>E-013</v>
          </cell>
          <cell r="B86" t="str">
            <v xml:space="preserve">พื้นผิวกระเบื้องเซรามิค 12" x 12"   </v>
          </cell>
          <cell r="C86" t="str">
            <v>ตร.ม.</v>
          </cell>
          <cell r="D86">
            <v>330</v>
          </cell>
          <cell r="E86">
            <v>130</v>
          </cell>
        </row>
        <row r="87">
          <cell r="A87" t="str">
            <v>E-014</v>
          </cell>
          <cell r="B87" t="str">
            <v xml:space="preserve">พื้นผิวหินขัด  </v>
          </cell>
          <cell r="C87" t="str">
            <v>ตร.ม.</v>
          </cell>
          <cell r="D87">
            <v>300</v>
          </cell>
          <cell r="E87">
            <v>120</v>
          </cell>
        </row>
        <row r="88">
          <cell r="A88" t="str">
            <v>E-015</v>
          </cell>
          <cell r="B88" t="str">
            <v xml:space="preserve"> Granite Tile</v>
          </cell>
          <cell r="C88" t="str">
            <v>ตร.ม.</v>
          </cell>
        </row>
        <row r="89">
          <cell r="A89" t="str">
            <v>E-016</v>
          </cell>
          <cell r="B89" t="str">
            <v>พื้น Access Floor 0.60x0.60ม.35 mm thk.</v>
          </cell>
          <cell r="C89" t="str">
            <v>ตร.ม.</v>
          </cell>
          <cell r="D89">
            <v>2500</v>
          </cell>
          <cell r="E89">
            <v>300</v>
          </cell>
        </row>
        <row r="90">
          <cell r="A90" t="str">
            <v>E-017</v>
          </cell>
          <cell r="B90" t="str">
            <v>พื้นผิว  Epoxy</v>
          </cell>
          <cell r="C90" t="str">
            <v>ตร.ม.</v>
          </cell>
          <cell r="D90">
            <v>800</v>
          </cell>
          <cell r="E90">
            <v>150</v>
          </cell>
        </row>
        <row r="91">
          <cell r="A91" t="str">
            <v>E-018</v>
          </cell>
          <cell r="B91" t="str">
            <v xml:space="preserve">พื้น  WATER  PROOFING  MEMBRANE  </v>
          </cell>
          <cell r="C91" t="str">
            <v>ตร.ม.</v>
          </cell>
          <cell r="D91">
            <v>0</v>
          </cell>
          <cell r="E91">
            <v>0</v>
          </cell>
        </row>
        <row r="92">
          <cell r="A92" t="str">
            <v>E-019</v>
          </cell>
          <cell r="B92" t="str">
            <v>Floor Hardener</v>
          </cell>
          <cell r="C92" t="str">
            <v>ตร.ม.</v>
          </cell>
        </row>
        <row r="93">
          <cell r="B93" t="str">
            <v>งานผนัง</v>
          </cell>
        </row>
        <row r="95">
          <cell r="A95" t="str">
            <v>F-001</v>
          </cell>
          <cell r="B95" t="str">
            <v>RC.Wall</v>
          </cell>
          <cell r="C95" t="str">
            <v>ตร.ม.</v>
          </cell>
          <cell r="D95">
            <v>60</v>
          </cell>
          <cell r="E95">
            <v>60</v>
          </cell>
        </row>
        <row r="96">
          <cell r="A96" t="str">
            <v>F-002</v>
          </cell>
          <cell r="B96" t="str">
            <v xml:space="preserve">ผนัง White Brick หนา 7 ซม.  </v>
          </cell>
          <cell r="C96" t="str">
            <v>ตร.ม.</v>
          </cell>
          <cell r="D96">
            <v>360</v>
          </cell>
          <cell r="E96">
            <v>70</v>
          </cell>
        </row>
        <row r="97">
          <cell r="A97" t="str">
            <v>F-003</v>
          </cell>
          <cell r="B97" t="str">
            <v>White Brick  7 ซม.  Double Wall</v>
          </cell>
          <cell r="C97" t="str">
            <v>ตร.ม.</v>
          </cell>
          <cell r="D97">
            <v>720</v>
          </cell>
          <cell r="E97">
            <v>140</v>
          </cell>
        </row>
        <row r="98">
          <cell r="A98" t="str">
            <v>F-004</v>
          </cell>
          <cell r="B98" t="str">
            <v>ผนัง G.R.C. Wall (Removable Wall )</v>
          </cell>
          <cell r="C98" t="str">
            <v>ตร.ม.</v>
          </cell>
          <cell r="D98">
            <v>500</v>
          </cell>
          <cell r="E98">
            <v>450</v>
          </cell>
        </row>
        <row r="99">
          <cell r="A99" t="str">
            <v>F-005</v>
          </cell>
          <cell r="B99" t="str">
            <v xml:space="preserve">ผนัง  GLASS  BLOCK  190x190x100mm.  </v>
          </cell>
          <cell r="C99" t="str">
            <v>ตร.ม.</v>
          </cell>
          <cell r="D99">
            <v>1500</v>
          </cell>
          <cell r="E99">
            <v>100</v>
          </cell>
        </row>
        <row r="100">
          <cell r="A100" t="str">
            <v>F-006</v>
          </cell>
          <cell r="B100" t="str">
            <v xml:space="preserve"> GLASS  Blue  View  </v>
          </cell>
          <cell r="C100" t="str">
            <v>ตร.ม.</v>
          </cell>
        </row>
        <row r="101">
          <cell r="A101" t="str">
            <v>F-007</v>
          </cell>
          <cell r="B101" t="str">
            <v xml:space="preserve">ผนัง Curtain Wall  Blue  View  </v>
          </cell>
          <cell r="C101" t="str">
            <v>ตร.ม.</v>
          </cell>
          <cell r="D101">
            <v>3500</v>
          </cell>
          <cell r="E101">
            <v>800</v>
          </cell>
        </row>
        <row r="102">
          <cell r="A102" t="str">
            <v>F-008</v>
          </cell>
          <cell r="B102" t="str">
            <v xml:space="preserve">Concrete Brick  7 ซม.  </v>
          </cell>
          <cell r="C102" t="str">
            <v>ตร.ม.</v>
          </cell>
        </row>
        <row r="103">
          <cell r="A103" t="str">
            <v>F-009</v>
          </cell>
          <cell r="B103" t="str">
            <v>ผนังผิวปูนฉาบเรียบ</v>
          </cell>
          <cell r="C103" t="str">
            <v>ตร.ม.</v>
          </cell>
          <cell r="D103">
            <v>60</v>
          </cell>
          <cell r="E103">
            <v>60</v>
          </cell>
        </row>
        <row r="104">
          <cell r="A104" t="str">
            <v>F-010</v>
          </cell>
          <cell r="B104" t="str">
            <v>ผนังพ่น Granite Texture</v>
          </cell>
          <cell r="C104" t="str">
            <v>ตร.ม.</v>
          </cell>
          <cell r="D104">
            <v>1000</v>
          </cell>
          <cell r="E104">
            <v>120</v>
          </cell>
        </row>
        <row r="105">
          <cell r="A105" t="str">
            <v>F-011</v>
          </cell>
          <cell r="B105" t="str">
            <v xml:space="preserve"> Texture Paint</v>
          </cell>
          <cell r="C105" t="str">
            <v>ตร.ม.</v>
          </cell>
          <cell r="D105">
            <v>300</v>
          </cell>
          <cell r="E105">
            <v>30</v>
          </cell>
        </row>
        <row r="106">
          <cell r="A106" t="str">
            <v>F-012</v>
          </cell>
          <cell r="B106" t="str">
            <v>Ceramic tile 8" x 8"   ( Granite Type)</v>
          </cell>
          <cell r="C106" t="str">
            <v>ตร.ม.</v>
          </cell>
          <cell r="D106">
            <v>330</v>
          </cell>
          <cell r="E106">
            <v>130</v>
          </cell>
        </row>
        <row r="107">
          <cell r="A107" t="str">
            <v>F-013</v>
          </cell>
          <cell r="B107" t="str">
            <v>ผนังอิฐมอญ 1/2 แผ่น</v>
          </cell>
          <cell r="C107" t="str">
            <v>ตร.ม.</v>
          </cell>
          <cell r="D107">
            <v>60</v>
          </cell>
          <cell r="E107">
            <v>60</v>
          </cell>
        </row>
        <row r="108">
          <cell r="A108" t="str">
            <v>F-014</v>
          </cell>
          <cell r="B108" t="str">
            <v>ผนังอิฐมอญเต็มแผ่น</v>
          </cell>
          <cell r="C108" t="str">
            <v>ตร.ม.</v>
          </cell>
          <cell r="D108">
            <v>150</v>
          </cell>
          <cell r="E108">
            <v>60</v>
          </cell>
        </row>
        <row r="109">
          <cell r="A109" t="str">
            <v>F-015</v>
          </cell>
          <cell r="B109" t="str">
            <v xml:space="preserve">ผนังผิวบุกระเบื้องเซรามิค  8" x 8"       </v>
          </cell>
          <cell r="C109" t="str">
            <v>ตร.ม.</v>
          </cell>
          <cell r="D109">
            <v>330</v>
          </cell>
          <cell r="E109">
            <v>130</v>
          </cell>
        </row>
        <row r="110">
          <cell r="A110" t="str">
            <v>F-016</v>
          </cell>
          <cell r="B110" t="str">
            <v>ผนังฝังเส้น  PVC.  สำหรับแนวเซาะร่อง</v>
          </cell>
          <cell r="C110" t="str">
            <v>ตร.ม.</v>
          </cell>
          <cell r="D110">
            <v>45</v>
          </cell>
          <cell r="E110">
            <v>15</v>
          </cell>
        </row>
        <row r="111">
          <cell r="A111" t="str">
            <v>F-017</v>
          </cell>
          <cell r="B111" t="str">
            <v>ผนังพ่น Granite Mist Coat</v>
          </cell>
          <cell r="C111" t="str">
            <v>ตร.ม.</v>
          </cell>
          <cell r="D111">
            <v>1000</v>
          </cell>
          <cell r="E111">
            <v>120</v>
          </cell>
        </row>
        <row r="112">
          <cell r="A112" t="str">
            <v>F-018</v>
          </cell>
          <cell r="B112" t="str">
            <v>ผนังปู REX SYONE</v>
          </cell>
          <cell r="C112" t="str">
            <v>ตร.ม.</v>
          </cell>
          <cell r="D112">
            <v>1500</v>
          </cell>
          <cell r="E112">
            <v>250</v>
          </cell>
        </row>
        <row r="113">
          <cell r="A113" t="str">
            <v>F-019</v>
          </cell>
          <cell r="B113" t="str">
            <v>บัวเชิงผนัง  Granite</v>
          </cell>
          <cell r="C113" t="str">
            <v>ม.</v>
          </cell>
          <cell r="D113">
            <v>600</v>
          </cell>
          <cell r="E113">
            <v>100</v>
          </cell>
        </row>
        <row r="114">
          <cell r="A114" t="str">
            <v>F-020</v>
          </cell>
          <cell r="B114" t="str">
            <v>บัวเชิงผนัง เซรามิค</v>
          </cell>
          <cell r="C114" t="str">
            <v>ม.</v>
          </cell>
          <cell r="D114">
            <v>150</v>
          </cell>
          <cell r="E114">
            <v>50</v>
          </cell>
        </row>
        <row r="115">
          <cell r="A115" t="str">
            <v>F-021</v>
          </cell>
          <cell r="B115" t="str">
            <v xml:space="preserve">บัวเชิงผนัง  PVC.  </v>
          </cell>
          <cell r="C115" t="str">
            <v>ตร.ม.</v>
          </cell>
          <cell r="D115">
            <v>80</v>
          </cell>
          <cell r="E115">
            <v>20</v>
          </cell>
        </row>
        <row r="116">
          <cell r="A116" t="str">
            <v>F-022</v>
          </cell>
          <cell r="B116" t="str">
            <v>ผนังกรวดล้าง</v>
          </cell>
          <cell r="C116" t="str">
            <v>ตร.ม.</v>
          </cell>
          <cell r="D116">
            <v>350</v>
          </cell>
          <cell r="E116">
            <v>120</v>
          </cell>
        </row>
        <row r="117">
          <cell r="A117" t="str">
            <v>F-023</v>
          </cell>
          <cell r="B117" t="str">
            <v>ผนัง Steel sheet ferforeted</v>
          </cell>
          <cell r="C117" t="str">
            <v>ตร.ม.</v>
          </cell>
          <cell r="D117">
            <v>3500</v>
          </cell>
          <cell r="E117">
            <v>500</v>
          </cell>
        </row>
        <row r="118">
          <cell r="B118" t="str">
            <v>งานฝ้าเพดาน</v>
          </cell>
        </row>
        <row r="119">
          <cell r="A119" t="str">
            <v>G-001</v>
          </cell>
          <cell r="B119" t="str">
            <v>ฝ้าเพดานฉาบปูนเรียบ</v>
          </cell>
          <cell r="C119" t="str">
            <v>ตร.ม.</v>
          </cell>
          <cell r="D119">
            <v>60</v>
          </cell>
          <cell r="E119">
            <v>60</v>
          </cell>
        </row>
        <row r="120">
          <cell r="A120" t="str">
            <v>G-002</v>
          </cell>
          <cell r="B120" t="str">
            <v>ฝ้ายิปซั่มบอร์ด  9  มม. ฉาบเรียบโครงเคร่าเหล็กชุบสังกะสี</v>
          </cell>
          <cell r="C120" t="str">
            <v>ตร.ม.</v>
          </cell>
          <cell r="D120">
            <v>250</v>
          </cell>
          <cell r="E120">
            <v>60</v>
          </cell>
        </row>
        <row r="121">
          <cell r="A121" t="str">
            <v>G-003</v>
          </cell>
          <cell r="B121" t="str">
            <v>ฝ้ายิปซั่มบอร์ด  9  มม.ฉาบเรียบชนิดกันชื้นโครงเคร่าเหล็กชุบสังกะสี</v>
          </cell>
          <cell r="C121" t="str">
            <v>ตร.ม.</v>
          </cell>
          <cell r="D121">
            <v>280</v>
          </cell>
          <cell r="E121">
            <v>60</v>
          </cell>
        </row>
        <row r="122">
          <cell r="A122" t="str">
            <v>G-004</v>
          </cell>
          <cell r="B122" t="str">
            <v>ฝ้า Acoustic Board 15 mm. โครงเคร่าอลูมิเนียม T-bar</v>
          </cell>
          <cell r="C122" t="str">
            <v>ตร.ม.</v>
          </cell>
          <cell r="D122">
            <v>250</v>
          </cell>
          <cell r="E122">
            <v>60</v>
          </cell>
        </row>
        <row r="123">
          <cell r="A123" t="str">
            <v>G-005</v>
          </cell>
          <cell r="B123" t="str">
            <v>ฝ้าพ่น  Fire Proof  ( Fire Rated 2Hr.0)</v>
          </cell>
          <cell r="C123" t="str">
            <v>ตร.ม.</v>
          </cell>
          <cell r="D123">
            <v>500</v>
          </cell>
          <cell r="E123">
            <v>200</v>
          </cell>
        </row>
        <row r="124">
          <cell r="A124" t="str">
            <v>G-006</v>
          </cell>
          <cell r="B124" t="str">
            <v>ฝ้า Texture Painted</v>
          </cell>
          <cell r="C124" t="str">
            <v>ตร.ม.</v>
          </cell>
          <cell r="D124">
            <v>300</v>
          </cell>
          <cell r="E124">
            <v>30</v>
          </cell>
        </row>
        <row r="125">
          <cell r="A125" t="str">
            <v>G-007</v>
          </cell>
          <cell r="B125" t="str">
            <v>ฝ้าผิวคอนกรีตท้องพื้น</v>
          </cell>
          <cell r="C125" t="str">
            <v>ตร.ม.</v>
          </cell>
          <cell r="D125">
            <v>50</v>
          </cell>
          <cell r="E125">
            <v>45</v>
          </cell>
        </row>
        <row r="126">
          <cell r="B126" t="str">
            <v>งานสี</v>
          </cell>
        </row>
        <row r="127">
          <cell r="A127" t="str">
            <v>H-001</v>
          </cell>
          <cell r="B127" t="str">
            <v>ลอกสีเดิมออกและซ่อมแซมส่วนที่ชำรุด</v>
          </cell>
          <cell r="C127" t="str">
            <v>ตร.ม.</v>
          </cell>
          <cell r="D127">
            <v>5</v>
          </cell>
          <cell r="E127">
            <v>5</v>
          </cell>
        </row>
        <row r="128">
          <cell r="A128" t="str">
            <v>H-002</v>
          </cell>
          <cell r="B128" t="str">
            <v>ทำความสะอาดบริเวณก่อสร้าง</v>
          </cell>
        </row>
        <row r="129">
          <cell r="A129" t="str">
            <v>H-003</v>
          </cell>
          <cell r="B129" t="str">
            <v>ทาสีพลาสติค  ภายนอก</v>
          </cell>
          <cell r="C129" t="str">
            <v>ตร.ม.</v>
          </cell>
          <cell r="D129">
            <v>60</v>
          </cell>
          <cell r="E129">
            <v>30</v>
          </cell>
        </row>
        <row r="130">
          <cell r="A130" t="str">
            <v>H-004</v>
          </cell>
          <cell r="B130" t="str">
            <v>ทาสีพลาสติค  ภายใน</v>
          </cell>
          <cell r="C130" t="str">
            <v>ตร.ม.</v>
          </cell>
          <cell r="D130">
            <v>45</v>
          </cell>
          <cell r="E130">
            <v>30</v>
          </cell>
        </row>
        <row r="131">
          <cell r="A131" t="str">
            <v>H-005</v>
          </cell>
          <cell r="B131" t="str">
            <v>Interior Enamel Paint 1.50 m. Height</v>
          </cell>
          <cell r="C131" t="str">
            <v>ตร.ม.</v>
          </cell>
          <cell r="D131">
            <v>150</v>
          </cell>
          <cell r="E131">
            <v>45</v>
          </cell>
        </row>
        <row r="132">
          <cell r="A132" t="str">
            <v>H-006</v>
          </cell>
          <cell r="B132" t="str">
            <v>ทาสีเรืองแสง  (ทางหนีไฟ)</v>
          </cell>
          <cell r="C132" t="str">
            <v>รายการ</v>
          </cell>
          <cell r="D132">
            <v>30000</v>
          </cell>
          <cell r="E132">
            <v>0</v>
          </cell>
        </row>
        <row r="135">
          <cell r="D135">
            <v>0</v>
          </cell>
          <cell r="E135">
            <v>0</v>
          </cell>
        </row>
        <row r="137">
          <cell r="B137" t="str">
            <v>งานระบบสุขาภิบาล ลานและถนน</v>
          </cell>
          <cell r="D137">
            <v>0</v>
          </cell>
          <cell r="E137">
            <v>0</v>
          </cell>
        </row>
        <row r="138">
          <cell r="A138" t="str">
            <v>I-001</v>
          </cell>
          <cell r="B138" t="str">
            <v>รางระบายน้ำ " U" พร้อมฝาตะแกรงเหล็กชุบ Galvanized</v>
          </cell>
          <cell r="C138" t="str">
            <v>เมตร</v>
          </cell>
          <cell r="D138">
            <v>1400</v>
          </cell>
          <cell r="E138">
            <v>0</v>
          </cell>
        </row>
        <row r="139">
          <cell r="A139" t="str">
            <v>I-002</v>
          </cell>
          <cell r="B139" t="str">
            <v>บ่อพักรางระบายน้ำ พร้อมฝาตะแกรงเหล็กชุบ Galvanized</v>
          </cell>
          <cell r="C139" t="str">
            <v>บ่อ</v>
          </cell>
          <cell r="D139">
            <v>3500</v>
          </cell>
          <cell r="E139">
            <v>0</v>
          </cell>
        </row>
        <row r="140">
          <cell r="A140" t="str">
            <v>I-003</v>
          </cell>
          <cell r="B140" t="str">
            <v>บ่อดูดน้ำทิ้ง sump Pump</v>
          </cell>
          <cell r="C140" t="str">
            <v>บ่อ</v>
          </cell>
          <cell r="D140">
            <v>11500</v>
          </cell>
          <cell r="E140">
            <v>0</v>
          </cell>
        </row>
        <row r="141">
          <cell r="A141" t="str">
            <v>I-004</v>
          </cell>
          <cell r="B141" t="str">
            <v>บ่อดักไขมันและบ่อดักขยะ</v>
          </cell>
          <cell r="C141" t="str">
            <v>บ่อ</v>
          </cell>
          <cell r="D141">
            <v>31500</v>
          </cell>
          <cell r="E141">
            <v>0</v>
          </cell>
        </row>
        <row r="142">
          <cell r="A142" t="str">
            <v>I-005</v>
          </cell>
          <cell r="B142" t="str">
            <v>บ่อพักน้ำฝน</v>
          </cell>
          <cell r="C142" t="str">
            <v>บ่อ</v>
          </cell>
          <cell r="D142">
            <v>850</v>
          </cell>
          <cell r="E142">
            <v>0</v>
          </cell>
        </row>
        <row r="143">
          <cell r="A143" t="str">
            <v>I-006</v>
          </cell>
          <cell r="B143" t="str">
            <v>ถนน คสล.หนา0.20 ม.(ภายใน)</v>
          </cell>
          <cell r="C143" t="str">
            <v>ตรม.</v>
          </cell>
          <cell r="D143">
            <v>700</v>
          </cell>
          <cell r="E143">
            <v>250</v>
          </cell>
        </row>
        <row r="144">
          <cell r="A144" t="str">
            <v>I-007</v>
          </cell>
          <cell r="B144" t="str">
            <v>งานทางลาดเข้าสถานีย่อย.(ภายใน)</v>
          </cell>
          <cell r="C144" t="str">
            <v>ตรม.</v>
          </cell>
          <cell r="D144">
            <v>1100</v>
          </cell>
          <cell r="E144">
            <v>0</v>
          </cell>
        </row>
        <row r="145">
          <cell r="A145" t="str">
            <v>I-008</v>
          </cell>
          <cell r="B145" t="str">
            <v>งานพื้น Paving block</v>
          </cell>
          <cell r="C145" t="str">
            <v>ตรม.</v>
          </cell>
          <cell r="D145">
            <v>450</v>
          </cell>
          <cell r="E145">
            <v>0</v>
          </cell>
        </row>
        <row r="146">
          <cell r="A146" t="str">
            <v>I-009</v>
          </cell>
          <cell r="B146" t="str">
            <v>งานคันหิน(ภายใน)</v>
          </cell>
          <cell r="C146" t="str">
            <v>เมตร</v>
          </cell>
          <cell r="D146">
            <v>350</v>
          </cell>
          <cell r="E146">
            <v>0</v>
          </cell>
        </row>
        <row r="147">
          <cell r="A147" t="str">
            <v>I-010</v>
          </cell>
          <cell r="B147" t="str">
            <v>งานเดินท่อประปาภายใน-ภายนอกอาคาร</v>
          </cell>
          <cell r="C147" t="str">
            <v>รายการ</v>
          </cell>
          <cell r="D147">
            <v>17000</v>
          </cell>
          <cell r="E147">
            <v>0</v>
          </cell>
        </row>
        <row r="148">
          <cell r="A148" t="str">
            <v>I-011</v>
          </cell>
          <cell r="B148" t="str">
            <v>งานเดินท่อโสโครกและท่อน้ำทิ้ง</v>
          </cell>
          <cell r="C148" t="str">
            <v>รายการ</v>
          </cell>
          <cell r="D148">
            <v>9000</v>
          </cell>
          <cell r="E148">
            <v>0</v>
          </cell>
        </row>
        <row r="149">
          <cell r="A149" t="str">
            <v>I-012</v>
          </cell>
          <cell r="B149" t="str">
            <v>งานเดินท่ออากาศ</v>
          </cell>
          <cell r="C149" t="str">
            <v>รายการ</v>
          </cell>
          <cell r="D149">
            <v>2500</v>
          </cell>
          <cell r="E149">
            <v>0</v>
          </cell>
        </row>
        <row r="150">
          <cell r="A150" t="str">
            <v>I-013</v>
          </cell>
          <cell r="B150" t="str">
            <v>งานเดินท่อน้ำฝน</v>
          </cell>
          <cell r="C150" t="str">
            <v>รายการ</v>
          </cell>
          <cell r="D150">
            <v>20000</v>
          </cell>
          <cell r="E150">
            <v>0</v>
          </cell>
        </row>
        <row r="151">
          <cell r="A151" t="str">
            <v>I-014</v>
          </cell>
          <cell r="B151" t="str">
            <v>ถังเก็บน้ำสแตนเลสบนดินขนาด 2,500 ลิตร</v>
          </cell>
          <cell r="C151" t="str">
            <v>ชุด</v>
          </cell>
          <cell r="D151">
            <v>12000</v>
          </cell>
          <cell r="E151">
            <v>0</v>
          </cell>
        </row>
        <row r="152">
          <cell r="A152" t="str">
            <v>I-015</v>
          </cell>
          <cell r="B152" t="str">
            <v>ถังเก็บน้ำสแตนเลสบนดาดฟ้าขนาด 2,500 ลิตร</v>
          </cell>
          <cell r="C152" t="str">
            <v>ชุด</v>
          </cell>
          <cell r="D152">
            <v>8000</v>
          </cell>
          <cell r="E152">
            <v>0</v>
          </cell>
        </row>
        <row r="153">
          <cell r="A153" t="str">
            <v>I-016</v>
          </cell>
          <cell r="B153" t="str">
            <v>Septic Tank พร้อมอุปกรณ์</v>
          </cell>
          <cell r="C153" t="str">
            <v>ชุด</v>
          </cell>
          <cell r="D153">
            <v>23000</v>
          </cell>
          <cell r="E153">
            <v>0</v>
          </cell>
        </row>
        <row r="154">
          <cell r="A154" t="str">
            <v>I-017</v>
          </cell>
          <cell r="B154" t="str">
            <v>เครื่องปั้มน้ำพร้อมอุปกรณ์ควบคุม</v>
          </cell>
          <cell r="C154" t="str">
            <v>ชุด</v>
          </cell>
          <cell r="D154">
            <v>10000</v>
          </cell>
        </row>
        <row r="155">
          <cell r="A155" t="str">
            <v>I-018</v>
          </cell>
          <cell r="B155" t="str">
            <v>เครื่องสูบน้ำพร้อมอุปกรณ์ควบคุม Cable Trench</v>
          </cell>
          <cell r="C155" t="str">
            <v>ชุด</v>
          </cell>
          <cell r="D155">
            <v>7500</v>
          </cell>
        </row>
        <row r="156">
          <cell r="A156" t="str">
            <v>I-019</v>
          </cell>
          <cell r="B156" t="str">
            <v>เครื่องสูบน้ำพร้อมอุปกรณ์ควบคุม Transformer</v>
          </cell>
          <cell r="C156" t="str">
            <v>ชุด</v>
          </cell>
          <cell r="D156">
            <v>7500</v>
          </cell>
        </row>
        <row r="157">
          <cell r="A157" t="str">
            <v>I-020</v>
          </cell>
          <cell r="B157" t="str">
            <v>ท่อระบายน้ำจากฐานหม้อแปลง PVC 6"</v>
          </cell>
          <cell r="C157" t="str">
            <v>เมตร</v>
          </cell>
          <cell r="D157">
            <v>650</v>
          </cell>
        </row>
        <row r="158">
          <cell r="A158" t="str">
            <v>I-021</v>
          </cell>
          <cell r="B158" t="str">
            <v>ท่อระบายน้ำจาก Cable Trench  หลังฐานหม้อแปลง PVC 6"</v>
          </cell>
          <cell r="C158" t="str">
            <v>เมตร</v>
          </cell>
          <cell r="D158">
            <v>650</v>
          </cell>
        </row>
        <row r="159">
          <cell r="A159" t="str">
            <v>I-022</v>
          </cell>
          <cell r="B159" t="str">
            <v>ท่อระบายน้ำจาก MH1,MH2    ท่อเหล็กอาบสังกะสี ขนาด 3"</v>
          </cell>
          <cell r="C159" t="str">
            <v>เมตร</v>
          </cell>
          <cell r="D159">
            <v>650</v>
          </cell>
          <cell r="E159">
            <v>70</v>
          </cell>
        </row>
        <row r="160">
          <cell r="A160" t="str">
            <v>I-023</v>
          </cell>
          <cell r="B160" t="str">
            <v>งานเชื่อมท่อระบายน้ำใหม่กับบ่อพักสาธารณะ</v>
          </cell>
          <cell r="E160">
            <v>5000</v>
          </cell>
        </row>
        <row r="161">
          <cell r="A161" t="str">
            <v>I-024</v>
          </cell>
          <cell r="B161" t="str">
            <v>ปักเสาคอนกรีตอัดแรงความสูง 8.5 เมตร (  กฟน.จัดหาและจัดส่งวัสดุให้ )</v>
          </cell>
          <cell r="E161">
            <v>3000</v>
          </cell>
        </row>
        <row r="162">
          <cell r="A162" t="str">
            <v>I-025</v>
          </cell>
          <cell r="B162" t="str">
            <v>ท่อ HDPE Dia.110 mm.</v>
          </cell>
          <cell r="C162" t="str">
            <v>เมตร</v>
          </cell>
          <cell r="D162">
            <v>150</v>
          </cell>
          <cell r="E162">
            <v>30</v>
          </cell>
        </row>
        <row r="163">
          <cell r="A163" t="str">
            <v>I-026</v>
          </cell>
          <cell r="B163" t="str">
            <v>Elbow 90  HDPE Dia.110 mm.</v>
          </cell>
          <cell r="C163" t="str">
            <v>ชุด</v>
          </cell>
          <cell r="D163">
            <v>1500</v>
          </cell>
          <cell r="E163">
            <v>300</v>
          </cell>
        </row>
        <row r="164">
          <cell r="A164" t="str">
            <v>I-027</v>
          </cell>
        </row>
        <row r="165">
          <cell r="A165" t="str">
            <v>I-028</v>
          </cell>
          <cell r="B165" t="str">
            <v xml:space="preserve">ท่อระบายน้ำ คสล.0.30 ชนิดปากรางลิ้นชั้นที่ 3 </v>
          </cell>
          <cell r="C165" t="str">
            <v>ท่อน</v>
          </cell>
          <cell r="D165">
            <v>220</v>
          </cell>
          <cell r="E165">
            <v>30</v>
          </cell>
        </row>
        <row r="166">
          <cell r="A166" t="str">
            <v>I-029</v>
          </cell>
          <cell r="B166" t="str">
            <v>ท่อคอนกรีตกลวง ขนาด 0.80 x 0.33 ม.</v>
          </cell>
          <cell r="C166" t="str">
            <v>ท่อน</v>
          </cell>
          <cell r="D166">
            <v>200</v>
          </cell>
          <cell r="E166">
            <v>20</v>
          </cell>
        </row>
        <row r="167">
          <cell r="A167" t="str">
            <v>I-030</v>
          </cell>
          <cell r="B167" t="str">
            <v>ท่อคอนกรีตกลวง ขนาด 1.00 x 0.33 ม.</v>
          </cell>
          <cell r="C167" t="str">
            <v>ท่อน</v>
          </cell>
          <cell r="D167">
            <v>260</v>
          </cell>
          <cell r="E167">
            <v>20</v>
          </cell>
        </row>
        <row r="168">
          <cell r="A168" t="str">
            <v>I-031</v>
          </cell>
          <cell r="B168" t="str">
            <v>ท่อแอสเบสตอสชนิดปากระฆัง 8"</v>
          </cell>
          <cell r="C168" t="str">
            <v>ม.</v>
          </cell>
          <cell r="D168">
            <v>100</v>
          </cell>
          <cell r="E168">
            <v>20</v>
          </cell>
        </row>
        <row r="169">
          <cell r="A169" t="str">
            <v>I-032</v>
          </cell>
          <cell r="B169" t="str">
            <v>ท่อ PVC 6" ชั้น 8.5</v>
          </cell>
          <cell r="C169" t="str">
            <v>ม.</v>
          </cell>
          <cell r="D169">
            <v>300</v>
          </cell>
          <cell r="E169">
            <v>30</v>
          </cell>
        </row>
        <row r="170">
          <cell r="A170" t="str">
            <v>I-033</v>
          </cell>
          <cell r="B170" t="str">
            <v>ท่อ PVC 4" ชั้น 13.5</v>
          </cell>
          <cell r="C170" t="str">
            <v>รายการ</v>
          </cell>
          <cell r="D170">
            <v>500</v>
          </cell>
          <cell r="E170">
            <v>0</v>
          </cell>
          <cell r="F170" t="str">
            <v>สำหรับช่องวางท่อจากคอกหม้อแปลงเข้าอาคารต่อ1 หม้อแปลง</v>
          </cell>
        </row>
        <row r="171">
          <cell r="A171" t="str">
            <v>I-034</v>
          </cell>
          <cell r="B171" t="str">
            <v>ท่อ PVC 5" ชั้น 13.5</v>
          </cell>
          <cell r="C171" t="str">
            <v>ม.</v>
          </cell>
          <cell r="D171">
            <v>320</v>
          </cell>
          <cell r="E171">
            <v>30</v>
          </cell>
        </row>
        <row r="172">
          <cell r="A172" t="str">
            <v>I-035</v>
          </cell>
          <cell r="B172" t="str">
            <v xml:space="preserve"> ท่อเหล็กอาบสังกะสี ขนาด 2" ประเภท BS-M </v>
          </cell>
          <cell r="C172" t="str">
            <v>ม.</v>
          </cell>
          <cell r="D172">
            <v>100</v>
          </cell>
          <cell r="E172">
            <v>20</v>
          </cell>
          <cell r="F172">
            <v>15.3125</v>
          </cell>
        </row>
        <row r="173">
          <cell r="A173" t="str">
            <v>I-036</v>
          </cell>
          <cell r="B173" t="str">
            <v xml:space="preserve"> ท่อเหล็กอาบสังกะสี ขนาด 3" ประเภท BS-M </v>
          </cell>
          <cell r="C173" t="str">
            <v>ม.</v>
          </cell>
          <cell r="D173">
            <v>200</v>
          </cell>
          <cell r="E173">
            <v>30</v>
          </cell>
        </row>
        <row r="174">
          <cell r="A174" t="str">
            <v>I-037</v>
          </cell>
          <cell r="B174" t="str">
            <v xml:space="preserve"> ข้องอ 90 ขนาด 2"</v>
          </cell>
          <cell r="C174" t="str">
            <v>ชุด</v>
          </cell>
          <cell r="D174">
            <v>140</v>
          </cell>
        </row>
        <row r="175">
          <cell r="A175" t="str">
            <v>I-038</v>
          </cell>
          <cell r="B175" t="str">
            <v>ข้อต่อลด 3" ลง  2"</v>
          </cell>
          <cell r="C175" t="str">
            <v>ชุด</v>
          </cell>
        </row>
        <row r="176">
          <cell r="A176" t="str">
            <v>I-039</v>
          </cell>
          <cell r="B176" t="str">
            <v xml:space="preserve"> เช็ควาล์ว 2"</v>
          </cell>
          <cell r="C176" t="str">
            <v>ชุด</v>
          </cell>
          <cell r="D176">
            <v>1000</v>
          </cell>
        </row>
        <row r="177">
          <cell r="A177" t="str">
            <v>I-040</v>
          </cell>
          <cell r="B177" t="str">
            <v xml:space="preserve"> ประตูน้ำ 2"</v>
          </cell>
          <cell r="C177" t="str">
            <v>ชุด</v>
          </cell>
          <cell r="D177">
            <v>1000</v>
          </cell>
        </row>
        <row r="178">
          <cell r="A178" t="str">
            <v>I-041</v>
          </cell>
          <cell r="B178" t="str">
            <v xml:space="preserve">Roof Drain </v>
          </cell>
          <cell r="C178" t="str">
            <v>ชุด</v>
          </cell>
          <cell r="D178">
            <v>500</v>
          </cell>
          <cell r="E178">
            <v>100</v>
          </cell>
        </row>
        <row r="179">
          <cell r="A179" t="str">
            <v>I-042</v>
          </cell>
          <cell r="B179" t="str">
            <v xml:space="preserve"> ตู้ควบคุมระบบปั๊มน้ำพร้อมเดิยสายไฟฟ้า</v>
          </cell>
          <cell r="C179" t="str">
            <v>ชุด</v>
          </cell>
          <cell r="D179">
            <v>5000</v>
          </cell>
        </row>
        <row r="180">
          <cell r="A180" t="str">
            <v>I-043</v>
          </cell>
          <cell r="B180" t="str">
            <v xml:space="preserve"> ปั๊มสูบน้ำ มาตรฐานคลองจั่น</v>
          </cell>
          <cell r="C180" t="str">
            <v>ชุด</v>
          </cell>
          <cell r="D180">
            <v>21000</v>
          </cell>
          <cell r="E180">
            <v>0</v>
          </cell>
        </row>
        <row r="181">
          <cell r="A181" t="str">
            <v>I-044</v>
          </cell>
          <cell r="B181" t="str">
            <v>เครื่องสูบน้ำพร้อมตู้ควบคุมและอุปกรณ์ครบชุดติดตั้งที่ห้องควบคุม</v>
          </cell>
          <cell r="C181" t="str">
            <v>ชุด</v>
          </cell>
          <cell r="D181">
            <v>35000</v>
          </cell>
          <cell r="E181">
            <v>0</v>
          </cell>
        </row>
        <row r="182">
          <cell r="A182" t="str">
            <v>I-045</v>
          </cell>
          <cell r="B182" t="str">
            <v>ตะแกรงสแตนเลสดักขยะ</v>
          </cell>
          <cell r="C182" t="str">
            <v>ชุด</v>
          </cell>
          <cell r="D182">
            <v>500</v>
          </cell>
        </row>
        <row r="183">
          <cell r="A183" t="str">
            <v>I-046</v>
          </cell>
          <cell r="B183" t="str">
            <v>Med.Sink พร้อมอุปกรณ์ครบชุด ( เปิดน้ำด้วยเข่า )</v>
          </cell>
          <cell r="C183" t="str">
            <v>ชุด</v>
          </cell>
          <cell r="D183">
            <v>35000</v>
          </cell>
          <cell r="E183">
            <v>2000</v>
          </cell>
        </row>
        <row r="184">
          <cell r="A184" t="str">
            <v>I-047</v>
          </cell>
          <cell r="B184" t="str">
            <v>โถปัสสาวะชาย</v>
          </cell>
          <cell r="C184" t="str">
            <v>ชุด</v>
          </cell>
          <cell r="D184">
            <v>1500</v>
          </cell>
          <cell r="E184">
            <v>300</v>
          </cell>
        </row>
        <row r="185">
          <cell r="A185" t="str">
            <v>I-048</v>
          </cell>
          <cell r="B185" t="str">
            <v>โถส้วมนั่งราบ</v>
          </cell>
          <cell r="C185" t="str">
            <v>ชุด</v>
          </cell>
          <cell r="D185">
            <v>2700</v>
          </cell>
          <cell r="E185">
            <v>300</v>
          </cell>
        </row>
        <row r="186">
          <cell r="A186" t="str">
            <v>I-049</v>
          </cell>
          <cell r="B186" t="str">
            <v>กระจกเงา</v>
          </cell>
          <cell r="C186" t="str">
            <v>ชุด</v>
          </cell>
          <cell r="D186">
            <v>1500</v>
          </cell>
          <cell r="E186">
            <v>60</v>
          </cell>
        </row>
        <row r="187">
          <cell r="A187" t="str">
            <v>I-050</v>
          </cell>
          <cell r="B187" t="str">
            <v>ตะแกรงกรองผง</v>
          </cell>
          <cell r="C187" t="str">
            <v>ชุด</v>
          </cell>
          <cell r="D187">
            <v>80</v>
          </cell>
          <cell r="E187">
            <v>50</v>
          </cell>
        </row>
        <row r="188">
          <cell r="A188" t="str">
            <v>I-051</v>
          </cell>
          <cell r="B188" t="str">
            <v>ที่ใส่กระดาษชำระ</v>
          </cell>
          <cell r="C188" t="str">
            <v>ชุด</v>
          </cell>
          <cell r="D188">
            <v>350</v>
          </cell>
          <cell r="E188">
            <v>60</v>
          </cell>
        </row>
        <row r="189">
          <cell r="A189" t="str">
            <v>I-052</v>
          </cell>
          <cell r="B189" t="str">
            <v>ที่วางสบู่</v>
          </cell>
          <cell r="C189" t="str">
            <v>ชุด</v>
          </cell>
          <cell r="D189">
            <v>150</v>
          </cell>
          <cell r="E189">
            <v>60</v>
          </cell>
        </row>
        <row r="190">
          <cell r="A190" t="str">
            <v>I-053</v>
          </cell>
          <cell r="B190" t="str">
            <v>ฝักบัวสายอ่อน</v>
          </cell>
          <cell r="C190" t="str">
            <v>ชุด</v>
          </cell>
          <cell r="D190">
            <v>700</v>
          </cell>
          <cell r="E190">
            <v>100</v>
          </cell>
        </row>
        <row r="191">
          <cell r="A191" t="str">
            <v>I-054</v>
          </cell>
          <cell r="B191" t="str">
            <v>ราวแขวนผ้า</v>
          </cell>
          <cell r="C191" t="str">
            <v>ชุด</v>
          </cell>
          <cell r="D191">
            <v>250</v>
          </cell>
          <cell r="E191">
            <v>100</v>
          </cell>
        </row>
        <row r="192">
          <cell r="A192" t="str">
            <v>I-055</v>
          </cell>
          <cell r="B192" t="str">
            <v>สายชำระ</v>
          </cell>
          <cell r="C192" t="str">
            <v>ชุด</v>
          </cell>
          <cell r="D192">
            <v>350</v>
          </cell>
          <cell r="E192">
            <v>100</v>
          </cell>
        </row>
        <row r="193">
          <cell r="A193" t="str">
            <v>I-056</v>
          </cell>
          <cell r="B193" t="str">
            <v>อ่างล้างหน้า</v>
          </cell>
          <cell r="C193" t="str">
            <v>ชุด</v>
          </cell>
          <cell r="D193">
            <v>1000</v>
          </cell>
          <cell r="E193">
            <v>300</v>
          </cell>
        </row>
        <row r="194">
          <cell r="A194" t="str">
            <v>I-057</v>
          </cell>
          <cell r="B194" t="str">
            <v>ม่านกั้นห้องอาบน้ำ</v>
          </cell>
          <cell r="C194" t="str">
            <v>ชุด</v>
          </cell>
          <cell r="D194">
            <v>500</v>
          </cell>
          <cell r="E194">
            <v>60</v>
          </cell>
        </row>
        <row r="195">
          <cell r="A195" t="str">
            <v>I-058</v>
          </cell>
          <cell r="B195" t="str">
            <v>หิ้งวางของหน้ากระจก</v>
          </cell>
          <cell r="C195" t="str">
            <v>ชุด</v>
          </cell>
          <cell r="D195">
            <v>200</v>
          </cell>
          <cell r="E195">
            <v>60</v>
          </cell>
        </row>
        <row r="196">
          <cell r="A196" t="str">
            <v>I-059</v>
          </cell>
          <cell r="B196" t="str">
            <v>เคาว์เตอร์ คสล.</v>
          </cell>
          <cell r="C196" t="str">
            <v>ชุด</v>
          </cell>
          <cell r="D196">
            <v>3000</v>
          </cell>
          <cell r="E196">
            <v>0</v>
          </cell>
        </row>
        <row r="198">
          <cell r="B198" t="str">
            <v>งานโครงสร้างเหล็ก</v>
          </cell>
        </row>
        <row r="199">
          <cell r="A199" t="str">
            <v>J-001</v>
          </cell>
          <cell r="B199" t="str">
            <v>CHANNEL  150 x 75 x 9 x 12.5 mm.  (240 Kg/m.)</v>
          </cell>
          <cell r="C199" t="str">
            <v>กก.</v>
          </cell>
          <cell r="D199">
            <v>30</v>
          </cell>
          <cell r="E199">
            <v>5</v>
          </cell>
          <cell r="F199" t="str">
            <v>J-001</v>
          </cell>
        </row>
        <row r="200">
          <cell r="A200" t="str">
            <v>J-002</v>
          </cell>
          <cell r="B200" t="str">
            <v xml:space="preserve"> C 25 x 25 x 2.3 มม.</v>
          </cell>
          <cell r="C200" t="str">
            <v>กก.</v>
          </cell>
          <cell r="D200">
            <v>30</v>
          </cell>
          <cell r="E200">
            <v>5</v>
          </cell>
          <cell r="F200" t="str">
            <v>J-008</v>
          </cell>
        </row>
        <row r="201">
          <cell r="A201" t="str">
            <v>J-003</v>
          </cell>
          <cell r="B201" t="str">
            <v xml:space="preserve"> C 50 x 50 x 2.0 มม.</v>
          </cell>
          <cell r="C201" t="str">
            <v>กก.</v>
          </cell>
          <cell r="D201">
            <v>30</v>
          </cell>
          <cell r="E201">
            <v>5</v>
          </cell>
          <cell r="F201" t="str">
            <v>J-010</v>
          </cell>
        </row>
        <row r="202">
          <cell r="A202" t="str">
            <v>J-0031</v>
          </cell>
          <cell r="B202" t="str">
            <v>I-Beam. 400 x 200 x 66.0  Kg./m.</v>
          </cell>
          <cell r="C202" t="str">
            <v>กก.</v>
          </cell>
          <cell r="D202">
            <v>30</v>
          </cell>
          <cell r="E202">
            <v>5</v>
          </cell>
          <cell r="F202" t="str">
            <v>J-011</v>
          </cell>
        </row>
        <row r="203">
          <cell r="A203" t="str">
            <v>J-004</v>
          </cell>
          <cell r="B203" t="str">
            <v>WF. 300 x 150 x 36.7  Kg./m.</v>
          </cell>
          <cell r="C203" t="str">
            <v>กก.</v>
          </cell>
          <cell r="D203">
            <v>30</v>
          </cell>
          <cell r="E203">
            <v>5</v>
          </cell>
          <cell r="F203" t="str">
            <v>J-015</v>
          </cell>
        </row>
        <row r="204">
          <cell r="A204" t="str">
            <v>J-005</v>
          </cell>
          <cell r="B204" t="str">
            <v>WF.350 x 250 x 79.7  Kg./m.</v>
          </cell>
          <cell r="C204" t="str">
            <v>กก.</v>
          </cell>
          <cell r="D204">
            <v>30</v>
          </cell>
          <cell r="E204">
            <v>5</v>
          </cell>
          <cell r="F204" t="str">
            <v>J-012</v>
          </cell>
        </row>
        <row r="205">
          <cell r="A205" t="str">
            <v>J-006</v>
          </cell>
          <cell r="B205" t="str">
            <v>WF. 400 x 200 x 13  mm.</v>
          </cell>
          <cell r="C205" t="str">
            <v>กก.</v>
          </cell>
          <cell r="D205">
            <v>30</v>
          </cell>
          <cell r="E205">
            <v>5</v>
          </cell>
          <cell r="F205" t="str">
            <v>J-013</v>
          </cell>
        </row>
        <row r="206">
          <cell r="A206" t="str">
            <v>J-007</v>
          </cell>
          <cell r="B206" t="str">
            <v>L 40 x 40 x 5 mm.</v>
          </cell>
          <cell r="C206" t="str">
            <v>กก.</v>
          </cell>
          <cell r="D206">
            <v>30</v>
          </cell>
          <cell r="E206">
            <v>5</v>
          </cell>
          <cell r="F206" t="str">
            <v>J-022</v>
          </cell>
        </row>
        <row r="207">
          <cell r="A207" t="str">
            <v>J-008</v>
          </cell>
          <cell r="B207" t="str">
            <v>L 50 x 50 x 4  mm.</v>
          </cell>
          <cell r="C207" t="str">
            <v>กก.</v>
          </cell>
          <cell r="D207">
            <v>30</v>
          </cell>
          <cell r="E207">
            <v>5</v>
          </cell>
          <cell r="F207" t="str">
            <v>J-035</v>
          </cell>
        </row>
        <row r="208">
          <cell r="A208" t="str">
            <v>J-009</v>
          </cell>
          <cell r="B208" t="str">
            <v>L 50 x 50 x 6  mm.</v>
          </cell>
          <cell r="C208" t="str">
            <v>กก.</v>
          </cell>
          <cell r="D208">
            <v>30</v>
          </cell>
          <cell r="E208">
            <v>5</v>
          </cell>
          <cell r="F208" t="str">
            <v>J-036</v>
          </cell>
        </row>
        <row r="209">
          <cell r="A209" t="str">
            <v>J-010</v>
          </cell>
          <cell r="B209" t="str">
            <v>L 75 x 75 x 6  mm.</v>
          </cell>
          <cell r="C209" t="str">
            <v>กก.</v>
          </cell>
          <cell r="D209">
            <v>30</v>
          </cell>
          <cell r="E209">
            <v>5</v>
          </cell>
        </row>
        <row r="210">
          <cell r="A210" t="str">
            <v>J-0101</v>
          </cell>
          <cell r="B210" t="str">
            <v>L 100 x 100 x 6  mm.</v>
          </cell>
          <cell r="C210" t="str">
            <v>กก.</v>
          </cell>
          <cell r="D210">
            <v>30</v>
          </cell>
          <cell r="E210">
            <v>5</v>
          </cell>
        </row>
        <row r="211">
          <cell r="A211" t="str">
            <v>J-011</v>
          </cell>
          <cell r="B211" t="str">
            <v>L 150 x 150 x 12 mm. (27.3 Kg/m.)</v>
          </cell>
          <cell r="C211" t="str">
            <v>กก.</v>
          </cell>
          <cell r="D211">
            <v>30</v>
          </cell>
          <cell r="E211">
            <v>5</v>
          </cell>
        </row>
        <row r="212">
          <cell r="A212" t="str">
            <v>J-012</v>
          </cell>
          <cell r="B212" t="str">
            <v>BOLT  Dia.  9  mm.</v>
          </cell>
          <cell r="C212" t="str">
            <v>ตัว</v>
          </cell>
          <cell r="D212">
            <v>10</v>
          </cell>
          <cell r="E212">
            <v>5</v>
          </cell>
        </row>
        <row r="213">
          <cell r="A213" t="str">
            <v>J-013</v>
          </cell>
          <cell r="B213" t="str">
            <v>BOLT  Dia.  16  mm.</v>
          </cell>
          <cell r="C213" t="str">
            <v>ตัว</v>
          </cell>
          <cell r="D213">
            <v>20</v>
          </cell>
          <cell r="E213">
            <v>5</v>
          </cell>
        </row>
        <row r="214">
          <cell r="A214" t="str">
            <v>J-014</v>
          </cell>
          <cell r="B214" t="str">
            <v>BOLT  Dia.  25  mm.</v>
          </cell>
          <cell r="C214" t="str">
            <v>ตัว</v>
          </cell>
        </row>
        <row r="215">
          <cell r="A215" t="str">
            <v>J-0141</v>
          </cell>
          <cell r="B215" t="str">
            <v>Expansion Bolt ø 9 mm. ชุบ Galvanize</v>
          </cell>
          <cell r="C215" t="str">
            <v>ชุด</v>
          </cell>
          <cell r="D215">
            <v>30</v>
          </cell>
          <cell r="E215">
            <v>0</v>
          </cell>
        </row>
        <row r="216">
          <cell r="A216" t="str">
            <v>J-015</v>
          </cell>
          <cell r="B216" t="str">
            <v>Expansion Bolt ø 25 mm.</v>
          </cell>
          <cell r="C216" t="str">
            <v>ชุด</v>
          </cell>
          <cell r="D216">
            <v>100</v>
          </cell>
          <cell r="E216">
            <v>20</v>
          </cell>
        </row>
        <row r="217">
          <cell r="A217" t="str">
            <v>J-016</v>
          </cell>
          <cell r="B217" t="str">
            <v>Anchor Bolt M 12  ขนาด 100 x 100 มม.</v>
          </cell>
          <cell r="C217" t="str">
            <v>ชุด</v>
          </cell>
          <cell r="D217">
            <v>20</v>
          </cell>
          <cell r="E217">
            <v>5</v>
          </cell>
        </row>
        <row r="218">
          <cell r="A218" t="str">
            <v>J-017</v>
          </cell>
          <cell r="B218" t="str">
            <v>Anchor Bolt M20 ขนาด 3/4 " x 0.3 m. กฟน.จัดหาวัสดุให้</v>
          </cell>
          <cell r="C218" t="str">
            <v>ชุด</v>
          </cell>
          <cell r="D218">
            <v>0</v>
          </cell>
          <cell r="E218">
            <v>20</v>
          </cell>
        </row>
        <row r="219">
          <cell r="A219" t="str">
            <v>J-018</v>
          </cell>
          <cell r="B219" t="str">
            <v xml:space="preserve">Anchor Bolt M20 ขนาด 400 x 10 mm. </v>
          </cell>
          <cell r="C219" t="str">
            <v>ชุด</v>
          </cell>
          <cell r="D219">
            <v>50</v>
          </cell>
          <cell r="E219">
            <v>20</v>
          </cell>
        </row>
        <row r="220">
          <cell r="A220" t="str">
            <v>J-019</v>
          </cell>
          <cell r="B220" t="str">
            <v xml:space="preserve"> Pleteเหล็กกลม ขนาด 0.15 ม.หนา 3 มม.</v>
          </cell>
          <cell r="C220" t="str">
            <v>ชุด</v>
          </cell>
          <cell r="D220">
            <v>40</v>
          </cell>
          <cell r="E220">
            <v>10</v>
          </cell>
        </row>
        <row r="221">
          <cell r="A221" t="str">
            <v>J-0191</v>
          </cell>
          <cell r="B221" t="str">
            <v>Plate ขนาด 100x100x9 mm.</v>
          </cell>
          <cell r="C221" t="str">
            <v>ชุด</v>
          </cell>
          <cell r="D221">
            <v>200</v>
          </cell>
          <cell r="E221">
            <v>50</v>
          </cell>
        </row>
        <row r="222">
          <cell r="A222" t="str">
            <v>J-020</v>
          </cell>
          <cell r="B222" t="str">
            <v>Plate ขนาด 450x400x12 mm.</v>
          </cell>
          <cell r="C222" t="str">
            <v>ชุด</v>
          </cell>
          <cell r="D222">
            <v>850</v>
          </cell>
          <cell r="E222">
            <v>100</v>
          </cell>
        </row>
        <row r="223">
          <cell r="A223" t="str">
            <v>J-021</v>
          </cell>
          <cell r="B223" t="str">
            <v>Plate ขนาด 450x400x15 mm.</v>
          </cell>
          <cell r="C223" t="str">
            <v>ชุด</v>
          </cell>
          <cell r="D223">
            <v>950</v>
          </cell>
          <cell r="E223">
            <v>100</v>
          </cell>
        </row>
        <row r="224">
          <cell r="A224" t="str">
            <v>J-022</v>
          </cell>
          <cell r="B224" t="str">
            <v>Bucket  Steel Plate  12 mm Thk.</v>
          </cell>
          <cell r="C224" t="str">
            <v>กก.</v>
          </cell>
          <cell r="D224">
            <v>30</v>
          </cell>
          <cell r="E224">
            <v>10</v>
          </cell>
          <cell r="F224" t="str">
            <v>สำหรับงาน Terminator ในคอกหม้อแปลง</v>
          </cell>
        </row>
        <row r="225">
          <cell r="A225" t="str">
            <v>J-023</v>
          </cell>
          <cell r="B225" t="str">
            <v>แผ่นเหล็กเรียบหนา  4  มม.</v>
          </cell>
          <cell r="C225" t="str">
            <v>กก.</v>
          </cell>
          <cell r="D225">
            <v>30</v>
          </cell>
          <cell r="E225">
            <v>5</v>
          </cell>
        </row>
        <row r="226">
          <cell r="A226" t="str">
            <v>J-024</v>
          </cell>
          <cell r="B226" t="str">
            <v>แผ่นเหล็กเรียบหนา  10  มม.</v>
          </cell>
          <cell r="C226" t="str">
            <v>กก.</v>
          </cell>
        </row>
        <row r="227">
          <cell r="A227" t="str">
            <v>J-025</v>
          </cell>
          <cell r="B227" t="str">
            <v>แผ่นเหล็กเรียบหนา  12  มม.</v>
          </cell>
          <cell r="C227" t="str">
            <v>กก.</v>
          </cell>
        </row>
        <row r="228">
          <cell r="A228" t="str">
            <v>J-0251</v>
          </cell>
          <cell r="B228" t="str">
            <v>แผ่นเหล็กกันลื่นหนา  3.2  มม.</v>
          </cell>
          <cell r="C228" t="str">
            <v>กก.</v>
          </cell>
          <cell r="D228">
            <v>30</v>
          </cell>
          <cell r="E228">
            <v>5</v>
          </cell>
        </row>
        <row r="229">
          <cell r="A229" t="str">
            <v>J-026</v>
          </cell>
          <cell r="B229" t="str">
            <v>แผ่นเหล็กกันลื่นหนา  4  มม.</v>
          </cell>
          <cell r="C229" t="str">
            <v>กก.</v>
          </cell>
          <cell r="D229">
            <v>30</v>
          </cell>
          <cell r="E229">
            <v>5</v>
          </cell>
        </row>
        <row r="230">
          <cell r="A230" t="str">
            <v>J-027</v>
          </cell>
          <cell r="B230" t="str">
            <v>แผ่นเหล็กกันลื่นหนา  4.5  มม.</v>
          </cell>
          <cell r="C230" t="str">
            <v>กก.</v>
          </cell>
          <cell r="D230">
            <v>30</v>
          </cell>
          <cell r="E230">
            <v>5</v>
          </cell>
        </row>
        <row r="231">
          <cell r="A231" t="str">
            <v>J-028</v>
          </cell>
          <cell r="B231" t="str">
            <v xml:space="preserve"> ตาข่ายถัก 2" เบอร์ 11</v>
          </cell>
          <cell r="C231" t="str">
            <v>ตร.ม.</v>
          </cell>
          <cell r="D231">
            <v>75</v>
          </cell>
          <cell r="E231">
            <v>20</v>
          </cell>
        </row>
        <row r="232">
          <cell r="A232" t="str">
            <v>J-029</v>
          </cell>
          <cell r="B232" t="str">
            <v>ลวดหนามเบอร์ 14</v>
          </cell>
          <cell r="C232" t="str">
            <v>ม.</v>
          </cell>
        </row>
        <row r="233">
          <cell r="A233" t="str">
            <v>J-030</v>
          </cell>
          <cell r="B233" t="str">
            <v>ตะแกรงเหล็กรองหิน</v>
          </cell>
          <cell r="C233" t="str">
            <v>ตร.ม.</v>
          </cell>
          <cell r="D233">
            <v>0</v>
          </cell>
          <cell r="E233">
            <v>0</v>
          </cell>
        </row>
        <row r="234">
          <cell r="A234" t="str">
            <v>J-031</v>
          </cell>
          <cell r="B234" t="str">
            <v>ฝาเหล็กราง Cable Trench</v>
          </cell>
          <cell r="C234" t="str">
            <v>ตร.ม.</v>
          </cell>
          <cell r="D234">
            <v>0</v>
          </cell>
          <cell r="E234">
            <v>0</v>
          </cell>
        </row>
        <row r="235">
          <cell r="A235" t="str">
            <v>J-032</v>
          </cell>
          <cell r="B235" t="str">
            <v>บานพับเดือยเหล็ก 1 1/2"</v>
          </cell>
          <cell r="C235" t="str">
            <v>ชุด</v>
          </cell>
          <cell r="D235">
            <v>200</v>
          </cell>
        </row>
        <row r="236">
          <cell r="A236" t="str">
            <v>J-033</v>
          </cell>
          <cell r="B236" t="str">
            <v xml:space="preserve">คล้องกุญแจพร้อมมือจับ </v>
          </cell>
          <cell r="C236" t="str">
            <v>ชุด</v>
          </cell>
          <cell r="D236">
            <v>200</v>
          </cell>
        </row>
        <row r="237">
          <cell r="A237" t="str">
            <v>J-034</v>
          </cell>
          <cell r="B237" t="str">
            <v xml:space="preserve"> หลังคาเหล็กเคลือบสังกะสี</v>
          </cell>
          <cell r="C237" t="str">
            <v>ตร.ม.</v>
          </cell>
        </row>
        <row r="238">
          <cell r="A238" t="str">
            <v>J-035</v>
          </cell>
          <cell r="B238" t="str">
            <v>งานชุบ Galvanize 120 ไมครอน</v>
          </cell>
          <cell r="C238" t="str">
            <v>กก.</v>
          </cell>
          <cell r="D238">
            <v>15</v>
          </cell>
          <cell r="E238">
            <v>0</v>
          </cell>
        </row>
        <row r="239">
          <cell r="A239" t="str">
            <v>J-036</v>
          </cell>
          <cell r="B239" t="str">
            <v xml:space="preserve">งานติดตั้ง Terminator </v>
          </cell>
          <cell r="C239" t="str">
            <v>ชุด</v>
          </cell>
          <cell r="D239">
            <v>0</v>
          </cell>
          <cell r="E239">
            <v>3000</v>
          </cell>
        </row>
        <row r="240">
          <cell r="A240" t="str">
            <v>J-037</v>
          </cell>
          <cell r="B240" t="str">
            <v>ราวบันไดสแตนเลส St-1,St-2</v>
          </cell>
          <cell r="C240" t="str">
            <v>ม.</v>
          </cell>
          <cell r="D240">
            <v>1800</v>
          </cell>
          <cell r="E240">
            <v>200</v>
          </cell>
        </row>
        <row r="241">
          <cell r="A241" t="str">
            <v>J-0371</v>
          </cell>
          <cell r="B241" t="str">
            <v>ราวกันตกสแตนเลส บนดาดฟ้า</v>
          </cell>
          <cell r="C241" t="str">
            <v>ม.</v>
          </cell>
          <cell r="D241">
            <v>1800</v>
          </cell>
          <cell r="E241">
            <v>200</v>
          </cell>
        </row>
        <row r="242">
          <cell r="A242" t="str">
            <v>J-0372</v>
          </cell>
          <cell r="B242" t="str">
            <v>ราวกันตกสแตนเลส ภายในอาคาร</v>
          </cell>
          <cell r="C242" t="str">
            <v>ม.</v>
          </cell>
          <cell r="D242">
            <v>1800</v>
          </cell>
          <cell r="E242">
            <v>200</v>
          </cell>
        </row>
        <row r="243">
          <cell r="A243" t="str">
            <v>J-0373</v>
          </cell>
          <cell r="B243" t="str">
            <v>จมูกบันได</v>
          </cell>
          <cell r="C243" t="str">
            <v>ม.</v>
          </cell>
          <cell r="D243">
            <v>200</v>
          </cell>
          <cell r="E243">
            <v>0</v>
          </cell>
        </row>
        <row r="244">
          <cell r="A244" t="str">
            <v>J-0374</v>
          </cell>
          <cell r="B244" t="str">
            <v>ท่อ Stainless Steel  1 นิ้ว</v>
          </cell>
          <cell r="C244" t="str">
            <v>ม.</v>
          </cell>
          <cell r="D244">
            <v>300</v>
          </cell>
          <cell r="E244">
            <v>100</v>
          </cell>
        </row>
        <row r="245">
          <cell r="A245" t="str">
            <v>J-0375</v>
          </cell>
          <cell r="B245" t="str">
            <v>ท่อ Stainless Steel  1 1/2 นิ้ว</v>
          </cell>
          <cell r="C245" t="str">
            <v>ม.</v>
          </cell>
          <cell r="D245">
            <v>450</v>
          </cell>
          <cell r="E245">
            <v>100</v>
          </cell>
        </row>
        <row r="246">
          <cell r="A246" t="str">
            <v>J-0376</v>
          </cell>
          <cell r="B246" t="str">
            <v>เหล็กกลมกลวงO. D. 34.13  x 2.30  mm.x 1.80 kg/m</v>
          </cell>
          <cell r="C246" t="str">
            <v>ท่อน</v>
          </cell>
          <cell r="D246">
            <v>270</v>
          </cell>
          <cell r="E246">
            <v>95</v>
          </cell>
        </row>
        <row r="247">
          <cell r="A247" t="str">
            <v>J-0377</v>
          </cell>
          <cell r="B247" t="str">
            <v>เหล็กกลมกลวงO. D. 48.6  x 3.2  mm.x 3.58 kg/m</v>
          </cell>
          <cell r="C247" t="str">
            <v>ท่อน</v>
          </cell>
          <cell r="D247">
            <v>537</v>
          </cell>
          <cell r="E247">
            <v>187</v>
          </cell>
        </row>
        <row r="248">
          <cell r="A248" t="str">
            <v>J-038</v>
          </cell>
          <cell r="B248" t="str">
            <v>ทาสีรองพื้นและทาสีโครงเหล็ก</v>
          </cell>
          <cell r="C248" t="str">
            <v>รายการ</v>
          </cell>
        </row>
        <row r="249">
          <cell r="A249" t="str">
            <v>J-039</v>
          </cell>
          <cell r="B249" t="str">
            <v>Steel Hook       กฟน.จัดหาวัสดุให้</v>
          </cell>
          <cell r="C249" t="str">
            <v>จุด</v>
          </cell>
          <cell r="D249">
            <v>0</v>
          </cell>
          <cell r="E249">
            <v>30</v>
          </cell>
        </row>
        <row r="250">
          <cell r="A250" t="str">
            <v>J-040</v>
          </cell>
          <cell r="B250" t="str">
            <v>แผ่นเหล็กแบนขนาด 50 x 9 มม.</v>
          </cell>
          <cell r="C250" t="str">
            <v>กก.</v>
          </cell>
          <cell r="D250">
            <v>30</v>
          </cell>
          <cell r="E250">
            <v>5</v>
          </cell>
        </row>
        <row r="251">
          <cell r="A251" t="str">
            <v>J-041</v>
          </cell>
          <cell r="B251" t="str">
            <v>แผ่นเหล็กแบนขนาด 70 x 6 มม.</v>
          </cell>
          <cell r="C251" t="str">
            <v>กก.</v>
          </cell>
          <cell r="D251">
            <v>30</v>
          </cell>
          <cell r="E251">
            <v>5</v>
          </cell>
        </row>
        <row r="252">
          <cell r="B252" t="str">
            <v>งานก่อสร้างบ่อพักและท่อร้ยสายไฟฟ้าใต้ดิน</v>
          </cell>
          <cell r="C252">
            <v>0</v>
          </cell>
          <cell r="D252">
            <v>0</v>
          </cell>
          <cell r="E252">
            <v>0</v>
          </cell>
        </row>
        <row r="253">
          <cell r="B253" t="str">
            <v>ก่อสร้างท่อร้อยสายไฟฟ้าใต้ดินวิธี  Open  Cut</v>
          </cell>
          <cell r="D253">
            <v>0</v>
          </cell>
          <cell r="E253">
            <v>0</v>
          </cell>
        </row>
        <row r="254">
          <cell r="A254" t="str">
            <v>K-001</v>
          </cell>
          <cell r="B254" t="str">
            <v xml:space="preserve">ท่อร้อยสายชนิด 2 ท่อ </v>
          </cell>
          <cell r="C254" t="str">
            <v>ม.</v>
          </cell>
          <cell r="D254">
            <v>2600</v>
          </cell>
          <cell r="E254">
            <v>800</v>
          </cell>
        </row>
        <row r="255">
          <cell r="A255" t="str">
            <v>K-002</v>
          </cell>
          <cell r="B255" t="str">
            <v xml:space="preserve">ท่อร้อยสายชนิด 3 ท่อ  </v>
          </cell>
          <cell r="C255" t="str">
            <v>ม.</v>
          </cell>
          <cell r="D255">
            <v>3200</v>
          </cell>
          <cell r="E255">
            <v>800</v>
          </cell>
        </row>
        <row r="256">
          <cell r="A256" t="str">
            <v>K-003</v>
          </cell>
          <cell r="B256" t="str">
            <v xml:space="preserve">ท่อร้อยสายชนิด 4 ท่อ  </v>
          </cell>
          <cell r="C256" t="str">
            <v>ม.</v>
          </cell>
          <cell r="D256">
            <v>3400</v>
          </cell>
          <cell r="E256">
            <v>1200</v>
          </cell>
        </row>
        <row r="257">
          <cell r="A257" t="str">
            <v>K-004</v>
          </cell>
          <cell r="B257" t="str">
            <v xml:space="preserve">ท่อร้อยสายชนิด 6 ท่อ  </v>
          </cell>
          <cell r="C257" t="str">
            <v>ม.</v>
          </cell>
          <cell r="D257">
            <v>5200</v>
          </cell>
          <cell r="E257">
            <v>1600</v>
          </cell>
        </row>
        <row r="258">
          <cell r="A258" t="str">
            <v>K-005</v>
          </cell>
          <cell r="B258" t="str">
            <v xml:space="preserve">ท่อร้อยสายชนิด 12 ท่อ  </v>
          </cell>
          <cell r="C258" t="str">
            <v>ม.</v>
          </cell>
          <cell r="D258">
            <v>10700</v>
          </cell>
          <cell r="E258">
            <v>2500</v>
          </cell>
        </row>
        <row r="259">
          <cell r="A259" t="str">
            <v>K-006</v>
          </cell>
          <cell r="B259" t="str">
            <v xml:space="preserve">ท่อร้อยสายชนิด 15 ท่อ </v>
          </cell>
          <cell r="C259" t="str">
            <v>ม.</v>
          </cell>
          <cell r="D259">
            <v>11600</v>
          </cell>
          <cell r="E259">
            <v>3000</v>
          </cell>
        </row>
        <row r="260">
          <cell r="A260" t="str">
            <v>K-007</v>
          </cell>
          <cell r="B260" t="str">
            <v xml:space="preserve">ท่อร้อยสายชนิด 18 ท่อ </v>
          </cell>
          <cell r="C260" t="str">
            <v>ม.</v>
          </cell>
          <cell r="D260">
            <v>14400</v>
          </cell>
          <cell r="E260">
            <v>3800</v>
          </cell>
        </row>
        <row r="261">
          <cell r="A261" t="str">
            <v>K-008</v>
          </cell>
          <cell r="B261" t="str">
            <v xml:space="preserve">ท่อร้อยสายชนิด 24 ท่อ  </v>
          </cell>
          <cell r="C261" t="str">
            <v>ม.</v>
          </cell>
          <cell r="D261">
            <v>17900</v>
          </cell>
          <cell r="E261">
            <v>4500</v>
          </cell>
        </row>
        <row r="262">
          <cell r="A262" t="str">
            <v>K-009</v>
          </cell>
          <cell r="B262" t="str">
            <v xml:space="preserve">ท่อร้อยสายชนิด 26 ท่อ  </v>
          </cell>
          <cell r="C262" t="str">
            <v>ม.</v>
          </cell>
          <cell r="D262">
            <v>0</v>
          </cell>
          <cell r="E262">
            <v>0</v>
          </cell>
        </row>
        <row r="263">
          <cell r="A263" t="str">
            <v>K-010</v>
          </cell>
          <cell r="B263" t="str">
            <v xml:space="preserve">ท่อร้อยสายชนิด 28 ท่อ  </v>
          </cell>
          <cell r="C263" t="str">
            <v>ม.</v>
          </cell>
          <cell r="D263">
            <v>20000</v>
          </cell>
          <cell r="E263">
            <v>5000</v>
          </cell>
        </row>
        <row r="264">
          <cell r="A264" t="str">
            <v>K-011</v>
          </cell>
          <cell r="B264" t="str">
            <v xml:space="preserve">ท่อร้อยสายชนิด 30 ท่อ  </v>
          </cell>
          <cell r="C264" t="str">
            <v>ม.</v>
          </cell>
          <cell r="D264">
            <v>21000</v>
          </cell>
          <cell r="E264">
            <v>5500</v>
          </cell>
        </row>
        <row r="265">
          <cell r="A265" t="str">
            <v>K-012</v>
          </cell>
          <cell r="B265" t="str">
            <v xml:space="preserve">ท่อร้อยสายชนิด 33 ท่อ  </v>
          </cell>
          <cell r="C265" t="str">
            <v>ม.</v>
          </cell>
          <cell r="D265">
            <v>23100</v>
          </cell>
          <cell r="E265">
            <v>5500</v>
          </cell>
        </row>
        <row r="266">
          <cell r="A266" t="str">
            <v>K-013</v>
          </cell>
          <cell r="B266" t="str">
            <v xml:space="preserve">ท่อร้อยสายชนิด 36 ท่อ  </v>
          </cell>
          <cell r="C266" t="str">
            <v>ม.</v>
          </cell>
          <cell r="D266">
            <v>25100</v>
          </cell>
          <cell r="E266">
            <v>6000</v>
          </cell>
        </row>
        <row r="267">
          <cell r="A267" t="str">
            <v>K-014</v>
          </cell>
          <cell r="B267" t="str">
            <v>บ่อพักหมายเลข 300/1    Type Special</v>
          </cell>
          <cell r="C267" t="str">
            <v>บ่อ</v>
          </cell>
          <cell r="D267">
            <v>447600</v>
          </cell>
          <cell r="E267">
            <v>0</v>
          </cell>
        </row>
        <row r="268">
          <cell r="A268" t="str">
            <v>K-015</v>
          </cell>
          <cell r="B268" t="str">
            <v xml:space="preserve">บ่อพักหมายเลข 300/2    Type L-1/1 </v>
          </cell>
          <cell r="C268" t="str">
            <v>บ่อ</v>
          </cell>
          <cell r="D268">
            <v>447600</v>
          </cell>
          <cell r="E268">
            <v>0</v>
          </cell>
        </row>
        <row r="269">
          <cell r="A269" t="str">
            <v>K-016</v>
          </cell>
          <cell r="B269" t="str">
            <v>บ่อพักหมายเลข 300/3    Type L-1/1</v>
          </cell>
          <cell r="C269" t="str">
            <v>บ่อ</v>
          </cell>
          <cell r="D269">
            <v>447600</v>
          </cell>
          <cell r="E269">
            <v>0</v>
          </cell>
        </row>
        <row r="270">
          <cell r="A270" t="str">
            <v>K-017</v>
          </cell>
          <cell r="B270" t="str">
            <v>ติดตั้งฝาคอบ่อ           ( ฝาบ่อ กฟน.จัดหาวัสดุให้ )</v>
          </cell>
          <cell r="C270" t="str">
            <v>บ่อ</v>
          </cell>
          <cell r="D270">
            <v>0</v>
          </cell>
          <cell r="E270">
            <v>500</v>
          </cell>
        </row>
        <row r="271">
          <cell r="A271" t="str">
            <v>K-018</v>
          </cell>
          <cell r="B271" t="str">
            <v xml:space="preserve">ยกคอบ่อของเดิม           </v>
          </cell>
          <cell r="C271" t="str">
            <v>บ่อ</v>
          </cell>
          <cell r="D271">
            <v>0</v>
          </cell>
          <cell r="E271">
            <v>1000</v>
          </cell>
        </row>
        <row r="272">
          <cell r="A272" t="str">
            <v>K-019</v>
          </cell>
          <cell r="B272" t="str">
            <v xml:space="preserve">แผ่นพื้นสำเร็จหนา  5  ซม.ปิดหน้าต่าง Box Culvert </v>
          </cell>
          <cell r="C272" t="str">
            <v>ตร.ม.</v>
          </cell>
          <cell r="D272">
            <v>250</v>
          </cell>
          <cell r="E272">
            <v>40</v>
          </cell>
        </row>
        <row r="273">
          <cell r="A273" t="str">
            <v>K-020</v>
          </cell>
          <cell r="B273" t="str">
            <v>ซ่อมรางระบายน้ำรูปตัวยู</v>
          </cell>
          <cell r="C273" t="str">
            <v>ม.</v>
          </cell>
          <cell r="D273">
            <v>100</v>
          </cell>
          <cell r="E273">
            <v>50</v>
          </cell>
        </row>
        <row r="274">
          <cell r="A274" t="str">
            <v>K-021</v>
          </cell>
          <cell r="B274" t="str">
            <v>จัดทำ Cable Route Marker</v>
          </cell>
          <cell r="C274" t="str">
            <v>รายการ</v>
          </cell>
          <cell r="D274">
            <v>2000</v>
          </cell>
          <cell r="E274">
            <v>0</v>
          </cell>
        </row>
        <row r="275">
          <cell r="A275" t="str">
            <v>K-022</v>
          </cell>
          <cell r="B275" t="str">
            <v>ติดตั้งติดตั้งอุปกรณ์ภายในบ่อ           (  กฟน.จัดหาวัสดุให้ )</v>
          </cell>
          <cell r="C275" t="str">
            <v>รายการ</v>
          </cell>
          <cell r="D275">
            <v>0</v>
          </cell>
          <cell r="E275">
            <v>3000</v>
          </cell>
        </row>
        <row r="276">
          <cell r="A276" t="str">
            <v>K-023</v>
          </cell>
          <cell r="B276" t="str">
            <v>ติดตั้ง Pulling Iron และ Anchor Bolt      (  กฟน.จัดหาวัสดุให้ )</v>
          </cell>
          <cell r="C276" t="str">
            <v>รายการ</v>
          </cell>
          <cell r="D276">
            <v>0</v>
          </cell>
          <cell r="E276">
            <v>5000</v>
          </cell>
        </row>
        <row r="277">
          <cell r="A277" t="str">
            <v>K-024</v>
          </cell>
          <cell r="B277" t="str">
            <v>สกัดท่อร้อยสายไฟฟ้าใต้ดินเดิมเข้าผนัง Cable Trench ของอาคาร</v>
          </cell>
          <cell r="C277" t="str">
            <v>จุด</v>
          </cell>
          <cell r="E277">
            <v>10000</v>
          </cell>
        </row>
        <row r="278">
          <cell r="B278" t="str">
            <v>งานตกแต่งสถานีย่อย</v>
          </cell>
        </row>
        <row r="279">
          <cell r="A279" t="str">
            <v>L001</v>
          </cell>
          <cell r="B279" t="str">
            <v>โต๊ะทานอาหารพร้อมเก้าอี้</v>
          </cell>
          <cell r="C279" t="str">
            <v>ชุด</v>
          </cell>
          <cell r="D279">
            <v>6000</v>
          </cell>
          <cell r="E279">
            <v>0</v>
          </cell>
        </row>
        <row r="280">
          <cell r="A280" t="str">
            <v>L002</v>
          </cell>
          <cell r="B280" t="str">
            <v>Locker</v>
          </cell>
          <cell r="C280" t="str">
            <v>ชุด</v>
          </cell>
          <cell r="D280">
            <v>2000</v>
          </cell>
          <cell r="E280">
            <v>0</v>
          </cell>
        </row>
        <row r="281">
          <cell r="A281" t="str">
            <v>L003</v>
          </cell>
          <cell r="B281" t="str">
            <v>Sliding Doors Locker</v>
          </cell>
          <cell r="C281" t="str">
            <v>ชุด</v>
          </cell>
          <cell r="D281">
            <v>2000</v>
          </cell>
          <cell r="E281">
            <v>0</v>
          </cell>
        </row>
        <row r="282">
          <cell r="A282" t="str">
            <v>L004</v>
          </cell>
          <cell r="B282" t="str">
            <v>Table Control</v>
          </cell>
          <cell r="C282" t="str">
            <v>ชุด</v>
          </cell>
          <cell r="D282">
            <v>2000</v>
          </cell>
          <cell r="E282">
            <v>0</v>
          </cell>
        </row>
        <row r="283">
          <cell r="A283" t="str">
            <v>L005</v>
          </cell>
          <cell r="B283" t="str">
            <v>Chair  Control</v>
          </cell>
          <cell r="C283" t="str">
            <v>ชุด</v>
          </cell>
          <cell r="D283">
            <v>1500</v>
          </cell>
          <cell r="E283">
            <v>0</v>
          </cell>
        </row>
        <row r="284">
          <cell r="A284" t="str">
            <v>L0051</v>
          </cell>
          <cell r="B284" t="str">
            <v>White Board Wall Type</v>
          </cell>
          <cell r="C284" t="str">
            <v>ชุด</v>
          </cell>
          <cell r="D284">
            <v>300</v>
          </cell>
          <cell r="E284">
            <v>0</v>
          </cell>
        </row>
        <row r="285">
          <cell r="A285" t="str">
            <v>L006</v>
          </cell>
          <cell r="B285" t="str">
            <v>ป้ายสถานีย่อย สแตนเลส บริเวณตัวอาคาร</v>
          </cell>
          <cell r="C285" t="str">
            <v>ชุด</v>
          </cell>
          <cell r="D285">
            <v>30000</v>
          </cell>
          <cell r="E285">
            <v>5000</v>
          </cell>
        </row>
        <row r="286">
          <cell r="A286" t="str">
            <v>L007</v>
          </cell>
          <cell r="B286" t="str">
            <v>ป้ายสถานีย่อย หินแกรนิต บริเวณรั้วด้านหน้า</v>
          </cell>
          <cell r="C286" t="str">
            <v>ชุด</v>
          </cell>
          <cell r="D286">
            <v>22000</v>
          </cell>
          <cell r="E286">
            <v>7000</v>
          </cell>
        </row>
        <row r="287">
          <cell r="A287" t="str">
            <v>L008</v>
          </cell>
          <cell r="B287" t="str">
            <v>เสาเหล็กบนหลังคา</v>
          </cell>
          <cell r="C287" t="str">
            <v>ต้น</v>
          </cell>
          <cell r="D287">
            <v>12000</v>
          </cell>
          <cell r="E287">
            <v>3000</v>
          </cell>
        </row>
        <row r="288">
          <cell r="A288" t="str">
            <v>L009</v>
          </cell>
          <cell r="B288" t="str">
            <v>เสาธงเหล็กชุบ Galvanize สูง 3.00 เมตร พร้อมอุปกรณ์ติดตั้งครบชุด</v>
          </cell>
          <cell r="C288" t="str">
            <v>ต้น</v>
          </cell>
          <cell r="D288">
            <v>2000</v>
          </cell>
          <cell r="E288">
            <v>0</v>
          </cell>
        </row>
        <row r="289">
          <cell r="A289" t="str">
            <v>L0091</v>
          </cell>
          <cell r="B289" t="str">
            <v>เสาธงเหล็กชุบ Galvanize สูง 3.50 เมตร พร้อมอุปกรณ์ติดตั้งครบชุด</v>
          </cell>
          <cell r="C289" t="str">
            <v>ต้น</v>
          </cell>
          <cell r="D289">
            <v>2500</v>
          </cell>
          <cell r="E289">
            <v>0</v>
          </cell>
        </row>
        <row r="290">
          <cell r="A290" t="str">
            <v>L0092</v>
          </cell>
          <cell r="B290" t="str">
            <v>เสาธงเหล็กชุบ Galvanize สูง 5.00 เมตร พร้อมอุปกรณ์ติดตั้งครบชุด</v>
          </cell>
          <cell r="C290" t="str">
            <v>ต้น</v>
          </cell>
          <cell r="D290">
            <v>3000</v>
          </cell>
          <cell r="E290">
            <v>0</v>
          </cell>
        </row>
        <row r="291">
          <cell r="A291" t="str">
            <v>L010</v>
          </cell>
          <cell r="B291" t="str">
            <v>ประตูเหล็กบานเลื่อนด้านหน้า พร้อมอุปกรณ์</v>
          </cell>
          <cell r="C291" t="str">
            <v>ชุด</v>
          </cell>
          <cell r="D291">
            <v>25000</v>
          </cell>
          <cell r="E291">
            <v>0</v>
          </cell>
        </row>
        <row r="292">
          <cell r="A292" t="str">
            <v>L011</v>
          </cell>
          <cell r="B292" t="str">
            <v>ประตูเหล็กบานเล็กด้านหน้า พร้อมอุปกรณ์</v>
          </cell>
          <cell r="C292" t="str">
            <v>ชุด</v>
          </cell>
          <cell r="D292">
            <v>5500</v>
          </cell>
          <cell r="E292">
            <v>0</v>
          </cell>
        </row>
        <row r="293">
          <cell r="A293" t="str">
            <v>L012</v>
          </cell>
          <cell r="B293" t="str">
            <v>รั้วด้าน 1 และ 2</v>
          </cell>
          <cell r="C293" t="str">
            <v>เมตร</v>
          </cell>
          <cell r="D293">
            <v>7500</v>
          </cell>
          <cell r="E293">
            <v>0</v>
          </cell>
        </row>
        <row r="294">
          <cell r="A294" t="str">
            <v>L013</v>
          </cell>
          <cell r="B294" t="str">
            <v>รั้วด้าน 3 และ 4</v>
          </cell>
          <cell r="C294" t="str">
            <v>เมตร</v>
          </cell>
          <cell r="D294">
            <v>6200</v>
          </cell>
          <cell r="E294">
            <v>0</v>
          </cell>
        </row>
        <row r="295">
          <cell r="A295" t="str">
            <v>L014</v>
          </cell>
          <cell r="B295" t="str">
            <v>งานรั้วตาข่ายเหล็กหุ้ม PVC</v>
          </cell>
          <cell r="C295" t="str">
            <v>เมตร</v>
          </cell>
          <cell r="D295">
            <v>3500</v>
          </cell>
          <cell r="E295">
            <v>500</v>
          </cell>
        </row>
        <row r="296">
          <cell r="A296" t="str">
            <v>L015</v>
          </cell>
          <cell r="B296" t="str">
            <v>ซ่อมประตูใหญ่ทางเข้า</v>
          </cell>
          <cell r="C296" t="str">
            <v>รายการ</v>
          </cell>
          <cell r="D296">
            <v>10000</v>
          </cell>
          <cell r="E296">
            <v>0</v>
          </cell>
        </row>
        <row r="297">
          <cell r="A297" t="str">
            <v>L016</v>
          </cell>
          <cell r="B297" t="str">
            <v>ซ่อมรั้วคอนกรีตบล็อกบริเวณก่อสร้างท่อระบายน้ำ</v>
          </cell>
          <cell r="C297" t="str">
            <v>รายการ</v>
          </cell>
          <cell r="D297">
            <v>10000</v>
          </cell>
          <cell r="E297">
            <v>0</v>
          </cell>
        </row>
        <row r="298">
          <cell r="A298" t="str">
            <v>L017</v>
          </cell>
          <cell r="B298" t="str">
            <v>ซ่อมรั้วตาข่ายบริเวณก่อสร้างท่อร้อยสายใต้ดิน</v>
          </cell>
          <cell r="C298" t="str">
            <v>รายการ</v>
          </cell>
          <cell r="D298">
            <v>10000</v>
          </cell>
          <cell r="E298">
            <v>0</v>
          </cell>
        </row>
        <row r="299">
          <cell r="A299" t="str">
            <v>L018</v>
          </cell>
          <cell r="B299" t="str">
            <v xml:space="preserve"> ก่อสร้างถนน คสล.โดยรอบอาคารก่อสร้างใหม่หนา0.15 ม.</v>
          </cell>
          <cell r="C299" t="str">
            <v>ตร.ม.</v>
          </cell>
          <cell r="D299">
            <v>650</v>
          </cell>
          <cell r="E299">
            <v>200</v>
          </cell>
        </row>
        <row r="300">
          <cell r="A300" t="str">
            <v>L019</v>
          </cell>
          <cell r="B300" t="str">
            <v xml:space="preserve">รั้วก่ออิฐบล๊อคขนาด 19x39x9 ซม.สูง 2.00 เมตร </v>
          </cell>
          <cell r="C300" t="str">
            <v>เมตร</v>
          </cell>
          <cell r="D300">
            <v>2600</v>
          </cell>
          <cell r="E300">
            <v>0</v>
          </cell>
        </row>
        <row r="301">
          <cell r="A301" t="str">
            <v>L020</v>
          </cell>
          <cell r="B301" t="str">
            <v>รั้วก่ออิฐบล๊อคขนาด 19x39x9 ซม.สูง 2.50 เมตร เซาะร่อง ทาสี  ทั้งสองด้าน</v>
          </cell>
          <cell r="C301" t="str">
            <v>เมตร</v>
          </cell>
          <cell r="D301">
            <v>3250</v>
          </cell>
          <cell r="E301">
            <v>0</v>
          </cell>
        </row>
        <row r="302">
          <cell r="A302" t="str">
            <v>L021</v>
          </cell>
          <cell r="B302" t="str">
            <v>รั้วก่ออิฐบล๊อคขนาด 19x39x9 ซม.สูง 2.50 เมตร ฉาบเรียบและทาสี  ทั้งสองด้าน</v>
          </cell>
          <cell r="C302" t="str">
            <v>เมตร</v>
          </cell>
          <cell r="D302">
            <v>3850</v>
          </cell>
          <cell r="E302">
            <v>0</v>
          </cell>
        </row>
        <row r="303">
          <cell r="A303" t="str">
            <v>L022</v>
          </cell>
          <cell r="B303" t="str">
            <v>รั้วก่ออิฐบล๊อคขนาด 19x39x9 ซม.สูง 2.50 เมตร ฉาบเรียบและทาสี 1 ด้านทำผิวทรายล้าง 1 ด้าน</v>
          </cell>
          <cell r="C303" t="str">
            <v>เมตร</v>
          </cell>
          <cell r="D303">
            <v>4450</v>
          </cell>
          <cell r="E303">
            <v>0</v>
          </cell>
        </row>
        <row r="304">
          <cell r="A304" t="str">
            <v>L023</v>
          </cell>
        </row>
        <row r="305">
          <cell r="B305" t="str">
            <v>งานประตู</v>
          </cell>
        </row>
        <row r="306">
          <cell r="A306" t="str">
            <v>M-001</v>
          </cell>
          <cell r="B306" t="str">
            <v>ประตูเหล็กม้วน ป.1</v>
          </cell>
          <cell r="C306" t="str">
            <v>ชุด</v>
          </cell>
          <cell r="D306">
            <v>45000</v>
          </cell>
          <cell r="E306">
            <v>0</v>
          </cell>
          <cell r="F306" t="str">
            <v>ประตูเหล็กม้วนขนาด 4.40*3.40 ระบบมอเตอร์ไฟฟ้า</v>
          </cell>
        </row>
        <row r="307">
          <cell r="A307" t="str">
            <v>M-002</v>
          </cell>
          <cell r="B307" t="str">
            <v>ประตู ป.1</v>
          </cell>
          <cell r="C307" t="str">
            <v>ชุด</v>
          </cell>
          <cell r="D307">
            <v>45000</v>
          </cell>
          <cell r="E307">
            <v>3000</v>
          </cell>
          <cell r="F307" t="str">
            <v>ประตูเหล็กม้วนขนาด 4.00*3.00 ระบบมอเตอร์ไฟฟ้า</v>
          </cell>
        </row>
        <row r="308">
          <cell r="A308" t="str">
            <v>M-003</v>
          </cell>
          <cell r="B308" t="str">
            <v>ประตู ป.2</v>
          </cell>
          <cell r="C308" t="str">
            <v>ชุด</v>
          </cell>
          <cell r="D308">
            <v>40000</v>
          </cell>
          <cell r="E308">
            <v>3000</v>
          </cell>
        </row>
        <row r="309">
          <cell r="A309" t="str">
            <v>M-004</v>
          </cell>
          <cell r="B309" t="str">
            <v>ประตู ป.3</v>
          </cell>
          <cell r="C309" t="str">
            <v>ชุด</v>
          </cell>
          <cell r="D309">
            <v>15000</v>
          </cell>
          <cell r="E309">
            <v>1500</v>
          </cell>
        </row>
        <row r="310">
          <cell r="A310" t="str">
            <v>M-005</v>
          </cell>
          <cell r="B310" t="str">
            <v>ประตู ป.4</v>
          </cell>
          <cell r="C310" t="str">
            <v>ชุด</v>
          </cell>
          <cell r="D310">
            <v>24000</v>
          </cell>
          <cell r="E310">
            <v>2400</v>
          </cell>
        </row>
        <row r="311">
          <cell r="A311" t="str">
            <v>M-006</v>
          </cell>
          <cell r="B311" t="str">
            <v>ประตู ป.5</v>
          </cell>
          <cell r="C311" t="str">
            <v>ชุด</v>
          </cell>
          <cell r="D311">
            <v>30000</v>
          </cell>
          <cell r="E311">
            <v>3000</v>
          </cell>
        </row>
        <row r="312">
          <cell r="A312" t="str">
            <v>M-007</v>
          </cell>
          <cell r="B312" t="str">
            <v>ประตู ป.6</v>
          </cell>
          <cell r="C312" t="str">
            <v>ชุด</v>
          </cell>
          <cell r="D312">
            <v>35000</v>
          </cell>
          <cell r="E312">
            <v>3500</v>
          </cell>
        </row>
        <row r="313">
          <cell r="A313" t="str">
            <v>M-008</v>
          </cell>
          <cell r="B313" t="str">
            <v>ประตู ป.7</v>
          </cell>
          <cell r="C313" t="str">
            <v>ชุด</v>
          </cell>
          <cell r="D313">
            <v>20000</v>
          </cell>
          <cell r="E313">
            <v>2000</v>
          </cell>
        </row>
        <row r="314">
          <cell r="A314" t="str">
            <v>M-009</v>
          </cell>
          <cell r="B314" t="str">
            <v>ประตู ป.8</v>
          </cell>
          <cell r="C314" t="str">
            <v>ชุด</v>
          </cell>
          <cell r="D314">
            <v>22000</v>
          </cell>
          <cell r="E314">
            <v>2200</v>
          </cell>
        </row>
        <row r="315">
          <cell r="A315" t="str">
            <v>M-010</v>
          </cell>
          <cell r="B315" t="str">
            <v>ประตู ป.9</v>
          </cell>
          <cell r="C315" t="str">
            <v>ชุด</v>
          </cell>
          <cell r="D315">
            <v>15000</v>
          </cell>
          <cell r="E315">
            <v>1500</v>
          </cell>
        </row>
        <row r="316">
          <cell r="A316" t="str">
            <v>M-011</v>
          </cell>
          <cell r="B316" t="str">
            <v>ประตู ป.10</v>
          </cell>
          <cell r="C316" t="str">
            <v>ชุด</v>
          </cell>
          <cell r="D316">
            <v>2200</v>
          </cell>
          <cell r="E316">
            <v>500</v>
          </cell>
        </row>
        <row r="317">
          <cell r="A317" t="str">
            <v>M-012</v>
          </cell>
          <cell r="B317" t="str">
            <v>ประตู ป.11</v>
          </cell>
          <cell r="C317" t="str">
            <v>ชุด</v>
          </cell>
          <cell r="D317">
            <v>2000</v>
          </cell>
          <cell r="E317">
            <v>500</v>
          </cell>
        </row>
        <row r="318">
          <cell r="A318" t="str">
            <v>M-013</v>
          </cell>
          <cell r="B318" t="str">
            <v>ประตู ป.12</v>
          </cell>
          <cell r="C318" t="str">
            <v>ชุด</v>
          </cell>
          <cell r="D318">
            <v>1500</v>
          </cell>
          <cell r="E318">
            <v>300</v>
          </cell>
        </row>
        <row r="319">
          <cell r="A319" t="str">
            <v>M-014</v>
          </cell>
          <cell r="B319" t="str">
            <v>หน้าต่าง น.1</v>
          </cell>
          <cell r="C319" t="str">
            <v>ชุด</v>
          </cell>
          <cell r="D319">
            <v>20000</v>
          </cell>
          <cell r="E319">
            <v>2000</v>
          </cell>
          <cell r="F319">
            <v>8400</v>
          </cell>
        </row>
        <row r="320">
          <cell r="A320" t="str">
            <v>M-015</v>
          </cell>
          <cell r="B320" t="str">
            <v>หน้าต่าง น.1'</v>
          </cell>
          <cell r="C320" t="str">
            <v>ชุด</v>
          </cell>
          <cell r="D320">
            <v>14000</v>
          </cell>
          <cell r="E320">
            <v>1000</v>
          </cell>
        </row>
        <row r="321">
          <cell r="A321" t="str">
            <v>M-016</v>
          </cell>
          <cell r="B321" t="str">
            <v>หน้าต่าง น.2</v>
          </cell>
          <cell r="C321" t="str">
            <v>ชุด</v>
          </cell>
          <cell r="D321">
            <v>13500</v>
          </cell>
          <cell r="E321">
            <v>1000</v>
          </cell>
        </row>
        <row r="322">
          <cell r="A322" t="str">
            <v>M-017</v>
          </cell>
          <cell r="B322" t="str">
            <v>หน้าต่าง น.3</v>
          </cell>
          <cell r="C322" t="str">
            <v>ชุด</v>
          </cell>
          <cell r="D322">
            <v>14500</v>
          </cell>
          <cell r="E322">
            <v>1000</v>
          </cell>
        </row>
        <row r="323">
          <cell r="A323" t="str">
            <v>M-018</v>
          </cell>
          <cell r="B323" t="str">
            <v>หน้าต่าง น.4</v>
          </cell>
          <cell r="C323" t="str">
            <v>ชุด</v>
          </cell>
          <cell r="D323">
            <v>9500</v>
          </cell>
          <cell r="E323">
            <v>1500</v>
          </cell>
        </row>
        <row r="324">
          <cell r="A324" t="str">
            <v>M-0181</v>
          </cell>
          <cell r="B324" t="str">
            <v>หน้าต่าง น.4.1</v>
          </cell>
          <cell r="C324" t="str">
            <v>ชุด</v>
          </cell>
        </row>
        <row r="325">
          <cell r="A325" t="str">
            <v>M-019</v>
          </cell>
          <cell r="B325" t="str">
            <v>หน้าต่าง น.5</v>
          </cell>
          <cell r="C325" t="str">
            <v>ชุด</v>
          </cell>
          <cell r="D325">
            <v>3000</v>
          </cell>
          <cell r="E325">
            <v>1000</v>
          </cell>
        </row>
        <row r="326">
          <cell r="A326" t="str">
            <v>M-020</v>
          </cell>
          <cell r="B326" t="str">
            <v>หน้าต่าง น.6</v>
          </cell>
          <cell r="C326" t="str">
            <v>ชุด</v>
          </cell>
          <cell r="D326">
            <v>5000</v>
          </cell>
          <cell r="E326">
            <v>500</v>
          </cell>
        </row>
        <row r="327">
          <cell r="A327" t="str">
            <v>M-021</v>
          </cell>
          <cell r="B327" t="str">
            <v>หน้าต่าง น.7</v>
          </cell>
          <cell r="C327" t="str">
            <v>ชุด</v>
          </cell>
          <cell r="D327">
            <v>3500</v>
          </cell>
          <cell r="E327">
            <v>500</v>
          </cell>
        </row>
        <row r="328">
          <cell r="A328" t="str">
            <v>M-022</v>
          </cell>
          <cell r="B328" t="str">
            <v>หน้าต่าง น.8</v>
          </cell>
          <cell r="C328" t="str">
            <v>ชุด</v>
          </cell>
          <cell r="D328">
            <v>2000</v>
          </cell>
          <cell r="E328">
            <v>300</v>
          </cell>
        </row>
        <row r="329">
          <cell r="A329" t="str">
            <v>M-023</v>
          </cell>
          <cell r="B329" t="str">
            <v>ช่องระบายอากาศ อลูมิเนียมขนาด 0.50x1.60 พร้อมตาข่ายกันแมลง</v>
          </cell>
          <cell r="C329" t="str">
            <v>ชุด</v>
          </cell>
          <cell r="D329">
            <v>1200</v>
          </cell>
          <cell r="E329">
            <v>0</v>
          </cell>
        </row>
        <row r="330">
          <cell r="A330" t="str">
            <v>M-024</v>
          </cell>
          <cell r="B330" t="str">
            <v>ประตูทนไฟ</v>
          </cell>
          <cell r="F330" t="str">
            <v>ประตูเหล็กบานเดี่ยวทนไฟ ขนาด 0.90*2.00มีPanic Bar และ Door Closer</v>
          </cell>
        </row>
        <row r="331">
          <cell r="A331" t="str">
            <v>M-025</v>
          </cell>
        </row>
        <row r="340">
          <cell r="B340" t="str">
            <v>งานระบบไฟฟ้า</v>
          </cell>
        </row>
        <row r="341">
          <cell r="B341" t="str">
            <v xml:space="preserve">งานแผงเมน, สายเมนไฟฟ้าพร้อมท่อร้อยสาย  </v>
          </cell>
        </row>
        <row r="342">
          <cell r="A342" t="str">
            <v>N-001</v>
          </cell>
          <cell r="B342" t="str">
            <v>มอเตอร์ไฟฟ้า ขนาด 1 HP พร้อมเดินสายไฟฟ้าและติดตั้งอุปกรณ์ครบชุด สำหรับ งานประตูม้วน</v>
          </cell>
          <cell r="C342">
            <v>1</v>
          </cell>
          <cell r="E342">
            <v>30000</v>
          </cell>
        </row>
        <row r="343">
          <cell r="A343" t="str">
            <v>N-002</v>
          </cell>
          <cell r="B343" t="str">
            <v xml:space="preserve">แผงจ่ายไฟแสงสว่าง (AC Panel No.2) </v>
          </cell>
          <cell r="C343" t="str">
            <v>ชุด</v>
          </cell>
          <cell r="D343">
            <v>150000</v>
          </cell>
          <cell r="E343">
            <v>15000</v>
          </cell>
        </row>
        <row r="344">
          <cell r="A344" t="str">
            <v>N-003</v>
          </cell>
          <cell r="B344" t="str">
            <v xml:space="preserve">แผงจ่ายไฟแสงสว่าง (LP1) </v>
          </cell>
          <cell r="C344" t="str">
            <v>ชุด</v>
          </cell>
          <cell r="D344">
            <v>12000</v>
          </cell>
          <cell r="E344">
            <v>1200</v>
          </cell>
        </row>
        <row r="345">
          <cell r="A345" t="str">
            <v>N-004</v>
          </cell>
          <cell r="B345" t="str">
            <v xml:space="preserve">แผงจ่ายไฟแสงสว่าง (LP2) </v>
          </cell>
          <cell r="C345" t="str">
            <v>ชุด</v>
          </cell>
          <cell r="D345">
            <v>10000</v>
          </cell>
          <cell r="E345">
            <v>1000</v>
          </cell>
        </row>
        <row r="346">
          <cell r="A346" t="str">
            <v>N-005</v>
          </cell>
          <cell r="B346" t="str">
            <v xml:space="preserve">แผงจ่ายไฟแสงสว่าง (LP4) </v>
          </cell>
          <cell r="C346" t="str">
            <v>ชุด</v>
          </cell>
          <cell r="D346">
            <v>12000</v>
          </cell>
          <cell r="E346">
            <v>1200</v>
          </cell>
        </row>
        <row r="347">
          <cell r="A347" t="str">
            <v>N-006</v>
          </cell>
          <cell r="B347" t="str">
            <v xml:space="preserve">แผงจ่ายไฟกระแสตรงฉุกเฉิน(ELP) </v>
          </cell>
          <cell r="C347" t="str">
            <v>ชุด</v>
          </cell>
          <cell r="D347">
            <v>6000</v>
          </cell>
          <cell r="E347">
            <v>600</v>
          </cell>
        </row>
        <row r="348">
          <cell r="A348" t="str">
            <v>N-007</v>
          </cell>
          <cell r="B348" t="str">
            <v>แผงจ่ายไฟกระแสตรงฉุกเฉิน (ELP2)</v>
          </cell>
          <cell r="C348" t="str">
            <v>ชุด</v>
          </cell>
          <cell r="D348">
            <v>10000</v>
          </cell>
          <cell r="E348">
            <v>1000</v>
          </cell>
        </row>
        <row r="349">
          <cell r="A349" t="str">
            <v>N-008</v>
          </cell>
          <cell r="B349" t="str">
            <v xml:space="preserve">แผงจ่ายไฟระบบระบายอากาศ (VCP#) </v>
          </cell>
          <cell r="C349" t="str">
            <v>ชุด</v>
          </cell>
          <cell r="D349">
            <v>7000</v>
          </cell>
          <cell r="E349">
            <v>700</v>
          </cell>
        </row>
        <row r="350">
          <cell r="A350" t="str">
            <v>N-009</v>
          </cell>
          <cell r="B350" t="str">
            <v>แผงจ่ายไฟระบบระบายอากาศ (VCP#) No.2</v>
          </cell>
          <cell r="C350" t="str">
            <v>ชุด</v>
          </cell>
          <cell r="D350">
            <v>13000</v>
          </cell>
          <cell r="E350">
            <v>1300</v>
          </cell>
        </row>
        <row r="351">
          <cell r="A351" t="str">
            <v>N-010</v>
          </cell>
          <cell r="B351" t="str">
            <v>แผงจ่ายไฟระบบดูดควัน (ECP) สำรับห้อง Battery</v>
          </cell>
          <cell r="C351" t="str">
            <v>ชุด</v>
          </cell>
          <cell r="D351">
            <v>8000</v>
          </cell>
          <cell r="E351">
            <v>800</v>
          </cell>
        </row>
        <row r="352">
          <cell r="A352" t="str">
            <v>N-011</v>
          </cell>
          <cell r="B352" t="str">
            <v>C B 30AT with Encloser ( CB Box)</v>
          </cell>
          <cell r="C352" t="str">
            <v>ชุด</v>
          </cell>
          <cell r="D352">
            <v>3000</v>
          </cell>
          <cell r="E352">
            <v>300</v>
          </cell>
        </row>
        <row r="353">
          <cell r="A353" t="str">
            <v>N-012</v>
          </cell>
          <cell r="B353" t="str">
            <v>C B125AT with Encloser ( CB Box) for Transformer</v>
          </cell>
          <cell r="C353" t="str">
            <v>ชุด</v>
          </cell>
          <cell r="D353">
            <v>6000</v>
          </cell>
          <cell r="E353">
            <v>600</v>
          </cell>
        </row>
        <row r="354">
          <cell r="A354" t="str">
            <v>N-013</v>
          </cell>
          <cell r="B354" t="str">
            <v>สาย THW 1X95 ตร.มม.</v>
          </cell>
          <cell r="C354" t="str">
            <v>ม.</v>
          </cell>
          <cell r="D354">
            <v>120</v>
          </cell>
          <cell r="E354">
            <v>12</v>
          </cell>
        </row>
        <row r="355">
          <cell r="A355" t="str">
            <v>N-014</v>
          </cell>
          <cell r="B355" t="str">
            <v>สาย THW 1X70 ตร.มม.</v>
          </cell>
          <cell r="C355" t="str">
            <v>ม.</v>
          </cell>
          <cell r="D355">
            <v>100</v>
          </cell>
          <cell r="E355">
            <v>10</v>
          </cell>
        </row>
        <row r="356">
          <cell r="A356" t="str">
            <v>N-015</v>
          </cell>
          <cell r="B356" t="str">
            <v>สาย THW 1X50 ตร.มม.</v>
          </cell>
          <cell r="C356" t="str">
            <v>ม.</v>
          </cell>
          <cell r="D356">
            <v>80</v>
          </cell>
          <cell r="E356">
            <v>8</v>
          </cell>
        </row>
        <row r="357">
          <cell r="A357" t="str">
            <v>N-016</v>
          </cell>
          <cell r="B357" t="str">
            <v>สาย THW 1X30 ตร.มม.</v>
          </cell>
          <cell r="C357" t="str">
            <v>ม.</v>
          </cell>
          <cell r="D357">
            <v>55</v>
          </cell>
          <cell r="E357">
            <v>6</v>
          </cell>
        </row>
        <row r="358">
          <cell r="A358" t="str">
            <v>N-017</v>
          </cell>
          <cell r="B358" t="str">
            <v>สาย THW 1X25 ตร.มม.</v>
          </cell>
          <cell r="C358" t="str">
            <v>ม.</v>
          </cell>
          <cell r="D358">
            <v>40</v>
          </cell>
          <cell r="E358">
            <v>4</v>
          </cell>
        </row>
        <row r="359">
          <cell r="A359" t="str">
            <v>N-018</v>
          </cell>
          <cell r="B359" t="str">
            <v>สาย THW 1X16 ตร.มม.</v>
          </cell>
          <cell r="C359" t="str">
            <v>ม.</v>
          </cell>
          <cell r="D359">
            <v>25</v>
          </cell>
          <cell r="E359">
            <v>3</v>
          </cell>
        </row>
        <row r="360">
          <cell r="A360" t="str">
            <v>N-019</v>
          </cell>
          <cell r="B360" t="str">
            <v>สาย THW 1X10 ตร.มม.</v>
          </cell>
          <cell r="C360" t="str">
            <v>ม.</v>
          </cell>
          <cell r="D360">
            <v>15</v>
          </cell>
          <cell r="E360">
            <v>2</v>
          </cell>
        </row>
        <row r="361">
          <cell r="A361" t="str">
            <v>N-020</v>
          </cell>
          <cell r="B361" t="str">
            <v xml:space="preserve"> สาย THW 1X6 ตร.มม.</v>
          </cell>
          <cell r="C361" t="str">
            <v>ม.</v>
          </cell>
          <cell r="D361">
            <v>10</v>
          </cell>
          <cell r="E361">
            <v>2</v>
          </cell>
        </row>
        <row r="362">
          <cell r="A362" t="str">
            <v>N-021</v>
          </cell>
          <cell r="B362" t="str">
            <v xml:space="preserve"> สาย THW 1X4 ตร.มม.</v>
          </cell>
          <cell r="C362" t="str">
            <v>ม.</v>
          </cell>
          <cell r="D362">
            <v>7</v>
          </cell>
          <cell r="E362">
            <v>2</v>
          </cell>
        </row>
        <row r="363">
          <cell r="A363" t="str">
            <v>N-022</v>
          </cell>
          <cell r="B363" t="str">
            <v xml:space="preserve"> สาย THW 1X42.5 ตร.มม.</v>
          </cell>
          <cell r="C363" t="str">
            <v>ม.</v>
          </cell>
          <cell r="D363">
            <v>5</v>
          </cell>
          <cell r="E363">
            <v>2</v>
          </cell>
        </row>
        <row r="364">
          <cell r="A364" t="str">
            <v>N-023</v>
          </cell>
          <cell r="B364" t="str">
            <v xml:space="preserve"> สาย NYY 95 ตร.มม.</v>
          </cell>
          <cell r="C364" t="str">
            <v>ม.</v>
          </cell>
          <cell r="D364">
            <v>140</v>
          </cell>
          <cell r="E364">
            <v>14</v>
          </cell>
        </row>
        <row r="365">
          <cell r="A365" t="str">
            <v>N-024</v>
          </cell>
          <cell r="B365" t="str">
            <v xml:space="preserve"> สาย NYY 70 ตร.มม.</v>
          </cell>
          <cell r="C365" t="str">
            <v>ม.</v>
          </cell>
          <cell r="D365">
            <v>120</v>
          </cell>
          <cell r="E365">
            <v>12</v>
          </cell>
        </row>
        <row r="366">
          <cell r="A366" t="str">
            <v>N-025</v>
          </cell>
          <cell r="B366" t="str">
            <v xml:space="preserve"> สาย NYY 50 ตร.มม.</v>
          </cell>
          <cell r="C366" t="str">
            <v>ม.</v>
          </cell>
          <cell r="D366">
            <v>100</v>
          </cell>
          <cell r="E366">
            <v>10</v>
          </cell>
        </row>
        <row r="367">
          <cell r="A367" t="str">
            <v>N-026</v>
          </cell>
          <cell r="B367" t="str">
            <v xml:space="preserve"> สาย NYY 16 ตร.มม.</v>
          </cell>
          <cell r="C367" t="str">
            <v>ม.</v>
          </cell>
          <cell r="D367">
            <v>50</v>
          </cell>
          <cell r="E367">
            <v>5</v>
          </cell>
        </row>
        <row r="368">
          <cell r="A368" t="str">
            <v>N-027</v>
          </cell>
          <cell r="B368" t="str">
            <v xml:space="preserve"> สาย NYY 10 ตร.มม.</v>
          </cell>
          <cell r="C368" t="str">
            <v>ม.</v>
          </cell>
          <cell r="D368">
            <v>34</v>
          </cell>
          <cell r="E368">
            <v>3</v>
          </cell>
        </row>
        <row r="369">
          <cell r="A369" t="str">
            <v>N-028</v>
          </cell>
          <cell r="B369" t="str">
            <v xml:space="preserve"> สาย NYY 6 ตร.มม.</v>
          </cell>
          <cell r="C369" t="str">
            <v>ม.</v>
          </cell>
          <cell r="D369">
            <v>23</v>
          </cell>
          <cell r="E369">
            <v>2</v>
          </cell>
        </row>
        <row r="370">
          <cell r="A370" t="str">
            <v>N-029</v>
          </cell>
          <cell r="B370" t="str">
            <v>ท่อ HDPE 110 mm.</v>
          </cell>
          <cell r="C370" t="str">
            <v>ม.</v>
          </cell>
          <cell r="D370">
            <v>170</v>
          </cell>
          <cell r="E370">
            <v>17</v>
          </cell>
        </row>
        <row r="371">
          <cell r="A371" t="str">
            <v>N-030</v>
          </cell>
          <cell r="B371" t="str">
            <v>ท่อ HDPE 63 mm.</v>
          </cell>
          <cell r="C371" t="str">
            <v>ม.</v>
          </cell>
          <cell r="D371">
            <v>130</v>
          </cell>
          <cell r="E371">
            <v>13</v>
          </cell>
        </row>
        <row r="372">
          <cell r="A372" t="str">
            <v>N-031</v>
          </cell>
          <cell r="B372" t="str">
            <v>ท่อ IMC 2 1/2"</v>
          </cell>
          <cell r="C372" t="str">
            <v>ม.</v>
          </cell>
          <cell r="D372">
            <v>160</v>
          </cell>
          <cell r="E372">
            <v>16</v>
          </cell>
        </row>
        <row r="373">
          <cell r="A373" t="str">
            <v>N-032</v>
          </cell>
          <cell r="B373" t="str">
            <v>ท่อ IMC 2 "</v>
          </cell>
          <cell r="C373" t="str">
            <v>ม.</v>
          </cell>
          <cell r="D373">
            <v>130</v>
          </cell>
          <cell r="E373">
            <v>13</v>
          </cell>
        </row>
        <row r="374">
          <cell r="A374" t="str">
            <v>N-033</v>
          </cell>
          <cell r="B374" t="str">
            <v>ท่อ IMC 1 1/2"</v>
          </cell>
          <cell r="C374" t="str">
            <v>ม.</v>
          </cell>
          <cell r="D374">
            <v>100</v>
          </cell>
          <cell r="E374">
            <v>10</v>
          </cell>
        </row>
        <row r="375">
          <cell r="A375" t="str">
            <v>N-034</v>
          </cell>
          <cell r="B375" t="str">
            <v>ท่อ IMC 1 1/4"</v>
          </cell>
          <cell r="C375" t="str">
            <v>ม.</v>
          </cell>
          <cell r="D375">
            <v>90</v>
          </cell>
          <cell r="E375">
            <v>9</v>
          </cell>
        </row>
        <row r="376">
          <cell r="A376" t="str">
            <v>N-035</v>
          </cell>
          <cell r="B376" t="str">
            <v>ท่อ IMC 3/4"</v>
          </cell>
          <cell r="C376" t="str">
            <v>ม.</v>
          </cell>
          <cell r="D376">
            <v>50</v>
          </cell>
          <cell r="E376">
            <v>5</v>
          </cell>
        </row>
        <row r="377">
          <cell r="A377" t="str">
            <v>N-036</v>
          </cell>
          <cell r="B377" t="str">
            <v>ท่อ IMC 1/2"</v>
          </cell>
          <cell r="C377" t="str">
            <v>ม.</v>
          </cell>
          <cell r="D377">
            <v>40</v>
          </cell>
          <cell r="E377">
            <v>4</v>
          </cell>
        </row>
        <row r="378">
          <cell r="A378" t="str">
            <v>N-037</v>
          </cell>
          <cell r="B378" t="str">
            <v xml:space="preserve"> ท่อ RSC 2 1/2"</v>
          </cell>
          <cell r="C378" t="str">
            <v>ม.</v>
          </cell>
          <cell r="D378">
            <v>170</v>
          </cell>
          <cell r="E378">
            <v>17</v>
          </cell>
        </row>
        <row r="379">
          <cell r="A379" t="str">
            <v>N-038</v>
          </cell>
          <cell r="B379" t="str">
            <v>ท่อ IMC 1 1/2"</v>
          </cell>
          <cell r="C379" t="str">
            <v>ม.</v>
          </cell>
          <cell r="D379">
            <v>110</v>
          </cell>
          <cell r="E379">
            <v>11</v>
          </cell>
        </row>
        <row r="380">
          <cell r="A380" t="str">
            <v>N-039</v>
          </cell>
          <cell r="B380" t="str">
            <v xml:space="preserve"> อุปกรณ์ประกอบ</v>
          </cell>
          <cell r="C380" t="str">
            <v>รายการ</v>
          </cell>
          <cell r="D380">
            <v>20000</v>
          </cell>
          <cell r="E380">
            <v>2000</v>
          </cell>
        </row>
        <row r="383">
          <cell r="B383" t="str">
            <v>งานระบบไฟฟ้าแสงสว่าง</v>
          </cell>
        </row>
        <row r="384">
          <cell r="A384" t="str">
            <v>O-001</v>
          </cell>
          <cell r="B384" t="str">
            <v>ดวงโคม Fluorescent 1x18 วัตต์แบบโคมเปลือย (Type 'A1 ')</v>
          </cell>
          <cell r="C384" t="str">
            <v>ชุด</v>
          </cell>
          <cell r="D384">
            <v>400</v>
          </cell>
          <cell r="E384">
            <v>40</v>
          </cell>
        </row>
        <row r="385">
          <cell r="A385" t="str">
            <v>O-002</v>
          </cell>
          <cell r="B385" t="str">
            <v>ดวงโคม Fluorescent 1x36 วัตต์แบบโคมเปลือย (Type 'A3 ')</v>
          </cell>
          <cell r="C385" t="str">
            <v>ชุด</v>
          </cell>
          <cell r="D385">
            <v>500</v>
          </cell>
          <cell r="E385">
            <v>50</v>
          </cell>
        </row>
        <row r="386">
          <cell r="A386" t="str">
            <v>O-003</v>
          </cell>
          <cell r="B386" t="str">
            <v>ดวงโคม Fluorescent 2x36 วัตต์แบบโคมเปลือย (Type 'A4 ')</v>
          </cell>
          <cell r="C386" t="str">
            <v>ชุด</v>
          </cell>
          <cell r="D386">
            <v>600</v>
          </cell>
          <cell r="E386">
            <v>60</v>
          </cell>
        </row>
        <row r="387">
          <cell r="A387" t="str">
            <v>O-004</v>
          </cell>
          <cell r="B387" t="str">
            <v>ดวงโคม Fluorescent 1x36 วัตต์แบบโคมเปลือย (Type 'B ')</v>
          </cell>
          <cell r="C387" t="str">
            <v>ชุด</v>
          </cell>
          <cell r="D387">
            <v>575</v>
          </cell>
          <cell r="E387">
            <v>50</v>
          </cell>
        </row>
        <row r="388">
          <cell r="A388" t="str">
            <v>O-005</v>
          </cell>
          <cell r="B388" t="str">
            <v>ดวงโคม Fluorescent 1x18 วัตต์แบบAcrylic diffuser (Type 'B1 ')</v>
          </cell>
          <cell r="C388" t="str">
            <v>ชุด</v>
          </cell>
          <cell r="D388">
            <v>500</v>
          </cell>
          <cell r="E388">
            <v>50</v>
          </cell>
        </row>
        <row r="389">
          <cell r="A389" t="str">
            <v>O-006</v>
          </cell>
          <cell r="B389" t="str">
            <v>ดวงโคม Fluorescent 1x36 วัตต์แบบAcrylic diffuser (Type 'B3 ')</v>
          </cell>
          <cell r="C389" t="str">
            <v>ชุด</v>
          </cell>
          <cell r="D389">
            <v>900</v>
          </cell>
          <cell r="E389">
            <v>90</v>
          </cell>
        </row>
        <row r="390">
          <cell r="A390" t="str">
            <v>O-007</v>
          </cell>
          <cell r="B390" t="str">
            <v>ดวงโคม Fluorescent 2x36 วัตต์แบบAcrylic diffuser (Type 'B4 ')</v>
          </cell>
          <cell r="C390" t="str">
            <v>ชุด</v>
          </cell>
          <cell r="D390">
            <v>1000</v>
          </cell>
          <cell r="E390">
            <v>100</v>
          </cell>
        </row>
        <row r="391">
          <cell r="A391" t="str">
            <v>O-008</v>
          </cell>
          <cell r="B391" t="str">
            <v>ดวงโคม Fluorescent 3x36 วัตต์แบบ Ceiling type  Aluminum Reflextor  (Type 'E')</v>
          </cell>
          <cell r="C391" t="str">
            <v>ชุด</v>
          </cell>
          <cell r="D391">
            <v>1900</v>
          </cell>
          <cell r="E391">
            <v>190</v>
          </cell>
        </row>
        <row r="392">
          <cell r="A392" t="str">
            <v>O-009</v>
          </cell>
          <cell r="B392" t="str">
            <v>ดวงโคม Fluorescent 1x36 วัตต์แบบ  Single Reflextor with Prismatic Acrylic Diffuser (Type 'F')</v>
          </cell>
          <cell r="C392" t="str">
            <v>ชุด</v>
          </cell>
          <cell r="D392">
            <v>550</v>
          </cell>
          <cell r="E392">
            <v>55</v>
          </cell>
        </row>
        <row r="393">
          <cell r="A393" t="str">
            <v>O-010</v>
          </cell>
          <cell r="B393" t="str">
            <v>ดวงโคม Fluorescent 1x36 วัตต์แบบ  Single Reflextor with Prismatic Acrylic Diffuser (Type 'G')</v>
          </cell>
          <cell r="C393" t="str">
            <v>ชุด</v>
          </cell>
          <cell r="D393">
            <v>630</v>
          </cell>
          <cell r="E393">
            <v>55</v>
          </cell>
        </row>
        <row r="394">
          <cell r="A394" t="str">
            <v>O-011</v>
          </cell>
          <cell r="B394" t="str">
            <v>ดวงโคม Fluorescent 2x36 วัตต์แบบ Corrosion proof (Type 'C')</v>
          </cell>
          <cell r="C394" t="str">
            <v>ชุด</v>
          </cell>
          <cell r="D394">
            <v>4000</v>
          </cell>
          <cell r="E394">
            <v>400</v>
          </cell>
        </row>
        <row r="395">
          <cell r="A395" t="str">
            <v>O-012</v>
          </cell>
          <cell r="B395" t="str">
            <v>ดวงโคม Fluorescent 2x36 วัตต์แบบ Industrial type (Type 'G')</v>
          </cell>
          <cell r="C395" t="str">
            <v>ชุด</v>
          </cell>
          <cell r="D395">
            <v>600</v>
          </cell>
          <cell r="E395">
            <v>60</v>
          </cell>
        </row>
        <row r="396">
          <cell r="A396" t="str">
            <v>O-013</v>
          </cell>
          <cell r="B396" t="str">
            <v>ดวงโคม Incandescent Lamp with Aluminum Alloy Case 1x100 วัตต์ สำหรับไฟฉุกเฉิน (Type 'T')</v>
          </cell>
          <cell r="C396" t="str">
            <v>ชุด</v>
          </cell>
          <cell r="D396">
            <v>300</v>
          </cell>
          <cell r="E396">
            <v>30</v>
          </cell>
        </row>
        <row r="397">
          <cell r="A397" t="str">
            <v>O-014</v>
          </cell>
          <cell r="B397" t="str">
            <v>ดวงโคม Incandescent Lamp with Aluminum Alloy Case 1x100 วัตต์ สำหรับไฟฉุกเฉิน (Type 'L')</v>
          </cell>
          <cell r="C397" t="str">
            <v>ชุด</v>
          </cell>
          <cell r="D397">
            <v>345</v>
          </cell>
          <cell r="E397">
            <v>30</v>
          </cell>
        </row>
        <row r="398">
          <cell r="A398" t="str">
            <v>O-015</v>
          </cell>
          <cell r="B398" t="str">
            <v>ดวงโคม Incandescent Lamp with Aluminum Alloy Case 1x100 วัตต์ สำหรับไฟฉุกเฉิน (Type 'P')</v>
          </cell>
          <cell r="C398" t="str">
            <v>ชุด</v>
          </cell>
          <cell r="D398">
            <v>575</v>
          </cell>
          <cell r="E398">
            <v>50</v>
          </cell>
        </row>
        <row r="399">
          <cell r="A399" t="str">
            <v>O-016</v>
          </cell>
          <cell r="B399" t="str">
            <v>ดวงโคม Incandescent Lamp with Aluminum Alloy Case and Glass OVER 1x100 วัตต์ สำหรับไฟฉุกเฉิน (Type 'N')</v>
          </cell>
          <cell r="C399" t="str">
            <v>ชุด</v>
          </cell>
          <cell r="D399">
            <v>500</v>
          </cell>
          <cell r="E399">
            <v>50</v>
          </cell>
        </row>
        <row r="400">
          <cell r="A400" t="str">
            <v>O-017</v>
          </cell>
          <cell r="B400" t="str">
            <v>ดวงโคม Incandescent Down Light  สำหรับไฟฉุกเฉิน (Type 'H')</v>
          </cell>
          <cell r="C400" t="str">
            <v>ชุด</v>
          </cell>
          <cell r="D400">
            <v>500</v>
          </cell>
          <cell r="E400">
            <v>50</v>
          </cell>
        </row>
        <row r="401">
          <cell r="A401" t="str">
            <v>O-018</v>
          </cell>
          <cell r="B401" t="str">
            <v>ดวงโคม Fluorescent 1x36 วัตต์แบบ  Dust Type Luminaries  Weather Proof (Type 'D')</v>
          </cell>
          <cell r="C401" t="str">
            <v>ชุด</v>
          </cell>
          <cell r="D401">
            <v>2200</v>
          </cell>
          <cell r="E401">
            <v>220</v>
          </cell>
        </row>
        <row r="402">
          <cell r="A402" t="str">
            <v>O-019</v>
          </cell>
          <cell r="B402" t="str">
            <v>ดวงโคม Fluorescent 1x36 วัตต์แบบ  Dust Type Luminaries  Weather Proof (Type 'J')</v>
          </cell>
          <cell r="C402" t="str">
            <v>ชุด</v>
          </cell>
          <cell r="D402">
            <v>2350</v>
          </cell>
          <cell r="E402">
            <v>235</v>
          </cell>
        </row>
        <row r="403">
          <cell r="A403" t="str">
            <v>O-020</v>
          </cell>
          <cell r="B403" t="str">
            <v>ดวงโคม 1x125 วัตต์แบบ High Pressure Mercury Vapor Floodlight (Type 'J')</v>
          </cell>
          <cell r="C403" t="str">
            <v>ชุด</v>
          </cell>
          <cell r="D403">
            <v>3700</v>
          </cell>
          <cell r="E403">
            <v>370</v>
          </cell>
        </row>
        <row r="404">
          <cell r="A404" t="str">
            <v>O-021</v>
          </cell>
          <cell r="B404" t="str">
            <v>ดวงโคม 1x125 วัตต์แบบ High Pressure Mercury Vapor Floodlight (Type 'L')</v>
          </cell>
          <cell r="C404" t="str">
            <v>ชุด</v>
          </cell>
          <cell r="D404">
            <v>7500</v>
          </cell>
          <cell r="E404">
            <v>750</v>
          </cell>
        </row>
        <row r="405">
          <cell r="A405" t="str">
            <v>O-022</v>
          </cell>
          <cell r="B405" t="str">
            <v>ดวงโคม 1x400 วัตต์แบบ High Pressure Mercury Vapor Floodlight (Type 'K')</v>
          </cell>
          <cell r="C405" t="str">
            <v>ชุด</v>
          </cell>
          <cell r="D405">
            <v>6000</v>
          </cell>
          <cell r="E405">
            <v>600</v>
          </cell>
        </row>
        <row r="406">
          <cell r="A406" t="str">
            <v>O-023</v>
          </cell>
          <cell r="B406" t="str">
            <v>ดวงโคม 1x400 วัตต์แบบ High Pressure Mercury Vapor Floodlight (Type 'M')</v>
          </cell>
          <cell r="C406" t="str">
            <v>ชุด</v>
          </cell>
          <cell r="D406">
            <v>6600</v>
          </cell>
          <cell r="E406">
            <v>660</v>
          </cell>
        </row>
        <row r="407">
          <cell r="A407" t="str">
            <v>O-024</v>
          </cell>
          <cell r="B407" t="str">
            <v>ดวงโคม SL 2x18 วัตต์ Wall Light Luminaries Outdoor (Type 'M')</v>
          </cell>
          <cell r="C407" t="str">
            <v>ชุด</v>
          </cell>
          <cell r="D407">
            <v>1000</v>
          </cell>
          <cell r="E407">
            <v>100</v>
          </cell>
        </row>
        <row r="408">
          <cell r="A408" t="str">
            <v>O-025</v>
          </cell>
          <cell r="B408" t="str">
            <v>ดวงโคม SL 2x18 วัตต์ Wall Light Luminaries Outdoor (Type 'O')</v>
          </cell>
          <cell r="C408" t="str">
            <v>ชุด</v>
          </cell>
          <cell r="D408">
            <v>1100</v>
          </cell>
          <cell r="E408">
            <v>110</v>
          </cell>
        </row>
        <row r="409">
          <cell r="A409" t="str">
            <v>O-026</v>
          </cell>
          <cell r="B409" t="str">
            <v>พัดลมระบายอากาศแบบติดตั้งบนเพดานขนาด 12 นิ้วสำหรับห้อง AC/DC พร้อมท่อ</v>
          </cell>
          <cell r="C409" t="str">
            <v>ชุด</v>
          </cell>
          <cell r="D409">
            <v>15000</v>
          </cell>
          <cell r="E409">
            <v>1500</v>
          </cell>
        </row>
        <row r="410">
          <cell r="A410" t="str">
            <v>O-027</v>
          </cell>
          <cell r="B410" t="str">
            <v>พัดลมระบายอากาศขนาด 16 นิ้ว พร้อม Hood</v>
          </cell>
          <cell r="C410" t="str">
            <v>ชุด</v>
          </cell>
          <cell r="D410">
            <v>10000</v>
          </cell>
          <cell r="E410">
            <v>1000</v>
          </cell>
        </row>
        <row r="411">
          <cell r="A411" t="str">
            <v>O-028</v>
          </cell>
          <cell r="B411" t="str">
            <v>พัดลมระบายอากาศขนาด 12นิ้ว ชนิด Expension Proof</v>
          </cell>
          <cell r="C411" t="str">
            <v>ชุด</v>
          </cell>
          <cell r="D411">
            <v>17000</v>
          </cell>
          <cell r="E411">
            <v>1700</v>
          </cell>
        </row>
        <row r="412">
          <cell r="A412" t="str">
            <v>O-029</v>
          </cell>
          <cell r="B412" t="str">
            <v xml:space="preserve">พัดลมระบายอากาศขนาด 12นิ้ว </v>
          </cell>
          <cell r="C412" t="str">
            <v>ชุด</v>
          </cell>
          <cell r="D412">
            <v>3500</v>
          </cell>
          <cell r="E412">
            <v>350</v>
          </cell>
        </row>
        <row r="413">
          <cell r="A413" t="str">
            <v>O-030</v>
          </cell>
          <cell r="B413" t="str">
            <v xml:space="preserve">พัดลมระบายอากาศขนาด 8 นิ้ว </v>
          </cell>
          <cell r="C413" t="str">
            <v>ชุด</v>
          </cell>
          <cell r="D413">
            <v>2500</v>
          </cell>
          <cell r="E413">
            <v>250</v>
          </cell>
        </row>
        <row r="414">
          <cell r="A414" t="str">
            <v>O-031</v>
          </cell>
          <cell r="B414" t="str">
            <v>สวิทช์ พัดลม</v>
          </cell>
          <cell r="C414" t="str">
            <v>ชุด</v>
          </cell>
          <cell r="D414">
            <v>380</v>
          </cell>
          <cell r="E414">
            <v>38</v>
          </cell>
        </row>
        <row r="415">
          <cell r="A415" t="str">
            <v>O-032</v>
          </cell>
          <cell r="B415" t="str">
            <v>สวิทช์ 1 ทาง</v>
          </cell>
          <cell r="C415" t="str">
            <v>ชุด</v>
          </cell>
          <cell r="D415">
            <v>80</v>
          </cell>
          <cell r="E415">
            <v>8</v>
          </cell>
        </row>
        <row r="416">
          <cell r="A416" t="str">
            <v>O-033</v>
          </cell>
          <cell r="B416" t="str">
            <v>สวิทช์ 1 ทางกันน้ำ</v>
          </cell>
          <cell r="C416" t="str">
            <v>ชุด</v>
          </cell>
          <cell r="D416">
            <v>300</v>
          </cell>
          <cell r="E416">
            <v>30</v>
          </cell>
        </row>
        <row r="417">
          <cell r="A417" t="str">
            <v>O-034</v>
          </cell>
          <cell r="B417" t="str">
            <v xml:space="preserve"> สวิทช์ 2 ทาง (S2)</v>
          </cell>
          <cell r="C417" t="str">
            <v>ชุด</v>
          </cell>
          <cell r="D417">
            <v>120</v>
          </cell>
          <cell r="E417">
            <v>12</v>
          </cell>
        </row>
        <row r="418">
          <cell r="A418" t="str">
            <v>O-035</v>
          </cell>
          <cell r="B418" t="str">
            <v xml:space="preserve"> สวิทช์ 2 ทาง (SL)</v>
          </cell>
          <cell r="C418" t="str">
            <v>ชุด</v>
          </cell>
          <cell r="D418">
            <v>138</v>
          </cell>
          <cell r="E418">
            <v>12</v>
          </cell>
        </row>
        <row r="419">
          <cell r="A419" t="str">
            <v>O-036</v>
          </cell>
          <cell r="B419" t="str">
            <v xml:space="preserve"> สวิทช์ 4 ทาง (S4)</v>
          </cell>
          <cell r="C419" t="str">
            <v>ชุด</v>
          </cell>
          <cell r="D419">
            <v>470</v>
          </cell>
          <cell r="E419">
            <v>47</v>
          </cell>
        </row>
        <row r="420">
          <cell r="A420" t="str">
            <v>O-037</v>
          </cell>
          <cell r="B420" t="str">
            <v xml:space="preserve"> สวิทช์ 4 ทางกันน้ำ</v>
          </cell>
          <cell r="C420" t="str">
            <v>ชุด</v>
          </cell>
          <cell r="D420">
            <v>800</v>
          </cell>
          <cell r="E420">
            <v>80</v>
          </cell>
        </row>
        <row r="421">
          <cell r="A421" t="str">
            <v>O-038</v>
          </cell>
          <cell r="B421" t="str">
            <v>Switch for air conditioner (SA)</v>
          </cell>
          <cell r="C421" t="str">
            <v>ชุด</v>
          </cell>
          <cell r="D421">
            <v>300</v>
          </cell>
          <cell r="E421">
            <v>30</v>
          </cell>
        </row>
        <row r="422">
          <cell r="A422" t="str">
            <v>O-039</v>
          </cell>
          <cell r="B422" t="str">
            <v>เต้ารับเดี่ยว</v>
          </cell>
          <cell r="C422" t="str">
            <v>ชุด</v>
          </cell>
          <cell r="D422">
            <v>100</v>
          </cell>
          <cell r="E422">
            <v>10</v>
          </cell>
        </row>
        <row r="423">
          <cell r="A423" t="str">
            <v>O-040</v>
          </cell>
          <cell r="B423" t="str">
            <v>เต้ารับคู่</v>
          </cell>
          <cell r="C423" t="str">
            <v>ชุด</v>
          </cell>
          <cell r="D423">
            <v>120</v>
          </cell>
          <cell r="E423">
            <v>12</v>
          </cell>
        </row>
        <row r="424">
          <cell r="A424" t="str">
            <v>O-041</v>
          </cell>
          <cell r="B424" t="str">
            <v>สาย THW 1x4 ตร.มม..</v>
          </cell>
          <cell r="C424" t="str">
            <v>ม.</v>
          </cell>
          <cell r="D424">
            <v>6</v>
          </cell>
          <cell r="E424">
            <v>1</v>
          </cell>
        </row>
        <row r="425">
          <cell r="A425" t="str">
            <v>O-042</v>
          </cell>
          <cell r="B425" t="str">
            <v>สาย THW 1x2.5 ตร.มม..</v>
          </cell>
          <cell r="C425" t="str">
            <v>ม.</v>
          </cell>
          <cell r="D425">
            <v>5</v>
          </cell>
          <cell r="E425">
            <v>1</v>
          </cell>
        </row>
        <row r="426">
          <cell r="A426" t="str">
            <v>O-043</v>
          </cell>
          <cell r="B426" t="str">
            <v>สาย THW 1x10 ตร.มม..</v>
          </cell>
          <cell r="C426" t="str">
            <v>ม.</v>
          </cell>
          <cell r="D426">
            <v>20</v>
          </cell>
          <cell r="E426">
            <v>2</v>
          </cell>
        </row>
        <row r="427">
          <cell r="A427" t="str">
            <v>O-044</v>
          </cell>
          <cell r="B427" t="str">
            <v xml:space="preserve"> สาย NYY 1 x 4 ตร.มม.</v>
          </cell>
          <cell r="C427" t="str">
            <v>ม.</v>
          </cell>
          <cell r="D427">
            <v>12</v>
          </cell>
          <cell r="E427">
            <v>1</v>
          </cell>
        </row>
        <row r="428">
          <cell r="A428" t="str">
            <v>O-045</v>
          </cell>
          <cell r="B428" t="str">
            <v xml:space="preserve"> สาย NYY 1 x 2.5 ตร.มม.</v>
          </cell>
          <cell r="C428" t="str">
            <v>ม.</v>
          </cell>
          <cell r="D428">
            <v>9</v>
          </cell>
          <cell r="E428">
            <v>1</v>
          </cell>
        </row>
        <row r="429">
          <cell r="A429" t="str">
            <v>O-046</v>
          </cell>
          <cell r="B429" t="str">
            <v>สาย FR 1x 1.5 ตร.มม..</v>
          </cell>
          <cell r="C429" t="str">
            <v>ม.</v>
          </cell>
          <cell r="D429">
            <v>20</v>
          </cell>
          <cell r="E429">
            <v>3</v>
          </cell>
        </row>
        <row r="430">
          <cell r="A430" t="str">
            <v>O-047</v>
          </cell>
          <cell r="B430" t="str">
            <v>สาย FR 1x 2.5 ตร.มม..</v>
          </cell>
          <cell r="C430" t="str">
            <v>ม.</v>
          </cell>
          <cell r="D430">
            <v>25</v>
          </cell>
          <cell r="E430">
            <v>4</v>
          </cell>
        </row>
        <row r="431">
          <cell r="A431" t="str">
            <v>O-048</v>
          </cell>
          <cell r="B431" t="str">
            <v>สาย FR 1x 4 ตร.มม..</v>
          </cell>
          <cell r="C431" t="str">
            <v>ม.</v>
          </cell>
          <cell r="D431">
            <v>35</v>
          </cell>
          <cell r="E431">
            <v>5</v>
          </cell>
        </row>
        <row r="432">
          <cell r="A432" t="str">
            <v>O-049</v>
          </cell>
          <cell r="B432" t="str">
            <v>สาย FR 1x 16 ตร.มม..</v>
          </cell>
          <cell r="C432" t="str">
            <v>ม.</v>
          </cell>
          <cell r="D432">
            <v>200</v>
          </cell>
          <cell r="E432">
            <v>20</v>
          </cell>
        </row>
        <row r="433">
          <cell r="A433" t="str">
            <v>O-050</v>
          </cell>
          <cell r="B433" t="str">
            <v>ท่อ IMC  1/2"</v>
          </cell>
          <cell r="C433" t="str">
            <v>ม.</v>
          </cell>
          <cell r="D433">
            <v>40</v>
          </cell>
          <cell r="E433">
            <v>4</v>
          </cell>
        </row>
        <row r="434">
          <cell r="A434" t="str">
            <v>O-051</v>
          </cell>
          <cell r="B434" t="str">
            <v>ท่อ IMC  3/4"</v>
          </cell>
          <cell r="C434" t="str">
            <v>ม.</v>
          </cell>
          <cell r="D434">
            <v>50</v>
          </cell>
          <cell r="E434">
            <v>5</v>
          </cell>
        </row>
        <row r="435">
          <cell r="A435" t="str">
            <v>O-052</v>
          </cell>
          <cell r="B435" t="str">
            <v>อุปกรณ์ประกอบ</v>
          </cell>
          <cell r="C435" t="str">
            <v>รายการ</v>
          </cell>
          <cell r="D435">
            <v>70000</v>
          </cell>
          <cell r="E435">
            <v>7000</v>
          </cell>
        </row>
        <row r="438">
          <cell r="B438" t="str">
            <v>งานระบบ PABX</v>
          </cell>
        </row>
        <row r="439">
          <cell r="A439" t="str">
            <v>P-001</v>
          </cell>
          <cell r="B439" t="str">
            <v>PABX พร้อม  Power Supply</v>
          </cell>
          <cell r="C439" t="str">
            <v>ชุด</v>
          </cell>
          <cell r="D439">
            <v>15000</v>
          </cell>
          <cell r="E439">
            <v>1500</v>
          </cell>
        </row>
        <row r="440">
          <cell r="A440" t="str">
            <v>P-002</v>
          </cell>
          <cell r="B440" t="str">
            <v>Telephone Set</v>
          </cell>
          <cell r="C440" t="str">
            <v>ชุด</v>
          </cell>
          <cell r="D440">
            <v>1000</v>
          </cell>
          <cell r="E440">
            <v>100</v>
          </cell>
        </row>
        <row r="441">
          <cell r="A441" t="str">
            <v>P-003</v>
          </cell>
          <cell r="B441" t="str">
            <v xml:space="preserve"> สาย, ท่อร้อยสายและอุปกรณ์ประกอบ</v>
          </cell>
          <cell r="C441" t="str">
            <v>รายการ</v>
          </cell>
          <cell r="D441">
            <v>10000</v>
          </cell>
          <cell r="E441">
            <v>1000</v>
          </cell>
        </row>
        <row r="444">
          <cell r="B444" t="str">
            <v>งานระบบ Grounding</v>
          </cell>
        </row>
        <row r="445">
          <cell r="A445" t="str">
            <v>Q-001</v>
          </cell>
          <cell r="B445" t="str">
            <v xml:space="preserve"> Ground Rod 5/8" x 8'            กฟน.จัดหาวัสดุให้</v>
          </cell>
          <cell r="C445" t="str">
            <v>ชุด</v>
          </cell>
          <cell r="D445">
            <v>0</v>
          </cell>
          <cell r="E445">
            <v>100</v>
          </cell>
        </row>
        <row r="446">
          <cell r="A446" t="str">
            <v>Q-002</v>
          </cell>
          <cell r="B446" t="str">
            <v xml:space="preserve"> Ground Rod 5/8" x 10'            กฟน.จัดหาวัสดุให้</v>
          </cell>
          <cell r="C446" t="str">
            <v>ชุด</v>
          </cell>
          <cell r="D446">
            <v>0</v>
          </cell>
          <cell r="E446">
            <v>100</v>
          </cell>
        </row>
        <row r="447">
          <cell r="A447" t="str">
            <v>Q-003</v>
          </cell>
          <cell r="B447" t="str">
            <v xml:space="preserve"> สายทองแดงขนาด 240 ตร.มม..</v>
          </cell>
          <cell r="C447" t="str">
            <v>ม.</v>
          </cell>
          <cell r="D447">
            <v>210</v>
          </cell>
          <cell r="E447">
            <v>21</v>
          </cell>
        </row>
        <row r="448">
          <cell r="A448" t="str">
            <v>Q-004</v>
          </cell>
          <cell r="B448" t="str">
            <v xml:space="preserve"> สายทองแดงขนาด 120 ตร.มม..</v>
          </cell>
          <cell r="C448" t="str">
            <v>ม.</v>
          </cell>
          <cell r="D448">
            <v>120</v>
          </cell>
          <cell r="E448">
            <v>12</v>
          </cell>
        </row>
        <row r="449">
          <cell r="A449" t="str">
            <v>Q-005</v>
          </cell>
          <cell r="B449" t="str">
            <v xml:space="preserve"> สายทองแดงขนาด 70 ตร.มม..</v>
          </cell>
          <cell r="C449" t="str">
            <v>ม.</v>
          </cell>
          <cell r="D449">
            <v>80</v>
          </cell>
          <cell r="E449">
            <v>8</v>
          </cell>
        </row>
        <row r="450">
          <cell r="A450" t="str">
            <v>Q-006</v>
          </cell>
          <cell r="B450" t="str">
            <v xml:space="preserve"> สายทองแดงขนาด 35 ตร.มม..</v>
          </cell>
          <cell r="C450" t="str">
            <v>ม.</v>
          </cell>
          <cell r="D450">
            <v>50</v>
          </cell>
          <cell r="E450">
            <v>5</v>
          </cell>
        </row>
        <row r="451">
          <cell r="A451" t="str">
            <v>Q-007</v>
          </cell>
          <cell r="B451" t="str">
            <v xml:space="preserve"> Ground Connection for 240 sq.mm.</v>
          </cell>
          <cell r="C451" t="str">
            <v>ชุด</v>
          </cell>
          <cell r="D451">
            <v>300</v>
          </cell>
          <cell r="E451">
            <v>30</v>
          </cell>
        </row>
        <row r="452">
          <cell r="A452" t="str">
            <v>Q-008</v>
          </cell>
          <cell r="B452" t="str">
            <v xml:space="preserve"> Ground Connection for 70 sq.mm.</v>
          </cell>
          <cell r="C452" t="str">
            <v>ชุด</v>
          </cell>
          <cell r="D452">
            <v>230</v>
          </cell>
          <cell r="E452">
            <v>23</v>
          </cell>
        </row>
        <row r="453">
          <cell r="A453" t="str">
            <v>Q-009</v>
          </cell>
          <cell r="B453" t="str">
            <v xml:space="preserve"> อุปกรณ์ประกอบ</v>
          </cell>
          <cell r="C453" t="str">
            <v>รายการ</v>
          </cell>
          <cell r="D453">
            <v>10000</v>
          </cell>
          <cell r="E453">
            <v>1000</v>
          </cell>
        </row>
        <row r="454">
          <cell r="B454">
            <v>0</v>
          </cell>
        </row>
        <row r="455">
          <cell r="B455" t="str">
            <v>งานระบบสัญญาณอัคคีภัย</v>
          </cell>
        </row>
        <row r="456">
          <cell r="A456" t="str">
            <v>R-001</v>
          </cell>
          <cell r="B456" t="str">
            <v xml:space="preserve"> Fire Alarm Control Panel</v>
          </cell>
          <cell r="C456" t="str">
            <v>ชุด</v>
          </cell>
          <cell r="D456">
            <v>50000</v>
          </cell>
          <cell r="E456">
            <v>5000</v>
          </cell>
        </row>
        <row r="457">
          <cell r="A457" t="str">
            <v>R-002</v>
          </cell>
          <cell r="B457" t="str">
            <v xml:space="preserve"> Smoke Detector Ionization type</v>
          </cell>
          <cell r="C457" t="str">
            <v>ชุด</v>
          </cell>
          <cell r="D457">
            <v>2500</v>
          </cell>
          <cell r="E457">
            <v>250</v>
          </cell>
        </row>
        <row r="458">
          <cell r="A458" t="str">
            <v>R-003</v>
          </cell>
          <cell r="B458" t="str">
            <v xml:space="preserve">  Heat Detetector</v>
          </cell>
          <cell r="C458" t="str">
            <v>ชุด</v>
          </cell>
          <cell r="D458">
            <v>800</v>
          </cell>
          <cell r="E458">
            <v>80</v>
          </cell>
        </row>
        <row r="459">
          <cell r="A459" t="str">
            <v>R-004</v>
          </cell>
          <cell r="B459" t="str">
            <v>Manual Station</v>
          </cell>
          <cell r="C459" t="str">
            <v>ชุด</v>
          </cell>
          <cell r="D459">
            <v>900</v>
          </cell>
          <cell r="E459">
            <v>90</v>
          </cell>
        </row>
        <row r="460">
          <cell r="A460" t="str">
            <v>R-005</v>
          </cell>
          <cell r="B460" t="str">
            <v xml:space="preserve"> Fire Alarm Bell</v>
          </cell>
          <cell r="C460" t="str">
            <v>ชุด</v>
          </cell>
          <cell r="D460">
            <v>1000</v>
          </cell>
          <cell r="E460">
            <v>100</v>
          </cell>
        </row>
        <row r="461">
          <cell r="A461" t="str">
            <v>R-006</v>
          </cell>
          <cell r="B461" t="str">
            <v xml:space="preserve"> สาย ทนไฟ FR, ท่อร้อยสายและอุปกรณ์ประกอบ</v>
          </cell>
          <cell r="C461" t="str">
            <v>รายการ</v>
          </cell>
          <cell r="D461">
            <v>15000</v>
          </cell>
          <cell r="E461">
            <v>1500</v>
          </cell>
        </row>
        <row r="463">
          <cell r="B463" t="str">
            <v>งานระบบโทรศัพท์</v>
          </cell>
        </row>
        <row r="464">
          <cell r="A464" t="str">
            <v>S-001</v>
          </cell>
          <cell r="B464" t="str">
            <v>Terminal  Cabinet</v>
          </cell>
          <cell r="C464" t="str">
            <v>รายการ</v>
          </cell>
          <cell r="D464">
            <v>2000</v>
          </cell>
          <cell r="E464">
            <v>200</v>
          </cell>
        </row>
        <row r="465">
          <cell r="A465" t="str">
            <v>S-002</v>
          </cell>
          <cell r="B465" t="str">
            <v>สายโทรศัพท์ภายนอก</v>
          </cell>
          <cell r="C465" t="str">
            <v>รายการ</v>
          </cell>
          <cell r="D465">
            <v>1000</v>
          </cell>
          <cell r="E465">
            <v>100</v>
          </cell>
        </row>
        <row r="466">
          <cell r="A466" t="str">
            <v>S-003</v>
          </cell>
          <cell r="B466" t="str">
            <v>เต้ารับพร้อมเครื่องรับโทรศัพท์</v>
          </cell>
          <cell r="C466" t="str">
            <v>ชุด</v>
          </cell>
          <cell r="D466">
            <v>1500</v>
          </cell>
          <cell r="E466">
            <v>150</v>
          </cell>
        </row>
        <row r="467">
          <cell r="A467" t="str">
            <v>S-004</v>
          </cell>
          <cell r="B467" t="str">
            <v>สายโทรศัพท์ภายใน</v>
          </cell>
          <cell r="D467">
            <v>500</v>
          </cell>
          <cell r="E467">
            <v>50</v>
          </cell>
        </row>
        <row r="468">
          <cell r="A468" t="str">
            <v>S-005</v>
          </cell>
          <cell r="B468" t="str">
            <v xml:space="preserve"> อุปกรณ์ประกอบ</v>
          </cell>
          <cell r="C468" t="str">
            <v>รายการ</v>
          </cell>
          <cell r="D468">
            <v>2500</v>
          </cell>
          <cell r="E468">
            <v>250</v>
          </cell>
        </row>
        <row r="470">
          <cell r="B470" t="str">
            <v>งานระบบปรับอากาศ</v>
          </cell>
        </row>
        <row r="471">
          <cell r="A471" t="str">
            <v>T-001</v>
          </cell>
          <cell r="B471" t="str">
            <v>เครื่องปรับอากาศ Split Type ขนาด 30,000 BTU/Hr</v>
          </cell>
          <cell r="C471" t="str">
            <v>ชุด</v>
          </cell>
          <cell r="D471">
            <v>50000</v>
          </cell>
          <cell r="E471">
            <v>5000</v>
          </cell>
        </row>
        <row r="472">
          <cell r="A472" t="str">
            <v>T-002</v>
          </cell>
          <cell r="B472" t="str">
            <v>เครื่องปรับอากาศ Split Type ขนาด 18,000 BTU/Hr</v>
          </cell>
          <cell r="C472" t="str">
            <v>ชุด</v>
          </cell>
          <cell r="D472">
            <v>30000</v>
          </cell>
          <cell r="E472">
            <v>3000</v>
          </cell>
        </row>
        <row r="473">
          <cell r="A473" t="str">
            <v>T-003</v>
          </cell>
          <cell r="B473" t="str">
            <v>เครื่องปรับอากาศ Split Type ขนาด   9,000 BTU/Hr</v>
          </cell>
          <cell r="C473" t="str">
            <v>ชุด</v>
          </cell>
          <cell r="D473">
            <v>17000</v>
          </cell>
          <cell r="E473">
            <v>2500</v>
          </cell>
        </row>
        <row r="474">
          <cell r="A474" t="str">
            <v>T-004</v>
          </cell>
          <cell r="B474" t="str">
            <v>Circuit Breaker</v>
          </cell>
          <cell r="C474" t="str">
            <v>ชุด</v>
          </cell>
          <cell r="D474">
            <v>300</v>
          </cell>
          <cell r="E474">
            <v>30</v>
          </cell>
        </row>
        <row r="475">
          <cell r="A475" t="str">
            <v>T-005</v>
          </cell>
          <cell r="B475" t="str">
            <v xml:space="preserve"> อุปกรณ์ประกอบ</v>
          </cell>
          <cell r="C475" t="str">
            <v>รายการ</v>
          </cell>
          <cell r="D475">
            <v>8000</v>
          </cell>
          <cell r="E475">
            <v>800</v>
          </cell>
        </row>
        <row r="478">
          <cell r="B478" t="str">
            <v>งานระบบ Public Address</v>
          </cell>
        </row>
        <row r="479">
          <cell r="A479" t="str">
            <v>U-001</v>
          </cell>
          <cell r="B479" t="str">
            <v>Mixing 180 W &amp; Boostre 240 W Amplifier</v>
          </cell>
          <cell r="C479" t="str">
            <v>ชุด</v>
          </cell>
          <cell r="D479">
            <v>50000</v>
          </cell>
          <cell r="E479">
            <v>5000</v>
          </cell>
        </row>
        <row r="480">
          <cell r="A480" t="str">
            <v>U-002</v>
          </cell>
          <cell r="B480" t="str">
            <v>Microphone</v>
          </cell>
          <cell r="C480" t="str">
            <v>ชุด</v>
          </cell>
          <cell r="D480">
            <v>2000</v>
          </cell>
          <cell r="E480">
            <v>200</v>
          </cell>
        </row>
        <row r="481">
          <cell r="A481" t="str">
            <v>U-003</v>
          </cell>
          <cell r="B481" t="str">
            <v>Horn Speaker</v>
          </cell>
          <cell r="C481" t="str">
            <v>ชุด</v>
          </cell>
          <cell r="D481">
            <v>5000</v>
          </cell>
          <cell r="E481">
            <v>500</v>
          </cell>
        </row>
        <row r="482">
          <cell r="A482" t="str">
            <v>U-004</v>
          </cell>
          <cell r="B482" t="str">
            <v>Ceiling Speaker</v>
          </cell>
          <cell r="C482" t="str">
            <v>ชุด</v>
          </cell>
          <cell r="D482">
            <v>2000</v>
          </cell>
          <cell r="E482">
            <v>200</v>
          </cell>
        </row>
        <row r="483">
          <cell r="A483" t="str">
            <v>U-005</v>
          </cell>
          <cell r="B483" t="str">
            <v>สายเคเบิ้ล ,ท่อร้อยสายเคเบิ้ลและอุปกรณ์ประกอบ</v>
          </cell>
          <cell r="C483" t="str">
            <v>รายการ</v>
          </cell>
          <cell r="D483">
            <v>20000</v>
          </cell>
          <cell r="E483">
            <v>2000</v>
          </cell>
        </row>
        <row r="485">
          <cell r="B485" t="str">
            <v>งานระบบเครน</v>
          </cell>
        </row>
        <row r="486">
          <cell r="A486" t="str">
            <v>V-001</v>
          </cell>
          <cell r="B486" t="str">
            <v xml:space="preserve">Wall Mounted Slewing Crane 3 tons </v>
          </cell>
          <cell r="C486" t="str">
            <v>ชุด</v>
          </cell>
          <cell r="D486">
            <v>400000</v>
          </cell>
          <cell r="E486">
            <v>40000</v>
          </cell>
        </row>
        <row r="487">
          <cell r="A487" t="str">
            <v>V-002</v>
          </cell>
          <cell r="B487" t="str">
            <v xml:space="preserve">3-Direction Electric Overhead Crane 3 tons </v>
          </cell>
          <cell r="C487" t="str">
            <v>ชุด</v>
          </cell>
          <cell r="D487">
            <v>600000</v>
          </cell>
          <cell r="E487">
            <v>60000</v>
          </cell>
        </row>
        <row r="488">
          <cell r="A488" t="str">
            <v>V-003</v>
          </cell>
          <cell r="B488" t="str">
            <v xml:space="preserve">3-Direction Electric Overhead Crane 5 tons </v>
          </cell>
          <cell r="C488" t="str">
            <v>ชุด</v>
          </cell>
          <cell r="D488">
            <v>800000</v>
          </cell>
          <cell r="E488">
            <v>80000</v>
          </cell>
        </row>
        <row r="489">
          <cell r="A489" t="str">
            <v>V-004</v>
          </cell>
          <cell r="B489" t="str">
            <v xml:space="preserve"> ตู้ควบคุม,สาย, ท่อร้อยสายและอุปกรณ์ประกอบ</v>
          </cell>
          <cell r="C489" t="str">
            <v>รายการ</v>
          </cell>
          <cell r="D489">
            <v>10000</v>
          </cell>
          <cell r="E489">
            <v>1000</v>
          </cell>
        </row>
        <row r="491">
          <cell r="B491" t="str">
            <v>งานระบบป้องกันฟ้าฝ่า</v>
          </cell>
        </row>
        <row r="492">
          <cell r="A492" t="str">
            <v>W-001</v>
          </cell>
          <cell r="B492" t="str">
            <v xml:space="preserve"> Air Terminal 5/8" x 1.5 m.</v>
          </cell>
          <cell r="C492" t="str">
            <v>ชุด</v>
          </cell>
          <cell r="D492">
            <v>1000</v>
          </cell>
          <cell r="E492">
            <v>80</v>
          </cell>
        </row>
        <row r="493">
          <cell r="A493" t="str">
            <v>W-002</v>
          </cell>
          <cell r="B493" t="str">
            <v xml:space="preserve"> Ground Rod 5/8" x8'               กฟน.จัดหาวัสดุให้</v>
          </cell>
          <cell r="C493" t="str">
            <v>ชุด</v>
          </cell>
          <cell r="D493">
            <v>0</v>
          </cell>
          <cell r="E493">
            <v>100</v>
          </cell>
        </row>
        <row r="494">
          <cell r="A494" t="str">
            <v>W-003</v>
          </cell>
          <cell r="B494" t="str">
            <v>Copper Tape 70 ตร.มม.</v>
          </cell>
          <cell r="C494" t="str">
            <v>เมตร</v>
          </cell>
          <cell r="D494">
            <v>180</v>
          </cell>
          <cell r="E494">
            <v>18</v>
          </cell>
        </row>
        <row r="495">
          <cell r="A495" t="str">
            <v>W-004</v>
          </cell>
          <cell r="B495" t="str">
            <v xml:space="preserve"> สายทองแดงขนาด 70 ตร.มม.</v>
          </cell>
          <cell r="C495" t="str">
            <v>เมตร</v>
          </cell>
          <cell r="D495">
            <v>80</v>
          </cell>
          <cell r="E495">
            <v>8</v>
          </cell>
        </row>
        <row r="496">
          <cell r="A496" t="str">
            <v>W-005</v>
          </cell>
          <cell r="B496" t="str">
            <v xml:space="preserve"> Ground Test Box</v>
          </cell>
          <cell r="C496" t="str">
            <v>ชุด</v>
          </cell>
          <cell r="D496">
            <v>1200</v>
          </cell>
          <cell r="E496">
            <v>120</v>
          </cell>
        </row>
        <row r="497">
          <cell r="A497" t="str">
            <v>W-006</v>
          </cell>
          <cell r="B497" t="str">
            <v xml:space="preserve"> อุปกรณ์ประกอบ</v>
          </cell>
          <cell r="C497" t="str">
            <v>รายการ</v>
          </cell>
          <cell r="D497">
            <v>5000</v>
          </cell>
          <cell r="E497">
            <v>500</v>
          </cell>
        </row>
      </sheetData>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End"/>
      <sheetName val="2+780"/>
      <sheetName val="2+760"/>
      <sheetName val="2+420"/>
      <sheetName val="2+400"/>
      <sheetName val="1+820"/>
      <sheetName val="1+800"/>
      <sheetName val="1+300"/>
      <sheetName val="1+280"/>
      <sheetName val="0+900"/>
      <sheetName val="0+880"/>
      <sheetName val="0+200"/>
      <sheetName val="0+180"/>
      <sheetName val="ProFto"/>
      <sheetName val="FtoA"/>
      <sheetName val="FtoB"/>
      <sheetName val="FtoDiaB"/>
      <sheetName val="FtoDiaA"/>
      <sheetName val="DataFto"/>
      <sheetName val="DetailFto"/>
      <sheetName val="fto_no"/>
      <sheetName val="no_fto"/>
      <sheetName val="FTO1LA"/>
      <sheetName val="ดัชนีราคา"/>
      <sheetName val="#REF"/>
      <sheetName val="ข้อมูลงานและราคา"/>
      <sheetName val="Table"/>
      <sheetName val="Cost &amp; Size"/>
      <sheetName val="รถพ่วงขนส่ง"/>
      <sheetName val="สิบล้อขนส่ง"/>
      <sheetName val="หกล้อขนส่ง"/>
    </sheetNames>
    <definedNames>
      <definedName name="data_fto" refersTo="#REF!" sheetId="22"/>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End"/>
      <sheetName val="30+445.662"/>
      <sheetName val="23+141.715"/>
      <sheetName val="ProRoad"/>
      <sheetName val="DialogCal"/>
      <sheetName val="RoadA"/>
      <sheetName val="RoadB"/>
      <sheetName val="DetailA"/>
      <sheetName val="DetailB"/>
      <sheetName val="Data"/>
      <sheetName val="Control"/>
      <sheetName val="RDCR_RM"/>
      <sheetName val="ต้นทุน"/>
      <sheetName val="no_fto"/>
      <sheetName val="#REF"/>
      <sheetName val="ข้อมูลงานและราคา"/>
      <sheetName val="갑지"/>
      <sheetName val="5.ราคาวัสดุ-ค่าแรง"/>
      <sheetName val="ดัชนีราคา"/>
      <sheetName val="Traffic Management"/>
      <sheetName val="DETAIL "/>
    </sheetNames>
    <definedNames>
      <definedName name="data_road" refersTo="#REF!" sheetId="11"/>
      <definedName name="move_data" refersTo="#REF!" sheetId="11"/>
      <definedName name="sequence_road" refersTo="#REF!" sheetId="11"/>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1R"/>
      <sheetName val="no_fto"/>
      <sheetName val="Form1"/>
      <sheetName val="Control"/>
      <sheetName val="#REF"/>
      <sheetName val="Purchase Order"/>
      <sheetName val="Customize Your Purchase Order"/>
      <sheetName val="ค่าวัสดุ"/>
      <sheetName val="unitcost"/>
      <sheetName val="5.ราคาวัสดุ-ค่าแรง"/>
      <sheetName val="Table"/>
      <sheetName val="Cost &amp; Size"/>
      <sheetName val="A1.2"/>
      <sheetName val="ต้นทุน"/>
    </sheetNames>
    <definedNames>
      <definedName name="DataFto"/>
      <definedName name="ProFto.Control"/>
      <definedName name="ProFto.DeleteShe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1R"/>
      <sheetName val="Control"/>
      <sheetName val="ข้อมูลงานและราคา"/>
      <sheetName val="ดัชนีราคา"/>
      <sheetName val="#REF"/>
      <sheetName val="ค่าวัสดุ"/>
      <sheetName val="Purchase Order"/>
      <sheetName val="Customize Your Purchase Order"/>
      <sheetName val="inter"/>
      <sheetName val="A1.2"/>
      <sheetName val="unitcost"/>
      <sheetName val="ต้นทุน"/>
      <sheetName val="no_fto"/>
    </sheetNames>
    <definedNames>
      <definedName name="DataHead"/>
      <definedName name="MoveDetail"/>
      <definedName name="ProHead.Control"/>
      <definedName name="ProHead.DeleteShe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KDRPX"/>
      <sheetName val="ข้อมูลงานและราคา"/>
      <sheetName val="ดัชนีราคา"/>
      <sheetName val="Purchase Order"/>
      <sheetName val="Customize Your Purchase Order"/>
      <sheetName val="no_fto"/>
      <sheetName val="inter"/>
      <sheetName val="คำนวณค่าขนส่ง"/>
      <sheetName val="A1.2"/>
      <sheetName val="unitcost"/>
      <sheetName val="Table"/>
      <sheetName val="Cost &amp; Size"/>
      <sheetName val="ต้นทุน"/>
      <sheetName val="Control"/>
    </sheetNames>
    <definedNames>
      <definedName name="DataInputOfDesign.MainContro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E"/>
      <sheetName val="no_fto"/>
      <sheetName val="Control"/>
      <sheetName val="คำนวณค่าขนส่ง"/>
      <sheetName val="InputEstimate"/>
      <sheetName val="FactorF"/>
      <sheetName val="unitcost"/>
      <sheetName val="A1.2"/>
      <sheetName val="ข้อมูลงานและราคา"/>
      <sheetName val="ต้นทุน"/>
      <sheetName val="Form1"/>
    </sheetNames>
    <definedNames>
      <definedName name="DataPile"/>
      <definedName name="DeleteSheet"/>
      <definedName name="MoveDat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CR1R"/>
      <sheetName val="Control"/>
      <sheetName val="ค่าวัสดุ"/>
      <sheetName val="InputEstimate"/>
      <sheetName val="ค่างานต้นทุน"/>
      <sheetName val="FactorF"/>
      <sheetName val="ข้อมูลงานและราคา"/>
      <sheetName val="A1.2"/>
      <sheetName val="unitcost"/>
      <sheetName val="no_fto"/>
      <sheetName val="Form1"/>
      <sheetName val="Traffic Management"/>
    </sheetNames>
    <definedNames>
      <definedName name="DataRoad"/>
      <definedName name="MainForCallDialog"/>
      <definedName name="ProRoad.Control"/>
      <definedName name="ProRoad.DeleteSheet"/>
      <definedName name="ProRoad.MoveDetai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
      <sheetName val="กรอกราคาวัสดุที่แหล่ง"/>
      <sheetName val="ได้ราคาคอนกรีต-เหล็กเสริม"/>
      <sheetName val="ได้ราคายาง"/>
      <sheetName val="ได้ราคาไม้แบบ"/>
      <sheetName val="ได้งานตีเส้น"/>
      <sheetName val="Form2"/>
      <sheetName val="Form3"/>
      <sheetName val="สรุปเสนอกรรมการ"/>
      <sheetName val="ปะหน้าซอง"/>
      <sheetName val="FACTOR F"/>
      <sheetName val="FACTOR F Bdg"/>
      <sheetName val="อำนวยการ"/>
      <sheetName val="อำนวยการ Bdg"/>
      <sheetName val="ดอกเบี้ย,กำไร"/>
      <sheetName val="ดอกเบี้ย,กำไร Bdg"/>
    </sheetNames>
    <sheetDataSet>
      <sheetData sheetId="0">
        <row r="3">
          <cell r="P3">
            <v>1</v>
          </cell>
        </row>
        <row r="5">
          <cell r="A5">
            <v>2</v>
          </cell>
          <cell r="DJ5">
            <v>1</v>
          </cell>
          <cell r="DK5">
            <v>0</v>
          </cell>
        </row>
        <row r="6">
          <cell r="DJ6" t="str">
            <v>ไม่อยู่ในพื้นที่จังหวัดฝนตกชุก</v>
          </cell>
          <cell r="DK6">
            <v>0</v>
          </cell>
        </row>
        <row r="7">
          <cell r="DD7">
            <v>30.5</v>
          </cell>
          <cell r="DJ7" t="str">
            <v>กระบี่</v>
          </cell>
          <cell r="DK7">
            <v>0.02</v>
          </cell>
        </row>
        <row r="8">
          <cell r="DJ8" t="str">
            <v>จันทบุรี</v>
          </cell>
          <cell r="DK8">
            <v>2.5000000000000001E-2</v>
          </cell>
        </row>
        <row r="9">
          <cell r="AE9">
            <v>0.83</v>
          </cell>
          <cell r="AF9">
            <v>0.84</v>
          </cell>
          <cell r="AG9">
            <v>0.86</v>
          </cell>
          <cell r="AH9">
            <v>0.87</v>
          </cell>
          <cell r="AI9">
            <v>0.88</v>
          </cell>
          <cell r="AJ9">
            <v>0.9</v>
          </cell>
          <cell r="AK9">
            <v>0.91</v>
          </cell>
          <cell r="AL9">
            <v>0.92</v>
          </cell>
          <cell r="AM9">
            <v>0.94</v>
          </cell>
          <cell r="AN9">
            <v>0.95</v>
          </cell>
          <cell r="AO9">
            <v>0.96</v>
          </cell>
          <cell r="AP9">
            <v>0.98</v>
          </cell>
          <cell r="AQ9">
            <v>0.99</v>
          </cell>
          <cell r="AR9">
            <v>1</v>
          </cell>
          <cell r="AS9">
            <v>1.02</v>
          </cell>
          <cell r="AT9">
            <v>1.03</v>
          </cell>
          <cell r="AU9">
            <v>1.04</v>
          </cell>
          <cell r="AV9">
            <v>1.06</v>
          </cell>
          <cell r="AW9">
            <v>1.07</v>
          </cell>
          <cell r="AX9">
            <v>1.08</v>
          </cell>
          <cell r="AY9">
            <v>1.1000000000000001</v>
          </cell>
          <cell r="AZ9">
            <v>1.1100000000000001</v>
          </cell>
          <cell r="BA9">
            <v>1.1200000000000001</v>
          </cell>
          <cell r="BB9">
            <v>1.1399999999999999</v>
          </cell>
          <cell r="BC9">
            <v>1.07</v>
          </cell>
          <cell r="BD9">
            <v>0.86</v>
          </cell>
          <cell r="BE9">
            <v>0.87</v>
          </cell>
          <cell r="BF9">
            <v>0.89</v>
          </cell>
          <cell r="BG9">
            <v>0.9</v>
          </cell>
          <cell r="BH9">
            <v>0.91</v>
          </cell>
          <cell r="BI9">
            <v>0.93</v>
          </cell>
          <cell r="BJ9">
            <v>0.94</v>
          </cell>
          <cell r="BK9">
            <v>0.95</v>
          </cell>
          <cell r="BL9">
            <v>0.97250000000000003</v>
          </cell>
          <cell r="BM9">
            <v>0.98</v>
          </cell>
          <cell r="BN9">
            <v>0.99</v>
          </cell>
          <cell r="BO9">
            <v>1.01</v>
          </cell>
          <cell r="BP9">
            <v>1.02</v>
          </cell>
          <cell r="BQ9">
            <v>1.03</v>
          </cell>
          <cell r="BR9">
            <v>1.05</v>
          </cell>
          <cell r="BS9">
            <v>1.06</v>
          </cell>
          <cell r="BT9">
            <v>1.07</v>
          </cell>
          <cell r="BU9">
            <v>1.093</v>
          </cell>
          <cell r="BV9">
            <v>1.1000000000000001</v>
          </cell>
          <cell r="BW9">
            <v>1.1100000000000001</v>
          </cell>
          <cell r="BX9">
            <v>1.1299999999999999</v>
          </cell>
          <cell r="BY9">
            <v>1.1399999999999999</v>
          </cell>
          <cell r="BZ9">
            <v>1.1499999999999999</v>
          </cell>
          <cell r="CA9">
            <v>1.17</v>
          </cell>
          <cell r="CB9">
            <v>1.1100000000000001</v>
          </cell>
          <cell r="DJ9" t="str">
            <v>ชุมพร</v>
          </cell>
          <cell r="DK9">
            <v>1.4999999999999999E-2</v>
          </cell>
        </row>
        <row r="10">
          <cell r="AE10">
            <v>1.77</v>
          </cell>
          <cell r="AF10">
            <v>1.8</v>
          </cell>
          <cell r="AG10">
            <v>1.84</v>
          </cell>
          <cell r="AH10">
            <v>1.87</v>
          </cell>
          <cell r="AI10">
            <v>1.9</v>
          </cell>
          <cell r="AJ10">
            <v>1.94</v>
          </cell>
          <cell r="AK10">
            <v>1.97</v>
          </cell>
          <cell r="AL10">
            <v>2</v>
          </cell>
          <cell r="AM10">
            <v>2.04</v>
          </cell>
          <cell r="AN10">
            <v>2.0699999999999998</v>
          </cell>
          <cell r="AO10">
            <v>2.1</v>
          </cell>
          <cell r="AP10">
            <v>2.14</v>
          </cell>
          <cell r="AQ10">
            <v>2.17</v>
          </cell>
          <cell r="AR10">
            <v>2.2000000000000002</v>
          </cell>
          <cell r="AS10">
            <v>2.2400000000000002</v>
          </cell>
          <cell r="AT10">
            <v>2.27</v>
          </cell>
          <cell r="AU10">
            <v>2.29</v>
          </cell>
          <cell r="AV10">
            <v>2.33</v>
          </cell>
          <cell r="AW10">
            <v>2.36</v>
          </cell>
          <cell r="AX10">
            <v>2.39</v>
          </cell>
          <cell r="AY10">
            <v>2.4300000000000002</v>
          </cell>
          <cell r="AZ10">
            <v>2.46</v>
          </cell>
          <cell r="BA10">
            <v>2.4900000000000002</v>
          </cell>
          <cell r="BB10">
            <v>2.5299999999999998</v>
          </cell>
          <cell r="BC10">
            <v>2.37</v>
          </cell>
          <cell r="BD10">
            <v>1.84</v>
          </cell>
          <cell r="BE10">
            <v>1.87</v>
          </cell>
          <cell r="BF10">
            <v>1.91</v>
          </cell>
          <cell r="BG10">
            <v>1.94</v>
          </cell>
          <cell r="BH10">
            <v>1.97</v>
          </cell>
          <cell r="BI10">
            <v>2.0099999999999998</v>
          </cell>
          <cell r="BJ10">
            <v>2.04</v>
          </cell>
          <cell r="BK10">
            <v>2.0699999999999998</v>
          </cell>
          <cell r="BL10">
            <v>2.1074999999999999</v>
          </cell>
          <cell r="BM10">
            <v>2.14</v>
          </cell>
          <cell r="BN10">
            <v>2.17</v>
          </cell>
          <cell r="BO10">
            <v>2.21</v>
          </cell>
          <cell r="BP10">
            <v>2.2400000000000002</v>
          </cell>
          <cell r="BQ10">
            <v>2.27</v>
          </cell>
          <cell r="BR10">
            <v>2.31</v>
          </cell>
          <cell r="BS10">
            <v>2.34</v>
          </cell>
          <cell r="BT10">
            <v>2.36</v>
          </cell>
          <cell r="BU10">
            <v>2.3980000000000001</v>
          </cell>
          <cell r="BV10">
            <v>2.4300000000000002</v>
          </cell>
          <cell r="BW10">
            <v>2.46</v>
          </cell>
          <cell r="BX10">
            <v>2.5</v>
          </cell>
          <cell r="BY10">
            <v>2.5299999999999998</v>
          </cell>
          <cell r="BZ10">
            <v>2.56</v>
          </cell>
          <cell r="CA10">
            <v>2.6</v>
          </cell>
          <cell r="CB10">
            <v>2.4300000000000002</v>
          </cell>
          <cell r="DJ10" t="str">
            <v>เชียงราย</v>
          </cell>
          <cell r="DK10">
            <v>1.4999999999999999E-2</v>
          </cell>
        </row>
        <row r="11">
          <cell r="AE11">
            <v>2.57</v>
          </cell>
          <cell r="AF11">
            <v>2.62</v>
          </cell>
          <cell r="AG11">
            <v>2.67</v>
          </cell>
          <cell r="AH11">
            <v>2.72</v>
          </cell>
          <cell r="AI11">
            <v>2.78</v>
          </cell>
          <cell r="AJ11">
            <v>2.83</v>
          </cell>
          <cell r="AK11">
            <v>2.88</v>
          </cell>
          <cell r="AL11">
            <v>2.93</v>
          </cell>
          <cell r="AM11">
            <v>2.99</v>
          </cell>
          <cell r="AN11">
            <v>3.04</v>
          </cell>
          <cell r="AO11">
            <v>3.09</v>
          </cell>
          <cell r="AP11">
            <v>3.14</v>
          </cell>
          <cell r="AQ11">
            <v>3.2</v>
          </cell>
          <cell r="AR11">
            <v>3.25</v>
          </cell>
          <cell r="AS11">
            <v>3.3</v>
          </cell>
          <cell r="AT11">
            <v>3.35</v>
          </cell>
          <cell r="AU11">
            <v>3.4</v>
          </cell>
          <cell r="AV11">
            <v>3.46</v>
          </cell>
          <cell r="AW11">
            <v>3.51</v>
          </cell>
          <cell r="AX11">
            <v>3.56</v>
          </cell>
          <cell r="AY11">
            <v>3.61</v>
          </cell>
          <cell r="AZ11">
            <v>3.67</v>
          </cell>
          <cell r="BA11">
            <v>3.72</v>
          </cell>
          <cell r="BB11">
            <v>3.77</v>
          </cell>
          <cell r="BC11">
            <v>3.51</v>
          </cell>
          <cell r="BD11">
            <v>2.67</v>
          </cell>
          <cell r="BE11">
            <v>2.72</v>
          </cell>
          <cell r="BF11">
            <v>2.77</v>
          </cell>
          <cell r="BG11">
            <v>2.82</v>
          </cell>
          <cell r="BH11">
            <v>2.88</v>
          </cell>
          <cell r="BI11">
            <v>2.93</v>
          </cell>
          <cell r="BJ11">
            <v>2.98</v>
          </cell>
          <cell r="BK11">
            <v>3.03</v>
          </cell>
          <cell r="BL11">
            <v>3.09</v>
          </cell>
          <cell r="BM11">
            <v>3.14</v>
          </cell>
          <cell r="BN11">
            <v>3.19</v>
          </cell>
          <cell r="BO11">
            <v>3.24</v>
          </cell>
          <cell r="BP11">
            <v>3.3</v>
          </cell>
          <cell r="BQ11">
            <v>3.35</v>
          </cell>
          <cell r="BR11">
            <v>3.4</v>
          </cell>
          <cell r="BS11">
            <v>3.45</v>
          </cell>
          <cell r="BT11">
            <v>3.5</v>
          </cell>
          <cell r="BU11">
            <v>3.5550000000000002</v>
          </cell>
          <cell r="BV11">
            <v>3.61</v>
          </cell>
          <cell r="BW11">
            <v>3.66</v>
          </cell>
          <cell r="BX11">
            <v>3.71</v>
          </cell>
          <cell r="BY11">
            <v>3.77</v>
          </cell>
          <cell r="BZ11">
            <v>3.82</v>
          </cell>
          <cell r="CA11">
            <v>3.87</v>
          </cell>
          <cell r="CB11">
            <v>3.61</v>
          </cell>
          <cell r="DJ11" t="str">
            <v>ตรัง</v>
          </cell>
          <cell r="DK11">
            <v>0.02</v>
          </cell>
        </row>
        <row r="12">
          <cell r="DJ12" t="str">
            <v>ตราด</v>
          </cell>
          <cell r="DK12">
            <v>3.5000000000000003E-2</v>
          </cell>
        </row>
        <row r="13">
          <cell r="DJ13" t="str">
            <v>นครพนม</v>
          </cell>
          <cell r="DK13">
            <v>0.02</v>
          </cell>
        </row>
        <row r="14">
          <cell r="DJ14" t="str">
            <v>นครศรีธรรมราช</v>
          </cell>
          <cell r="DK14">
            <v>0.02</v>
          </cell>
        </row>
        <row r="15">
          <cell r="DJ15" t="str">
            <v>นราธิวาส</v>
          </cell>
          <cell r="DK15">
            <v>0.02</v>
          </cell>
        </row>
        <row r="16">
          <cell r="DG16">
            <v>15.5</v>
          </cell>
          <cell r="DJ16" t="str">
            <v>ปราจีนบุรี</v>
          </cell>
          <cell r="DK16">
            <v>1.4999999999999999E-2</v>
          </cell>
        </row>
        <row r="17">
          <cell r="DG17">
            <v>6.59</v>
          </cell>
          <cell r="DJ17" t="str">
            <v>ปัตตานี</v>
          </cell>
          <cell r="DK17">
            <v>1.4999999999999999E-2</v>
          </cell>
        </row>
        <row r="18">
          <cell r="DG18">
            <v>22.59</v>
          </cell>
          <cell r="DJ18" t="str">
            <v>พังงา</v>
          </cell>
          <cell r="DK18">
            <v>3.5000000000000003E-2</v>
          </cell>
        </row>
        <row r="19">
          <cell r="DG19">
            <v>30.12</v>
          </cell>
          <cell r="DJ19" t="str">
            <v>พัทลุง</v>
          </cell>
          <cell r="DK19">
            <v>0.02</v>
          </cell>
        </row>
        <row r="20">
          <cell r="DG20">
            <v>46.86</v>
          </cell>
          <cell r="DJ20" t="str">
            <v>ภูเก็ต</v>
          </cell>
          <cell r="DK20">
            <v>0.02</v>
          </cell>
        </row>
        <row r="21">
          <cell r="DG21">
            <v>56.72</v>
          </cell>
          <cell r="DJ21" t="str">
            <v>มุกดาหาร</v>
          </cell>
          <cell r="DK21">
            <v>1.4999999999999999E-2</v>
          </cell>
        </row>
        <row r="22">
          <cell r="DJ22" t="str">
            <v>ยโสธร</v>
          </cell>
          <cell r="DK22">
            <v>0.02</v>
          </cell>
        </row>
        <row r="23">
          <cell r="DJ23" t="str">
            <v>ยะลา</v>
          </cell>
          <cell r="DK23">
            <v>1.4999999999999999E-2</v>
          </cell>
        </row>
        <row r="24">
          <cell r="DJ24" t="str">
            <v>ศรีสะเกษ</v>
          </cell>
          <cell r="DK24">
            <v>1.4999999999999999E-2</v>
          </cell>
        </row>
        <row r="25">
          <cell r="DJ25" t="str">
            <v>สกลนคร</v>
          </cell>
          <cell r="DK25">
            <v>1.4999999999999999E-2</v>
          </cell>
        </row>
        <row r="26">
          <cell r="DJ26" t="str">
            <v>สงขลา</v>
          </cell>
          <cell r="DK26">
            <v>1.4999999999999999E-2</v>
          </cell>
        </row>
        <row r="27">
          <cell r="DJ27" t="str">
            <v>สตูล</v>
          </cell>
          <cell r="DK27">
            <v>0.02</v>
          </cell>
        </row>
        <row r="28">
          <cell r="DJ28" t="str">
            <v>สุราษฎร์ธานี</v>
          </cell>
          <cell r="DK28">
            <v>1.4999999999999999E-2</v>
          </cell>
        </row>
        <row r="29">
          <cell r="DJ29" t="str">
            <v>หนองคาย</v>
          </cell>
          <cell r="DK29">
            <v>1.4999999999999999E-2</v>
          </cell>
        </row>
        <row r="30">
          <cell r="DJ30" t="str">
            <v>อำนาจเจริญ</v>
          </cell>
          <cell r="DK30">
            <v>1.4999999999999999E-2</v>
          </cell>
        </row>
        <row r="31">
          <cell r="DJ31" t="str">
            <v>อุบลราชธานี</v>
          </cell>
          <cell r="DK31">
            <v>1.4999999999999999E-2</v>
          </cell>
        </row>
        <row r="34">
          <cell r="L34">
            <v>9</v>
          </cell>
        </row>
        <row r="36">
          <cell r="H36">
            <v>1</v>
          </cell>
        </row>
        <row r="37">
          <cell r="L37">
            <v>0</v>
          </cell>
        </row>
        <row r="41">
          <cell r="A41">
            <v>1</v>
          </cell>
        </row>
        <row r="43">
          <cell r="A43">
            <v>1</v>
          </cell>
        </row>
        <row r="44">
          <cell r="A44">
            <v>1</v>
          </cell>
        </row>
        <row r="63">
          <cell r="A63" t="b">
            <v>0</v>
          </cell>
        </row>
        <row r="64">
          <cell r="A64" t="b">
            <v>0</v>
          </cell>
        </row>
        <row r="65">
          <cell r="A65" t="b">
            <v>0</v>
          </cell>
        </row>
        <row r="66">
          <cell r="A66" t="b">
            <v>0</v>
          </cell>
        </row>
        <row r="67">
          <cell r="A67" t="b">
            <v>0</v>
          </cell>
        </row>
        <row r="68">
          <cell r="A68" t="b">
            <v>0</v>
          </cell>
        </row>
        <row r="69">
          <cell r="A69" t="b">
            <v>0</v>
          </cell>
        </row>
        <row r="70">
          <cell r="A70" t="b">
            <v>0</v>
          </cell>
        </row>
        <row r="71">
          <cell r="A71" t="b">
            <v>0</v>
          </cell>
        </row>
        <row r="72">
          <cell r="A72" t="b">
            <v>0</v>
          </cell>
        </row>
        <row r="73">
          <cell r="A73" t="b">
            <v>0</v>
          </cell>
        </row>
        <row r="74">
          <cell r="A74" t="b">
            <v>0</v>
          </cell>
        </row>
        <row r="75">
          <cell r="A75" t="b">
            <v>0</v>
          </cell>
        </row>
        <row r="76">
          <cell r="A76" t="b">
            <v>0</v>
          </cell>
        </row>
        <row r="77">
          <cell r="A77" t="b">
            <v>0</v>
          </cell>
        </row>
        <row r="78">
          <cell r="A78" t="b">
            <v>0</v>
          </cell>
          <cell r="U78">
            <v>1.3</v>
          </cell>
          <cell r="V78">
            <v>1.37</v>
          </cell>
          <cell r="W78">
            <v>0.12</v>
          </cell>
          <cell r="X78">
            <v>0.13</v>
          </cell>
          <cell r="Y78">
            <v>15</v>
          </cell>
          <cell r="Z78">
            <v>0.6</v>
          </cell>
          <cell r="AA78">
            <v>0.63</v>
          </cell>
          <cell r="AB78" t="str">
            <v>0.60 x 0.60</v>
          </cell>
          <cell r="AC78">
            <v>0.6</v>
          </cell>
          <cell r="AD78">
            <v>0.06</v>
          </cell>
          <cell r="AE78">
            <v>3.7</v>
          </cell>
          <cell r="AF78">
            <v>0.6</v>
          </cell>
          <cell r="AG78">
            <v>0.6</v>
          </cell>
          <cell r="AH78">
            <v>1</v>
          </cell>
          <cell r="AJ78">
            <v>20</v>
          </cell>
          <cell r="AK78">
            <v>20</v>
          </cell>
          <cell r="AL78">
            <v>2.5</v>
          </cell>
          <cell r="AM78">
            <v>26</v>
          </cell>
          <cell r="AQ78" t="str">
            <v>2(1.50 x 1.50)</v>
          </cell>
          <cell r="AR78">
            <v>1.5</v>
          </cell>
          <cell r="AS78">
            <v>1.5</v>
          </cell>
          <cell r="AT78">
            <v>2</v>
          </cell>
          <cell r="AU78">
            <v>22</v>
          </cell>
          <cell r="AV78">
            <v>22.5</v>
          </cell>
        </row>
        <row r="79">
          <cell r="U79">
            <v>1.8</v>
          </cell>
          <cell r="V79">
            <v>1.89</v>
          </cell>
          <cell r="W79">
            <v>0.15</v>
          </cell>
          <cell r="X79">
            <v>0.17</v>
          </cell>
          <cell r="Y79">
            <v>19</v>
          </cell>
          <cell r="Z79">
            <v>0.8</v>
          </cell>
          <cell r="AA79">
            <v>0.84</v>
          </cell>
          <cell r="AB79" t="str">
            <v>0.90 x 0.90 (BC-03A)</v>
          </cell>
          <cell r="AC79">
            <v>0.8</v>
          </cell>
          <cell r="AD79">
            <v>7.3999999999999996E-2</v>
          </cell>
          <cell r="AE79">
            <v>4</v>
          </cell>
          <cell r="AF79">
            <v>0.9</v>
          </cell>
          <cell r="AG79">
            <v>0.9</v>
          </cell>
          <cell r="AH79">
            <v>1</v>
          </cell>
          <cell r="AJ79">
            <v>21.25</v>
          </cell>
          <cell r="AK79">
            <v>20</v>
          </cell>
          <cell r="AQ79">
            <v>33.92</v>
          </cell>
          <cell r="AR79">
            <v>8.4</v>
          </cell>
          <cell r="AS79">
            <v>2.84</v>
          </cell>
        </row>
        <row r="80">
          <cell r="U80">
            <v>2.6</v>
          </cell>
          <cell r="V80">
            <v>2.73</v>
          </cell>
          <cell r="W80">
            <v>0.22</v>
          </cell>
          <cell r="X80">
            <v>0.24</v>
          </cell>
          <cell r="Y80">
            <v>24</v>
          </cell>
          <cell r="Z80">
            <v>0.9</v>
          </cell>
          <cell r="AA80">
            <v>0.95</v>
          </cell>
          <cell r="AB80" t="str">
            <v>0.90 x 0.90 (BC-03)</v>
          </cell>
          <cell r="AC80">
            <v>0.9</v>
          </cell>
          <cell r="AD80">
            <v>0.08</v>
          </cell>
          <cell r="AE80">
            <v>5.3</v>
          </cell>
          <cell r="AF80">
            <v>0.9</v>
          </cell>
          <cell r="AG80">
            <v>0.9</v>
          </cell>
          <cell r="AH80">
            <v>1</v>
          </cell>
          <cell r="AJ80">
            <v>21.25</v>
          </cell>
          <cell r="AK80">
            <v>20</v>
          </cell>
          <cell r="AQ80">
            <v>3.1240000000000001</v>
          </cell>
          <cell r="AR80">
            <v>0.55000000000000004</v>
          </cell>
        </row>
        <row r="81">
          <cell r="U81">
            <v>3</v>
          </cell>
          <cell r="V81">
            <v>3.15</v>
          </cell>
          <cell r="W81">
            <v>0.24</v>
          </cell>
          <cell r="X81">
            <v>0.26</v>
          </cell>
          <cell r="Y81">
            <v>26</v>
          </cell>
          <cell r="Z81">
            <v>1</v>
          </cell>
          <cell r="AA81">
            <v>1.05</v>
          </cell>
          <cell r="AB81" t="str">
            <v>1.20 x 0.90</v>
          </cell>
          <cell r="AC81">
            <v>1</v>
          </cell>
          <cell r="AD81">
            <v>0.09</v>
          </cell>
          <cell r="AE81">
            <v>5.6</v>
          </cell>
          <cell r="AF81">
            <v>1.2</v>
          </cell>
          <cell r="AG81">
            <v>0.9</v>
          </cell>
          <cell r="AH81">
            <v>1</v>
          </cell>
          <cell r="AJ81">
            <v>21.25</v>
          </cell>
          <cell r="AK81">
            <v>20</v>
          </cell>
          <cell r="AQ81">
            <v>174</v>
          </cell>
          <cell r="AR81">
            <v>57</v>
          </cell>
        </row>
        <row r="82">
          <cell r="U82">
            <v>4.2</v>
          </cell>
          <cell r="V82">
            <v>4.41</v>
          </cell>
          <cell r="W82">
            <v>0.31</v>
          </cell>
          <cell r="X82">
            <v>0.34</v>
          </cell>
          <cell r="Y82">
            <v>36</v>
          </cell>
          <cell r="Z82">
            <v>1.1000000000000001</v>
          </cell>
          <cell r="AA82">
            <v>1.1599999999999999</v>
          </cell>
          <cell r="AB82" t="str">
            <v>1.20 x 1.20</v>
          </cell>
          <cell r="AC82">
            <v>1.1000000000000001</v>
          </cell>
          <cell r="AD82">
            <v>0.1</v>
          </cell>
          <cell r="AE82">
            <v>6.8</v>
          </cell>
          <cell r="AF82">
            <v>1.2</v>
          </cell>
          <cell r="AG82">
            <v>1.2</v>
          </cell>
          <cell r="AH82">
            <v>1</v>
          </cell>
          <cell r="AJ82">
            <v>21.25</v>
          </cell>
          <cell r="AK82">
            <v>20</v>
          </cell>
        </row>
        <row r="83">
          <cell r="U83">
            <v>3.4</v>
          </cell>
          <cell r="V83">
            <v>3.57</v>
          </cell>
          <cell r="W83">
            <v>0.26</v>
          </cell>
          <cell r="X83">
            <v>0.28999999999999998</v>
          </cell>
          <cell r="Y83">
            <v>29</v>
          </cell>
          <cell r="Z83">
            <v>1.2</v>
          </cell>
          <cell r="AA83">
            <v>1.26</v>
          </cell>
          <cell r="AB83" t="str">
            <v>1.50 x 0.90</v>
          </cell>
          <cell r="AC83">
            <v>1.2</v>
          </cell>
          <cell r="AD83">
            <v>0.11</v>
          </cell>
          <cell r="AE83">
            <v>5.9</v>
          </cell>
          <cell r="AF83">
            <v>1.5</v>
          </cell>
          <cell r="AG83">
            <v>0.9</v>
          </cell>
          <cell r="AH83">
            <v>1</v>
          </cell>
          <cell r="AJ83">
            <v>22</v>
          </cell>
          <cell r="AK83">
            <v>20</v>
          </cell>
        </row>
        <row r="84">
          <cell r="U84">
            <v>4.5999999999999996</v>
          </cell>
          <cell r="V84">
            <v>4.83</v>
          </cell>
          <cell r="W84">
            <v>0.34</v>
          </cell>
          <cell r="X84">
            <v>0.37</v>
          </cell>
          <cell r="Y84">
            <v>36</v>
          </cell>
          <cell r="Z84">
            <v>1.3</v>
          </cell>
          <cell r="AA84">
            <v>1.37</v>
          </cell>
          <cell r="AB84" t="str">
            <v>1.50 x 1.20</v>
          </cell>
          <cell r="AC84">
            <v>1.3</v>
          </cell>
          <cell r="AD84">
            <v>0.12</v>
          </cell>
          <cell r="AE84">
            <v>7.1</v>
          </cell>
          <cell r="AF84">
            <v>1.5</v>
          </cell>
          <cell r="AG84">
            <v>1.2</v>
          </cell>
          <cell r="AH84">
            <v>1</v>
          </cell>
          <cell r="AJ84">
            <v>22</v>
          </cell>
          <cell r="AK84">
            <v>20</v>
          </cell>
        </row>
        <row r="85">
          <cell r="U85">
            <v>6.8</v>
          </cell>
          <cell r="V85">
            <v>7.14</v>
          </cell>
          <cell r="W85">
            <v>0.5</v>
          </cell>
          <cell r="X85">
            <v>0.55000000000000004</v>
          </cell>
          <cell r="Y85">
            <v>48</v>
          </cell>
          <cell r="Z85">
            <v>1.6</v>
          </cell>
          <cell r="AA85">
            <v>1.68</v>
          </cell>
          <cell r="AB85" t="str">
            <v>1.50 x 1.50</v>
          </cell>
          <cell r="AC85">
            <v>1.6</v>
          </cell>
          <cell r="AD85">
            <v>0.12</v>
          </cell>
          <cell r="AE85">
            <v>8.3000000000000007</v>
          </cell>
          <cell r="AF85">
            <v>1.5</v>
          </cell>
          <cell r="AG85">
            <v>1.5</v>
          </cell>
          <cell r="AH85">
            <v>1</v>
          </cell>
          <cell r="AJ85">
            <v>22</v>
          </cell>
          <cell r="AK85">
            <v>22.5</v>
          </cell>
        </row>
        <row r="86">
          <cell r="U86">
            <v>7.2</v>
          </cell>
          <cell r="V86">
            <v>7.56</v>
          </cell>
          <cell r="W86">
            <v>0.41</v>
          </cell>
          <cell r="X86">
            <v>0.45</v>
          </cell>
          <cell r="Y86">
            <v>39</v>
          </cell>
          <cell r="Z86">
            <v>1.5</v>
          </cell>
          <cell r="AA86">
            <v>1.58</v>
          </cell>
          <cell r="AB86" t="str">
            <v>1.80 x 1.20</v>
          </cell>
          <cell r="AC86">
            <v>1.5</v>
          </cell>
          <cell r="AD86">
            <v>0.13</v>
          </cell>
          <cell r="AE86">
            <v>7.5</v>
          </cell>
          <cell r="AF86">
            <v>1.8</v>
          </cell>
          <cell r="AG86">
            <v>1.2</v>
          </cell>
          <cell r="AH86">
            <v>1</v>
          </cell>
          <cell r="AJ86">
            <v>23.75</v>
          </cell>
          <cell r="AK86">
            <v>20</v>
          </cell>
        </row>
        <row r="87">
          <cell r="U87">
            <v>72</v>
          </cell>
          <cell r="V87">
            <v>75.599999999999994</v>
          </cell>
          <cell r="W87">
            <v>0.55000000000000004</v>
          </cell>
          <cell r="X87">
            <v>0.61</v>
          </cell>
          <cell r="Y87">
            <v>49</v>
          </cell>
          <cell r="Z87">
            <v>1.7</v>
          </cell>
          <cell r="AA87">
            <v>1.79</v>
          </cell>
          <cell r="AB87" t="str">
            <v>1.80 x 1.50</v>
          </cell>
          <cell r="AC87">
            <v>1.7</v>
          </cell>
          <cell r="AD87">
            <v>0.14000000000000001</v>
          </cell>
          <cell r="AE87">
            <v>8.6999999999999993</v>
          </cell>
          <cell r="AF87">
            <v>1.8</v>
          </cell>
          <cell r="AG87">
            <v>1.5</v>
          </cell>
          <cell r="AH87">
            <v>1</v>
          </cell>
          <cell r="AJ87">
            <v>23.75</v>
          </cell>
          <cell r="AK87">
            <v>22.5</v>
          </cell>
        </row>
        <row r="88">
          <cell r="U88">
            <v>9.4</v>
          </cell>
          <cell r="V88">
            <v>9.8699999999999992</v>
          </cell>
          <cell r="W88">
            <v>0.8</v>
          </cell>
          <cell r="X88">
            <v>0.88</v>
          </cell>
          <cell r="Y88">
            <v>61</v>
          </cell>
          <cell r="Z88">
            <v>1.9</v>
          </cell>
          <cell r="AA88">
            <v>2</v>
          </cell>
          <cell r="AB88" t="str">
            <v>1.80 x 1.80</v>
          </cell>
          <cell r="AC88">
            <v>1.9</v>
          </cell>
          <cell r="AD88">
            <v>0.15</v>
          </cell>
          <cell r="AE88">
            <v>9.9</v>
          </cell>
          <cell r="AF88">
            <v>1.8</v>
          </cell>
          <cell r="AG88">
            <v>1.8</v>
          </cell>
          <cell r="AH88">
            <v>1</v>
          </cell>
          <cell r="AJ88">
            <v>23.75</v>
          </cell>
          <cell r="AK88">
            <v>25</v>
          </cell>
          <cell r="AM88">
            <v>26</v>
          </cell>
          <cell r="AQ88" t="str">
            <v>2(1.50 x 1.50)</v>
          </cell>
          <cell r="AR88">
            <v>1.5</v>
          </cell>
          <cell r="AS88">
            <v>1.5</v>
          </cell>
          <cell r="AT88">
            <v>2</v>
          </cell>
          <cell r="AU88">
            <v>22</v>
          </cell>
          <cell r="AV88">
            <v>22.5</v>
          </cell>
        </row>
        <row r="89">
          <cell r="U89">
            <v>10</v>
          </cell>
          <cell r="V89">
            <v>10.5</v>
          </cell>
          <cell r="W89">
            <v>0.9</v>
          </cell>
          <cell r="X89">
            <v>0.99</v>
          </cell>
          <cell r="Y89">
            <v>67</v>
          </cell>
          <cell r="Z89">
            <v>2.1</v>
          </cell>
          <cell r="AA89">
            <v>2.21</v>
          </cell>
          <cell r="AB89" t="str">
            <v>2.10 x 1.80</v>
          </cell>
          <cell r="AC89">
            <v>2.1</v>
          </cell>
          <cell r="AD89">
            <v>0.18</v>
          </cell>
          <cell r="AE89">
            <v>10.1</v>
          </cell>
          <cell r="AF89">
            <v>2.1</v>
          </cell>
          <cell r="AG89">
            <v>1.8</v>
          </cell>
          <cell r="AH89">
            <v>1</v>
          </cell>
          <cell r="AJ89">
            <v>22</v>
          </cell>
          <cell r="AK89">
            <v>25</v>
          </cell>
          <cell r="AQ89">
            <v>33.914999999999999</v>
          </cell>
          <cell r="AR89">
            <v>8.4</v>
          </cell>
          <cell r="AS89">
            <v>2.84</v>
          </cell>
        </row>
        <row r="90">
          <cell r="U90">
            <v>12</v>
          </cell>
          <cell r="V90">
            <v>12.6</v>
          </cell>
          <cell r="W90">
            <v>1.2</v>
          </cell>
          <cell r="X90">
            <v>1.32</v>
          </cell>
          <cell r="Y90">
            <v>76</v>
          </cell>
          <cell r="Z90">
            <v>2.2999999999999998</v>
          </cell>
          <cell r="AA90">
            <v>2.42</v>
          </cell>
          <cell r="AB90" t="str">
            <v>2.10 x 2.10</v>
          </cell>
          <cell r="AC90">
            <v>2.2999999999999998</v>
          </cell>
          <cell r="AD90">
            <v>0.19</v>
          </cell>
          <cell r="AE90">
            <v>11.5</v>
          </cell>
          <cell r="AF90">
            <v>2.1</v>
          </cell>
          <cell r="AG90">
            <v>2.1</v>
          </cell>
          <cell r="AH90">
            <v>1</v>
          </cell>
          <cell r="AJ90">
            <v>22</v>
          </cell>
          <cell r="AK90">
            <v>25</v>
          </cell>
          <cell r="AQ90">
            <v>3.1240000000000001</v>
          </cell>
          <cell r="AR90">
            <v>0.55000000000000004</v>
          </cell>
        </row>
        <row r="91">
          <cell r="U91">
            <v>13</v>
          </cell>
          <cell r="V91">
            <v>13.65</v>
          </cell>
          <cell r="W91">
            <v>1.3</v>
          </cell>
          <cell r="X91">
            <v>1.43</v>
          </cell>
          <cell r="Y91">
            <v>78</v>
          </cell>
          <cell r="Z91">
            <v>2.4</v>
          </cell>
          <cell r="AA91">
            <v>2.52</v>
          </cell>
          <cell r="AB91" t="str">
            <v>2.40 x 2.10</v>
          </cell>
          <cell r="AC91">
            <v>2.4</v>
          </cell>
          <cell r="AD91">
            <v>0.22</v>
          </cell>
          <cell r="AE91">
            <v>12</v>
          </cell>
          <cell r="AF91">
            <v>2.4</v>
          </cell>
          <cell r="AG91">
            <v>2.1</v>
          </cell>
          <cell r="AH91">
            <v>1</v>
          </cell>
          <cell r="AJ91">
            <v>23.25</v>
          </cell>
          <cell r="AK91">
            <v>25</v>
          </cell>
          <cell r="AQ91">
            <v>174</v>
          </cell>
          <cell r="AR91">
            <v>57</v>
          </cell>
        </row>
        <row r="92">
          <cell r="U92">
            <v>16</v>
          </cell>
          <cell r="V92">
            <v>16.8</v>
          </cell>
          <cell r="W92">
            <v>1.8</v>
          </cell>
          <cell r="X92">
            <v>1.98</v>
          </cell>
          <cell r="Y92">
            <v>90</v>
          </cell>
          <cell r="Z92">
            <v>2.5</v>
          </cell>
          <cell r="AA92">
            <v>2.63</v>
          </cell>
          <cell r="AB92" t="str">
            <v>2.4 0x 2.40</v>
          </cell>
          <cell r="AC92">
            <v>2.5</v>
          </cell>
          <cell r="AD92">
            <v>0.23</v>
          </cell>
          <cell r="AE92">
            <v>13</v>
          </cell>
          <cell r="AF92">
            <v>2.4</v>
          </cell>
          <cell r="AG92">
            <v>2.4</v>
          </cell>
          <cell r="AH92">
            <v>1</v>
          </cell>
          <cell r="AJ92">
            <v>23.25</v>
          </cell>
          <cell r="AK92">
            <v>25</v>
          </cell>
        </row>
        <row r="93">
          <cell r="U93">
            <v>16.5</v>
          </cell>
          <cell r="V93">
            <v>17.329999999999998</v>
          </cell>
          <cell r="W93">
            <v>2</v>
          </cell>
          <cell r="X93">
            <v>2.2000000000000002</v>
          </cell>
          <cell r="Y93">
            <v>99</v>
          </cell>
          <cell r="Z93">
            <v>2.7</v>
          </cell>
          <cell r="AA93">
            <v>2.84</v>
          </cell>
          <cell r="AB93" t="str">
            <v>2.70 x 2.40</v>
          </cell>
          <cell r="AC93">
            <v>2.7</v>
          </cell>
          <cell r="AD93">
            <v>0.25</v>
          </cell>
          <cell r="AE93">
            <v>13</v>
          </cell>
          <cell r="AF93">
            <v>2.7</v>
          </cell>
          <cell r="AG93">
            <v>2.4</v>
          </cell>
          <cell r="AH93">
            <v>1</v>
          </cell>
          <cell r="AJ93">
            <v>24.5</v>
          </cell>
          <cell r="AK93">
            <v>25</v>
          </cell>
        </row>
        <row r="94">
          <cell r="U94">
            <v>20</v>
          </cell>
          <cell r="V94">
            <v>21</v>
          </cell>
          <cell r="W94">
            <v>2.6</v>
          </cell>
          <cell r="X94">
            <v>2.86</v>
          </cell>
          <cell r="Y94">
            <v>110</v>
          </cell>
          <cell r="Z94">
            <v>3</v>
          </cell>
          <cell r="AA94">
            <v>3.15</v>
          </cell>
          <cell r="AB94" t="str">
            <v>2.70 x 2.70</v>
          </cell>
          <cell r="AC94">
            <v>3</v>
          </cell>
          <cell r="AD94">
            <v>0.26</v>
          </cell>
          <cell r="AE94">
            <v>14</v>
          </cell>
          <cell r="AF94">
            <v>2.7</v>
          </cell>
          <cell r="AG94">
            <v>2.7</v>
          </cell>
          <cell r="AH94">
            <v>1</v>
          </cell>
          <cell r="AJ94">
            <v>24</v>
          </cell>
          <cell r="AK94">
            <v>27.5</v>
          </cell>
        </row>
        <row r="95">
          <cell r="U95">
            <v>21</v>
          </cell>
          <cell r="V95">
            <v>22.05</v>
          </cell>
          <cell r="W95">
            <v>2.7</v>
          </cell>
          <cell r="X95">
            <v>2.97</v>
          </cell>
          <cell r="Y95">
            <v>114</v>
          </cell>
          <cell r="Z95">
            <v>3.2</v>
          </cell>
          <cell r="AA95">
            <v>3.36</v>
          </cell>
          <cell r="AB95" t="str">
            <v>3.00 x 2.70</v>
          </cell>
          <cell r="AC95">
            <v>3.2</v>
          </cell>
          <cell r="AD95">
            <v>0.28000000000000003</v>
          </cell>
          <cell r="AE95">
            <v>14.7</v>
          </cell>
          <cell r="AF95">
            <v>3</v>
          </cell>
          <cell r="AG95">
            <v>2.7</v>
          </cell>
          <cell r="AH95">
            <v>1</v>
          </cell>
          <cell r="AJ95">
            <v>25</v>
          </cell>
          <cell r="AK95">
            <v>27.5</v>
          </cell>
        </row>
        <row r="96">
          <cell r="U96">
            <v>25</v>
          </cell>
          <cell r="V96">
            <v>26.25</v>
          </cell>
          <cell r="W96">
            <v>4.5999999999999996</v>
          </cell>
          <cell r="X96">
            <v>5.0599999999999996</v>
          </cell>
          <cell r="Y96">
            <v>129</v>
          </cell>
          <cell r="Z96">
            <v>3.4</v>
          </cell>
          <cell r="AA96">
            <v>3.57</v>
          </cell>
          <cell r="AB96" t="str">
            <v>3.00 x 3.00</v>
          </cell>
          <cell r="AC96">
            <v>3.4</v>
          </cell>
          <cell r="AD96">
            <v>0.33</v>
          </cell>
          <cell r="AE96">
            <v>15.9</v>
          </cell>
          <cell r="AF96">
            <v>3</v>
          </cell>
          <cell r="AG96">
            <v>3</v>
          </cell>
          <cell r="AH96">
            <v>1</v>
          </cell>
          <cell r="AJ96">
            <v>25</v>
          </cell>
          <cell r="AK96">
            <v>30</v>
          </cell>
        </row>
        <row r="97">
          <cell r="U97">
            <v>28</v>
          </cell>
          <cell r="V97">
            <v>29.4</v>
          </cell>
          <cell r="W97">
            <v>4.7</v>
          </cell>
          <cell r="X97">
            <v>5.17</v>
          </cell>
          <cell r="Y97">
            <v>136</v>
          </cell>
          <cell r="Z97">
            <v>3.8</v>
          </cell>
          <cell r="AA97">
            <v>3.99</v>
          </cell>
          <cell r="AB97" t="str">
            <v>3.30 x 3.00</v>
          </cell>
          <cell r="AC97">
            <v>3.8</v>
          </cell>
          <cell r="AD97">
            <v>0.36</v>
          </cell>
          <cell r="AE97">
            <v>16.2</v>
          </cell>
          <cell r="AF97">
            <v>3.3</v>
          </cell>
          <cell r="AG97">
            <v>3</v>
          </cell>
          <cell r="AH97">
            <v>1</v>
          </cell>
          <cell r="AJ97">
            <v>26.5</v>
          </cell>
          <cell r="AK97">
            <v>30</v>
          </cell>
          <cell r="AM97">
            <v>8</v>
          </cell>
          <cell r="AQ97" t="str">
            <v>1.50 x 1.50</v>
          </cell>
          <cell r="AR97">
            <v>1.5</v>
          </cell>
          <cell r="AS97">
            <v>1.5</v>
          </cell>
          <cell r="AT97">
            <v>1</v>
          </cell>
          <cell r="AU97">
            <v>22</v>
          </cell>
          <cell r="AV97">
            <v>22.5</v>
          </cell>
        </row>
        <row r="98">
          <cell r="U98">
            <v>34</v>
          </cell>
          <cell r="V98">
            <v>35.700000000000003</v>
          </cell>
          <cell r="W98">
            <v>6.3</v>
          </cell>
          <cell r="X98">
            <v>6.93</v>
          </cell>
          <cell r="Y98">
            <v>156</v>
          </cell>
          <cell r="Z98">
            <v>4.0999999999999996</v>
          </cell>
          <cell r="AA98">
            <v>4.3099999999999996</v>
          </cell>
          <cell r="AB98" t="str">
            <v>3.30 x 3.30</v>
          </cell>
          <cell r="AC98">
            <v>4.0999999999999996</v>
          </cell>
          <cell r="AD98">
            <v>0.37</v>
          </cell>
          <cell r="AE98">
            <v>17.5</v>
          </cell>
          <cell r="AF98">
            <v>3.3</v>
          </cell>
          <cell r="AG98">
            <v>3.3</v>
          </cell>
          <cell r="AH98">
            <v>1</v>
          </cell>
          <cell r="AJ98">
            <v>26.5</v>
          </cell>
          <cell r="AK98">
            <v>32.5</v>
          </cell>
          <cell r="AQ98">
            <v>22.26</v>
          </cell>
          <cell r="AR98">
            <v>7.14</v>
          </cell>
          <cell r="AS98">
            <v>1.68</v>
          </cell>
        </row>
        <row r="99">
          <cell r="U99">
            <v>35</v>
          </cell>
          <cell r="V99">
            <v>36.75</v>
          </cell>
          <cell r="W99">
            <v>6.4</v>
          </cell>
          <cell r="X99">
            <v>7.04</v>
          </cell>
          <cell r="Y99">
            <v>162</v>
          </cell>
          <cell r="Z99">
            <v>4.4000000000000004</v>
          </cell>
          <cell r="AA99">
            <v>4.62</v>
          </cell>
          <cell r="AB99" t="str">
            <v>3.60 x 3.30</v>
          </cell>
          <cell r="AC99">
            <v>4.4000000000000004</v>
          </cell>
          <cell r="AD99">
            <v>0.45</v>
          </cell>
          <cell r="AE99">
            <v>18</v>
          </cell>
          <cell r="AF99">
            <v>3.6</v>
          </cell>
          <cell r="AG99">
            <v>3.3</v>
          </cell>
          <cell r="AH99">
            <v>1</v>
          </cell>
          <cell r="AJ99">
            <v>28.75</v>
          </cell>
          <cell r="AK99">
            <v>32.5</v>
          </cell>
          <cell r="AQ99">
            <v>1.738</v>
          </cell>
          <cell r="AR99">
            <v>0.55000000000000004</v>
          </cell>
        </row>
        <row r="100">
          <cell r="U100">
            <v>42</v>
          </cell>
          <cell r="V100">
            <v>44.1</v>
          </cell>
          <cell r="W100">
            <v>8.6999999999999993</v>
          </cell>
          <cell r="X100">
            <v>9.57</v>
          </cell>
          <cell r="Y100">
            <v>180</v>
          </cell>
          <cell r="Z100">
            <v>4.7</v>
          </cell>
          <cell r="AA100">
            <v>4.9400000000000004</v>
          </cell>
          <cell r="AB100" t="str">
            <v>3.60 x 3.60</v>
          </cell>
          <cell r="AC100">
            <v>4.7</v>
          </cell>
          <cell r="AD100">
            <v>0.5</v>
          </cell>
          <cell r="AE100">
            <v>19</v>
          </cell>
          <cell r="AF100">
            <v>3.6</v>
          </cell>
          <cell r="AG100">
            <v>3.6</v>
          </cell>
          <cell r="AH100">
            <v>1</v>
          </cell>
          <cell r="AJ100">
            <v>28.25</v>
          </cell>
          <cell r="AK100">
            <v>35</v>
          </cell>
          <cell r="AQ100">
            <v>122.7</v>
          </cell>
          <cell r="AR100">
            <v>48</v>
          </cell>
        </row>
        <row r="101">
          <cell r="U101">
            <v>5.0999999999999996</v>
          </cell>
          <cell r="V101">
            <v>5.36</v>
          </cell>
          <cell r="W101">
            <v>0.3</v>
          </cell>
          <cell r="X101">
            <v>0.33</v>
          </cell>
          <cell r="Y101">
            <v>41</v>
          </cell>
          <cell r="Z101">
            <v>2.2000000000000002</v>
          </cell>
          <cell r="AA101">
            <v>2.31</v>
          </cell>
          <cell r="AB101" t="str">
            <v>2(1.50 x 0.90)</v>
          </cell>
          <cell r="AC101">
            <v>2.2000000000000002</v>
          </cell>
          <cell r="AD101">
            <v>0.25</v>
          </cell>
          <cell r="AE101">
            <v>9</v>
          </cell>
          <cell r="AF101">
            <v>1.5</v>
          </cell>
          <cell r="AG101">
            <v>0.9</v>
          </cell>
          <cell r="AH101">
            <v>2</v>
          </cell>
          <cell r="AJ101">
            <v>22</v>
          </cell>
          <cell r="AK101">
            <v>20</v>
          </cell>
        </row>
        <row r="102">
          <cell r="U102">
            <v>7</v>
          </cell>
          <cell r="V102">
            <v>7.35</v>
          </cell>
          <cell r="W102">
            <v>0.4</v>
          </cell>
          <cell r="X102">
            <v>0.44</v>
          </cell>
          <cell r="Y102">
            <v>48</v>
          </cell>
          <cell r="Z102">
            <v>2.4</v>
          </cell>
          <cell r="AA102">
            <v>2.52</v>
          </cell>
          <cell r="AB102" t="str">
            <v>2(1.50 x 1.20)</v>
          </cell>
          <cell r="AC102">
            <v>2.4</v>
          </cell>
          <cell r="AD102">
            <v>0.25</v>
          </cell>
          <cell r="AE102">
            <v>11</v>
          </cell>
          <cell r="AF102">
            <v>1.5</v>
          </cell>
          <cell r="AG102">
            <v>1.2</v>
          </cell>
          <cell r="AH102">
            <v>2</v>
          </cell>
          <cell r="AJ102">
            <v>22</v>
          </cell>
          <cell r="AK102">
            <v>20</v>
          </cell>
        </row>
        <row r="103">
          <cell r="U103">
            <v>8</v>
          </cell>
          <cell r="V103">
            <v>8.4</v>
          </cell>
          <cell r="W103">
            <v>0.5</v>
          </cell>
          <cell r="X103">
            <v>0.55000000000000004</v>
          </cell>
          <cell r="Y103">
            <v>57</v>
          </cell>
          <cell r="Z103">
            <v>2.7</v>
          </cell>
          <cell r="AA103">
            <v>2.84</v>
          </cell>
          <cell r="AB103" t="str">
            <v>2(1.50 x 1.50)</v>
          </cell>
          <cell r="AC103">
            <v>2.7</v>
          </cell>
          <cell r="AD103">
            <v>0.26</v>
          </cell>
          <cell r="AE103">
            <v>13</v>
          </cell>
          <cell r="AF103">
            <v>1.5</v>
          </cell>
          <cell r="AG103">
            <v>1.5</v>
          </cell>
          <cell r="AH103">
            <v>2</v>
          </cell>
          <cell r="AJ103">
            <v>22</v>
          </cell>
          <cell r="AK103">
            <v>22.5</v>
          </cell>
        </row>
        <row r="104">
          <cell r="U104">
            <v>8</v>
          </cell>
          <cell r="V104">
            <v>8.4</v>
          </cell>
          <cell r="W104">
            <v>0.6</v>
          </cell>
          <cell r="X104">
            <v>0.66</v>
          </cell>
          <cell r="Y104">
            <v>53</v>
          </cell>
          <cell r="Z104">
            <v>2.8</v>
          </cell>
          <cell r="AA104">
            <v>2.94</v>
          </cell>
          <cell r="AB104" t="str">
            <v>2(1.80 x 1.20)</v>
          </cell>
          <cell r="AC104">
            <v>2.8</v>
          </cell>
          <cell r="AD104">
            <v>0.27</v>
          </cell>
          <cell r="AE104">
            <v>12</v>
          </cell>
          <cell r="AF104">
            <v>1.8</v>
          </cell>
          <cell r="AG104">
            <v>1.2</v>
          </cell>
          <cell r="AH104">
            <v>2</v>
          </cell>
          <cell r="AJ104">
            <v>23.75</v>
          </cell>
          <cell r="AK104">
            <v>20</v>
          </cell>
        </row>
        <row r="105">
          <cell r="U105">
            <v>11</v>
          </cell>
          <cell r="V105">
            <v>11.55</v>
          </cell>
          <cell r="W105">
            <v>0.7</v>
          </cell>
          <cell r="X105">
            <v>0.77</v>
          </cell>
          <cell r="Y105">
            <v>65</v>
          </cell>
          <cell r="Z105">
            <v>3</v>
          </cell>
          <cell r="AA105">
            <v>3.15</v>
          </cell>
          <cell r="AB105" t="str">
            <v>2(1.80 x 1.50)</v>
          </cell>
          <cell r="AC105">
            <v>3</v>
          </cell>
          <cell r="AD105">
            <v>0.27</v>
          </cell>
          <cell r="AE105">
            <v>13</v>
          </cell>
          <cell r="AF105">
            <v>1.8</v>
          </cell>
          <cell r="AG105">
            <v>1.5</v>
          </cell>
          <cell r="AH105">
            <v>2</v>
          </cell>
          <cell r="AJ105">
            <v>23.75</v>
          </cell>
          <cell r="AK105">
            <v>22.5</v>
          </cell>
        </row>
        <row r="106">
          <cell r="U106">
            <v>14</v>
          </cell>
          <cell r="V106">
            <v>14.7</v>
          </cell>
          <cell r="W106">
            <v>1</v>
          </cell>
          <cell r="X106">
            <v>1.1000000000000001</v>
          </cell>
          <cell r="Y106">
            <v>77</v>
          </cell>
          <cell r="Z106">
            <v>3.4</v>
          </cell>
          <cell r="AA106">
            <v>3.57</v>
          </cell>
          <cell r="AB106" t="str">
            <v>2(1.80 x 1.80)</v>
          </cell>
          <cell r="AC106">
            <v>3.4</v>
          </cell>
          <cell r="AD106">
            <v>0.28000000000000003</v>
          </cell>
          <cell r="AE106">
            <v>15</v>
          </cell>
          <cell r="AF106">
            <v>1.8</v>
          </cell>
          <cell r="AG106">
            <v>1.8</v>
          </cell>
          <cell r="AH106">
            <v>2</v>
          </cell>
          <cell r="AJ106">
            <v>23.75</v>
          </cell>
          <cell r="AK106">
            <v>25</v>
          </cell>
          <cell r="AM106">
            <v>69</v>
          </cell>
          <cell r="AQ106" t="str">
            <v>4(3.30 x 3.00)</v>
          </cell>
          <cell r="AR106">
            <v>3.3</v>
          </cell>
          <cell r="AS106">
            <v>3</v>
          </cell>
          <cell r="AT106">
            <v>4</v>
          </cell>
          <cell r="AU106">
            <v>26.5</v>
          </cell>
          <cell r="AV106">
            <v>30</v>
          </cell>
        </row>
        <row r="107">
          <cell r="U107">
            <v>15</v>
          </cell>
          <cell r="V107">
            <v>15.75</v>
          </cell>
          <cell r="W107">
            <v>1.2</v>
          </cell>
          <cell r="X107">
            <v>1.32</v>
          </cell>
          <cell r="Y107">
            <v>83</v>
          </cell>
          <cell r="Z107">
            <v>3.8</v>
          </cell>
          <cell r="AA107">
            <v>3.99</v>
          </cell>
          <cell r="AB107" t="str">
            <v>2(2.10 x 1.80)</v>
          </cell>
          <cell r="AC107">
            <v>3.8</v>
          </cell>
          <cell r="AD107">
            <v>0.34</v>
          </cell>
          <cell r="AE107">
            <v>16</v>
          </cell>
          <cell r="AF107">
            <v>2.1</v>
          </cell>
          <cell r="AG107">
            <v>1.8</v>
          </cell>
          <cell r="AH107">
            <v>2</v>
          </cell>
          <cell r="AJ107">
            <v>22</v>
          </cell>
          <cell r="AK107">
            <v>25</v>
          </cell>
          <cell r="AQ107">
            <v>117.81</v>
          </cell>
          <cell r="AR107">
            <v>66.150000000000006</v>
          </cell>
          <cell r="AS107">
            <v>12.92</v>
          </cell>
        </row>
        <row r="108">
          <cell r="U108">
            <v>18</v>
          </cell>
          <cell r="V108">
            <v>18.899999999999999</v>
          </cell>
          <cell r="W108">
            <v>1.6</v>
          </cell>
          <cell r="X108">
            <v>1.76</v>
          </cell>
          <cell r="Y108">
            <v>96</v>
          </cell>
          <cell r="Z108">
            <v>4</v>
          </cell>
          <cell r="AA108">
            <v>4.2</v>
          </cell>
          <cell r="AB108" t="str">
            <v>2(2.10 x 2.10)</v>
          </cell>
          <cell r="AC108">
            <v>4</v>
          </cell>
          <cell r="AD108">
            <v>0.35</v>
          </cell>
          <cell r="AE108">
            <v>18</v>
          </cell>
          <cell r="AF108">
            <v>2.1</v>
          </cell>
          <cell r="AG108">
            <v>2.1</v>
          </cell>
          <cell r="AH108">
            <v>2</v>
          </cell>
          <cell r="AJ108">
            <v>22</v>
          </cell>
          <cell r="AK108">
            <v>25</v>
          </cell>
          <cell r="AQ108">
            <v>13.42</v>
          </cell>
          <cell r="AR108">
            <v>8.58</v>
          </cell>
        </row>
        <row r="109">
          <cell r="B109">
            <v>0</v>
          </cell>
          <cell r="U109">
            <v>18</v>
          </cell>
          <cell r="V109">
            <v>18.899999999999999</v>
          </cell>
          <cell r="W109">
            <v>1.7</v>
          </cell>
          <cell r="X109">
            <v>1.87</v>
          </cell>
          <cell r="Y109">
            <v>98</v>
          </cell>
          <cell r="Z109">
            <v>4.3</v>
          </cell>
          <cell r="AA109">
            <v>4.5199999999999996</v>
          </cell>
          <cell r="AB109" t="str">
            <v>2(2.40 x 2.10)</v>
          </cell>
          <cell r="AC109">
            <v>4.3</v>
          </cell>
          <cell r="AD109">
            <v>0.4</v>
          </cell>
          <cell r="AE109">
            <v>18</v>
          </cell>
          <cell r="AF109">
            <v>2.4</v>
          </cell>
          <cell r="AG109">
            <v>2.1</v>
          </cell>
          <cell r="AH109">
            <v>2</v>
          </cell>
          <cell r="AJ109">
            <v>23.25</v>
          </cell>
          <cell r="AK109">
            <v>25</v>
          </cell>
          <cell r="AQ109">
            <v>404</v>
          </cell>
          <cell r="AR109">
            <v>228</v>
          </cell>
        </row>
        <row r="110">
          <cell r="B110">
            <v>0</v>
          </cell>
          <cell r="U110">
            <v>22</v>
          </cell>
          <cell r="V110">
            <v>23.1</v>
          </cell>
          <cell r="W110">
            <v>2.2999999999999998</v>
          </cell>
          <cell r="X110">
            <v>2.5299999999999998</v>
          </cell>
          <cell r="Y110">
            <v>113</v>
          </cell>
          <cell r="Z110">
            <v>4.4000000000000004</v>
          </cell>
          <cell r="AA110">
            <v>4.62</v>
          </cell>
          <cell r="AB110" t="str">
            <v>2(2.40 x 2.40)</v>
          </cell>
          <cell r="AC110">
            <v>4.4000000000000004</v>
          </cell>
          <cell r="AD110">
            <v>0.4</v>
          </cell>
          <cell r="AE110">
            <v>20</v>
          </cell>
          <cell r="AF110">
            <v>2.4</v>
          </cell>
          <cell r="AG110">
            <v>2.4</v>
          </cell>
          <cell r="AH110">
            <v>2</v>
          </cell>
          <cell r="AJ110">
            <v>23.25</v>
          </cell>
          <cell r="AK110">
            <v>25</v>
          </cell>
        </row>
        <row r="111">
          <cell r="U111">
            <v>24</v>
          </cell>
          <cell r="V111">
            <v>25.2</v>
          </cell>
          <cell r="W111">
            <v>2.5</v>
          </cell>
          <cell r="X111">
            <v>2.75</v>
          </cell>
          <cell r="Y111">
            <v>117</v>
          </cell>
          <cell r="Z111">
            <v>4.7</v>
          </cell>
          <cell r="AA111">
            <v>4.9400000000000004</v>
          </cell>
          <cell r="AB111" t="str">
            <v>2(2.70 x 2.40)</v>
          </cell>
          <cell r="AC111">
            <v>4.7</v>
          </cell>
          <cell r="AD111">
            <v>0.43</v>
          </cell>
          <cell r="AE111">
            <v>21</v>
          </cell>
          <cell r="AF111">
            <v>2.7</v>
          </cell>
          <cell r="AG111">
            <v>2.4</v>
          </cell>
          <cell r="AH111">
            <v>2</v>
          </cell>
          <cell r="AJ111">
            <v>24.5</v>
          </cell>
          <cell r="AK111">
            <v>25</v>
          </cell>
        </row>
        <row r="112">
          <cell r="B112">
            <v>0</v>
          </cell>
          <cell r="U112">
            <v>28</v>
          </cell>
          <cell r="V112">
            <v>29.4</v>
          </cell>
          <cell r="W112">
            <v>3.2</v>
          </cell>
          <cell r="X112">
            <v>3.52</v>
          </cell>
          <cell r="Y112">
            <v>132</v>
          </cell>
          <cell r="Z112">
            <v>5.2</v>
          </cell>
          <cell r="AA112">
            <v>5.46</v>
          </cell>
          <cell r="AB112" t="str">
            <v>2(2.70 x 2.70)</v>
          </cell>
          <cell r="AC112">
            <v>5.2</v>
          </cell>
          <cell r="AD112">
            <v>0.45</v>
          </cell>
          <cell r="AE112">
            <v>22.5</v>
          </cell>
          <cell r="AF112">
            <v>2.7</v>
          </cell>
          <cell r="AG112">
            <v>2.7</v>
          </cell>
          <cell r="AH112">
            <v>2</v>
          </cell>
          <cell r="AJ112">
            <v>24</v>
          </cell>
          <cell r="AK112">
            <v>27.5</v>
          </cell>
        </row>
        <row r="113">
          <cell r="U113">
            <v>31</v>
          </cell>
          <cell r="V113">
            <v>32.549999999999997</v>
          </cell>
          <cell r="W113">
            <v>5.3</v>
          </cell>
          <cell r="X113">
            <v>5.83</v>
          </cell>
          <cell r="Y113">
            <v>138</v>
          </cell>
          <cell r="Z113">
            <v>5.6</v>
          </cell>
          <cell r="AA113">
            <v>5.88</v>
          </cell>
          <cell r="AB113" t="str">
            <v>2(3.00 x 2.70)</v>
          </cell>
          <cell r="AC113">
            <v>5.6</v>
          </cell>
          <cell r="AD113">
            <v>0.5</v>
          </cell>
          <cell r="AE113">
            <v>23</v>
          </cell>
          <cell r="AF113">
            <v>3</v>
          </cell>
          <cell r="AG113">
            <v>2.7</v>
          </cell>
          <cell r="AH113">
            <v>2</v>
          </cell>
          <cell r="AJ113">
            <v>25</v>
          </cell>
          <cell r="AK113">
            <v>27.5</v>
          </cell>
        </row>
        <row r="114">
          <cell r="B114">
            <v>0</v>
          </cell>
          <cell r="U114">
            <v>37</v>
          </cell>
          <cell r="V114">
            <v>38.85</v>
          </cell>
          <cell r="W114">
            <v>5.8</v>
          </cell>
          <cell r="X114">
            <v>6.38</v>
          </cell>
          <cell r="Y114">
            <v>159</v>
          </cell>
          <cell r="Z114">
            <v>6.1</v>
          </cell>
          <cell r="AA114">
            <v>6.41</v>
          </cell>
          <cell r="AB114" t="str">
            <v>2(3.00 x 3.00)</v>
          </cell>
          <cell r="AC114">
            <v>6.1</v>
          </cell>
          <cell r="AD114">
            <v>0.61</v>
          </cell>
          <cell r="AE114">
            <v>25</v>
          </cell>
          <cell r="AF114">
            <v>3</v>
          </cell>
          <cell r="AG114">
            <v>3</v>
          </cell>
          <cell r="AH114">
            <v>2</v>
          </cell>
          <cell r="AJ114">
            <v>25</v>
          </cell>
          <cell r="AK114">
            <v>30</v>
          </cell>
        </row>
        <row r="115">
          <cell r="U115">
            <v>40</v>
          </cell>
          <cell r="V115">
            <v>42</v>
          </cell>
          <cell r="W115">
            <v>6</v>
          </cell>
          <cell r="X115">
            <v>6.6</v>
          </cell>
          <cell r="Y115">
            <v>165</v>
          </cell>
          <cell r="Z115">
            <v>6.6</v>
          </cell>
          <cell r="AA115">
            <v>6.93</v>
          </cell>
          <cell r="AB115" t="str">
            <v>2(3.30 x 3.00)</v>
          </cell>
          <cell r="AC115">
            <v>6.6</v>
          </cell>
          <cell r="AD115">
            <v>0.64</v>
          </cell>
          <cell r="AE115">
            <v>26</v>
          </cell>
          <cell r="AF115">
            <v>3.3</v>
          </cell>
          <cell r="AG115">
            <v>3</v>
          </cell>
          <cell r="AH115">
            <v>2</v>
          </cell>
          <cell r="AJ115">
            <v>26.5</v>
          </cell>
          <cell r="AK115">
            <v>30</v>
          </cell>
        </row>
        <row r="116">
          <cell r="U116">
            <v>47</v>
          </cell>
          <cell r="V116">
            <v>49.35</v>
          </cell>
          <cell r="W116">
            <v>8.1</v>
          </cell>
          <cell r="X116">
            <v>8.91</v>
          </cell>
          <cell r="Y116">
            <v>186</v>
          </cell>
          <cell r="Z116">
            <v>7.1</v>
          </cell>
          <cell r="AA116">
            <v>7.46</v>
          </cell>
          <cell r="AB116" t="str">
            <v>2(3.30 x 3.30)</v>
          </cell>
          <cell r="AC116">
            <v>7.1</v>
          </cell>
          <cell r="AD116">
            <v>0.66</v>
          </cell>
          <cell r="AE116">
            <v>27</v>
          </cell>
          <cell r="AF116">
            <v>3.3</v>
          </cell>
          <cell r="AG116">
            <v>3.3</v>
          </cell>
          <cell r="AH116">
            <v>2</v>
          </cell>
          <cell r="AJ116">
            <v>26.5</v>
          </cell>
          <cell r="AK116">
            <v>32.5</v>
          </cell>
        </row>
        <row r="117">
          <cell r="A117">
            <v>2</v>
          </cell>
          <cell r="U117">
            <v>50.4</v>
          </cell>
          <cell r="V117">
            <v>52.92</v>
          </cell>
          <cell r="W117">
            <v>8.3000000000000007</v>
          </cell>
          <cell r="X117">
            <v>9.1300000000000008</v>
          </cell>
          <cell r="Y117">
            <v>190</v>
          </cell>
          <cell r="Z117">
            <v>7.6</v>
          </cell>
          <cell r="AA117">
            <v>7.98</v>
          </cell>
          <cell r="AB117" t="str">
            <v>2(3.60 x 3.30)</v>
          </cell>
          <cell r="AC117">
            <v>7.6</v>
          </cell>
          <cell r="AD117">
            <v>0.77</v>
          </cell>
          <cell r="AE117">
            <v>20</v>
          </cell>
          <cell r="AF117">
            <v>3.6</v>
          </cell>
          <cell r="AG117">
            <v>3.3</v>
          </cell>
          <cell r="AH117">
            <v>2</v>
          </cell>
          <cell r="AJ117">
            <v>28.75</v>
          </cell>
          <cell r="AK117">
            <v>32.5</v>
          </cell>
        </row>
        <row r="118">
          <cell r="U118">
            <v>57.6</v>
          </cell>
          <cell r="V118">
            <v>60.48</v>
          </cell>
          <cell r="W118">
            <v>11</v>
          </cell>
          <cell r="X118">
            <v>12.1</v>
          </cell>
          <cell r="Y118">
            <v>212</v>
          </cell>
          <cell r="Z118">
            <v>8.1999999999999993</v>
          </cell>
          <cell r="AA118">
            <v>8.61</v>
          </cell>
          <cell r="AB118" t="str">
            <v>2(3.60 x 3.60)</v>
          </cell>
          <cell r="AC118">
            <v>8.1999999999999993</v>
          </cell>
          <cell r="AD118">
            <v>0.82</v>
          </cell>
          <cell r="AE118">
            <v>30</v>
          </cell>
          <cell r="AF118">
            <v>3.6</v>
          </cell>
          <cell r="AG118">
            <v>3.6</v>
          </cell>
          <cell r="AH118">
            <v>2</v>
          </cell>
          <cell r="AJ118">
            <v>28.25</v>
          </cell>
          <cell r="AK118">
            <v>35</v>
          </cell>
        </row>
        <row r="119">
          <cell r="U119">
            <v>9.5</v>
          </cell>
          <cell r="V119">
            <v>9.98</v>
          </cell>
          <cell r="W119">
            <v>0.5</v>
          </cell>
          <cell r="X119">
            <v>0.55000000000000004</v>
          </cell>
          <cell r="Y119">
            <v>60</v>
          </cell>
          <cell r="Z119">
            <v>3.4</v>
          </cell>
          <cell r="AA119">
            <v>3.57</v>
          </cell>
          <cell r="AB119" t="str">
            <v>3(1.50 x 1.20)</v>
          </cell>
          <cell r="AC119">
            <v>3.4</v>
          </cell>
          <cell r="AD119">
            <v>0.36</v>
          </cell>
          <cell r="AE119">
            <v>15</v>
          </cell>
          <cell r="AF119">
            <v>1.5</v>
          </cell>
          <cell r="AG119">
            <v>1.2</v>
          </cell>
          <cell r="AH119">
            <v>3</v>
          </cell>
          <cell r="AJ119">
            <v>22</v>
          </cell>
          <cell r="AK119">
            <v>20</v>
          </cell>
        </row>
        <row r="120">
          <cell r="U120">
            <v>13</v>
          </cell>
          <cell r="V120">
            <v>13.65</v>
          </cell>
          <cell r="W120">
            <v>0.7</v>
          </cell>
          <cell r="X120">
            <v>0.77</v>
          </cell>
          <cell r="Y120">
            <v>69</v>
          </cell>
          <cell r="Z120">
            <v>3.8</v>
          </cell>
          <cell r="AA120">
            <v>3.99</v>
          </cell>
          <cell r="AB120" t="str">
            <v>3(1.50 x 1.50)</v>
          </cell>
          <cell r="AC120">
            <v>3.8</v>
          </cell>
          <cell r="AD120">
            <v>0.37</v>
          </cell>
          <cell r="AE120">
            <v>17</v>
          </cell>
          <cell r="AF120">
            <v>1.5</v>
          </cell>
          <cell r="AG120">
            <v>1.5</v>
          </cell>
          <cell r="AH120">
            <v>3</v>
          </cell>
          <cell r="AJ120">
            <v>22</v>
          </cell>
          <cell r="AK120">
            <v>22.5</v>
          </cell>
        </row>
        <row r="121">
          <cell r="U121">
            <v>11</v>
          </cell>
          <cell r="V121">
            <v>11.55</v>
          </cell>
          <cell r="W121">
            <v>0.6</v>
          </cell>
          <cell r="X121">
            <v>0.66</v>
          </cell>
          <cell r="Y121">
            <v>66</v>
          </cell>
          <cell r="Z121">
            <v>4</v>
          </cell>
          <cell r="AA121">
            <v>4.2</v>
          </cell>
          <cell r="AB121" t="str">
            <v>3(1.80 x 1.20)</v>
          </cell>
          <cell r="AC121">
            <v>4</v>
          </cell>
          <cell r="AD121">
            <v>0.37</v>
          </cell>
          <cell r="AE121">
            <v>18</v>
          </cell>
          <cell r="AF121">
            <v>1.8</v>
          </cell>
          <cell r="AG121">
            <v>1.2</v>
          </cell>
          <cell r="AH121">
            <v>3</v>
          </cell>
          <cell r="AJ121">
            <v>23.75</v>
          </cell>
          <cell r="AK121">
            <v>20</v>
          </cell>
        </row>
        <row r="122">
          <cell r="U122">
            <v>14.5</v>
          </cell>
          <cell r="V122">
            <v>15.23</v>
          </cell>
          <cell r="W122">
            <v>0.8</v>
          </cell>
          <cell r="X122">
            <v>0.88</v>
          </cell>
          <cell r="Y122">
            <v>78</v>
          </cell>
          <cell r="Z122">
            <v>4.4000000000000004</v>
          </cell>
          <cell r="AA122">
            <v>4.62</v>
          </cell>
          <cell r="AB122" t="str">
            <v>3(1.80 x 1.50)</v>
          </cell>
          <cell r="AC122">
            <v>4.4000000000000004</v>
          </cell>
          <cell r="AD122">
            <v>0.39</v>
          </cell>
          <cell r="AE122">
            <v>18</v>
          </cell>
          <cell r="AF122">
            <v>1.8</v>
          </cell>
          <cell r="AG122">
            <v>1.5</v>
          </cell>
          <cell r="AH122">
            <v>3</v>
          </cell>
          <cell r="AJ122">
            <v>23.75</v>
          </cell>
          <cell r="AK122">
            <v>22.5</v>
          </cell>
        </row>
        <row r="123">
          <cell r="U123">
            <v>18</v>
          </cell>
          <cell r="V123">
            <v>18.899999999999999</v>
          </cell>
          <cell r="W123">
            <v>1.2</v>
          </cell>
          <cell r="X123">
            <v>1.32</v>
          </cell>
          <cell r="Y123">
            <v>90</v>
          </cell>
          <cell r="Z123">
            <v>4.8</v>
          </cell>
          <cell r="AA123">
            <v>5.04</v>
          </cell>
          <cell r="AB123" t="str">
            <v>3(1.80 x 1.80)</v>
          </cell>
          <cell r="AC123">
            <v>4.8</v>
          </cell>
          <cell r="AD123">
            <v>0.4</v>
          </cell>
          <cell r="AE123">
            <v>21</v>
          </cell>
          <cell r="AF123">
            <v>1.8</v>
          </cell>
          <cell r="AG123">
            <v>1.8</v>
          </cell>
          <cell r="AH123">
            <v>3</v>
          </cell>
          <cell r="AJ123">
            <v>23.75</v>
          </cell>
          <cell r="AK123">
            <v>25</v>
          </cell>
        </row>
        <row r="124">
          <cell r="U124">
            <v>20</v>
          </cell>
          <cell r="V124">
            <v>21</v>
          </cell>
          <cell r="W124">
            <v>1.5</v>
          </cell>
          <cell r="X124">
            <v>1.65</v>
          </cell>
          <cell r="Y124">
            <v>104</v>
          </cell>
          <cell r="Z124">
            <v>5.4</v>
          </cell>
          <cell r="AA124">
            <v>5.67</v>
          </cell>
          <cell r="AB124" t="str">
            <v>3(2.10 x 1.80)</v>
          </cell>
          <cell r="AC124">
            <v>5.4</v>
          </cell>
          <cell r="AD124">
            <v>0.45</v>
          </cell>
          <cell r="AE124">
            <v>22</v>
          </cell>
          <cell r="AF124">
            <v>2.1</v>
          </cell>
          <cell r="AG124">
            <v>1.8</v>
          </cell>
          <cell r="AH124">
            <v>3</v>
          </cell>
          <cell r="AJ124">
            <v>22</v>
          </cell>
          <cell r="AK124">
            <v>25</v>
          </cell>
        </row>
        <row r="125">
          <cell r="U125">
            <v>23</v>
          </cell>
          <cell r="V125">
            <v>24.15</v>
          </cell>
          <cell r="W125">
            <v>1.9</v>
          </cell>
          <cell r="X125">
            <v>2.09</v>
          </cell>
          <cell r="Y125">
            <v>116</v>
          </cell>
          <cell r="Z125">
            <v>5.7</v>
          </cell>
          <cell r="AA125">
            <v>5.99</v>
          </cell>
          <cell r="AB125" t="str">
            <v>3(2.10 x 2.10)</v>
          </cell>
          <cell r="AC125">
            <v>5.7</v>
          </cell>
          <cell r="AD125">
            <v>0.47</v>
          </cell>
          <cell r="AE125">
            <v>24</v>
          </cell>
          <cell r="AF125">
            <v>2.1</v>
          </cell>
          <cell r="AG125">
            <v>2.1</v>
          </cell>
          <cell r="AH125">
            <v>3</v>
          </cell>
          <cell r="AJ125">
            <v>22</v>
          </cell>
          <cell r="AK125">
            <v>25</v>
          </cell>
        </row>
        <row r="126">
          <cell r="U126">
            <v>25.5</v>
          </cell>
          <cell r="V126">
            <v>26.78</v>
          </cell>
          <cell r="W126">
            <v>2.1</v>
          </cell>
          <cell r="X126">
            <v>2.31</v>
          </cell>
          <cell r="Y126">
            <v>124</v>
          </cell>
          <cell r="Z126">
            <v>6.1</v>
          </cell>
          <cell r="AA126">
            <v>6.41</v>
          </cell>
          <cell r="AB126" t="str">
            <v>3(2.40 x 2.10)</v>
          </cell>
          <cell r="AC126">
            <v>6.1</v>
          </cell>
          <cell r="AD126">
            <v>0.54</v>
          </cell>
          <cell r="AE126">
            <v>25</v>
          </cell>
          <cell r="AF126">
            <v>2.4</v>
          </cell>
          <cell r="AG126">
            <v>2.1</v>
          </cell>
          <cell r="AH126">
            <v>3</v>
          </cell>
          <cell r="AJ126">
            <v>23.25</v>
          </cell>
          <cell r="AK126">
            <v>25</v>
          </cell>
        </row>
        <row r="127">
          <cell r="U127">
            <v>23.3</v>
          </cell>
          <cell r="V127">
            <v>24.47</v>
          </cell>
          <cell r="W127">
            <v>2</v>
          </cell>
          <cell r="X127">
            <v>2.2000000000000002</v>
          </cell>
          <cell r="Y127">
            <v>157</v>
          </cell>
          <cell r="Z127">
            <v>6.4</v>
          </cell>
          <cell r="AA127">
            <v>6.72</v>
          </cell>
          <cell r="AB127" t="str">
            <v>3(2.40 x 2.40)</v>
          </cell>
          <cell r="AC127">
            <v>6.4</v>
          </cell>
          <cell r="AD127">
            <v>0.55000000000000004</v>
          </cell>
          <cell r="AE127">
            <v>27</v>
          </cell>
          <cell r="AF127">
            <v>2.4</v>
          </cell>
          <cell r="AG127">
            <v>2.4</v>
          </cell>
          <cell r="AH127">
            <v>3</v>
          </cell>
          <cell r="AJ127">
            <v>23.25</v>
          </cell>
          <cell r="AK127">
            <v>25</v>
          </cell>
        </row>
        <row r="128">
          <cell r="U128">
            <v>32</v>
          </cell>
          <cell r="V128">
            <v>33.6</v>
          </cell>
          <cell r="W128">
            <v>3</v>
          </cell>
          <cell r="X128">
            <v>3.3</v>
          </cell>
          <cell r="Y128">
            <v>146</v>
          </cell>
          <cell r="Z128">
            <v>7</v>
          </cell>
          <cell r="AA128">
            <v>7.35</v>
          </cell>
          <cell r="AB128" t="str">
            <v>3(2.70 x 2.40)</v>
          </cell>
          <cell r="AC128">
            <v>7</v>
          </cell>
          <cell r="AD128">
            <v>0.67</v>
          </cell>
          <cell r="AE128">
            <v>28</v>
          </cell>
          <cell r="AF128">
            <v>2.7</v>
          </cell>
          <cell r="AG128">
            <v>2.4</v>
          </cell>
          <cell r="AH128">
            <v>3</v>
          </cell>
          <cell r="AJ128">
            <v>24.5</v>
          </cell>
          <cell r="AK128">
            <v>25</v>
          </cell>
        </row>
        <row r="129">
          <cell r="U129">
            <v>37</v>
          </cell>
          <cell r="V129">
            <v>38.85</v>
          </cell>
          <cell r="W129">
            <v>3.9</v>
          </cell>
          <cell r="X129">
            <v>4.29</v>
          </cell>
          <cell r="Y129">
            <v>158</v>
          </cell>
          <cell r="Z129">
            <v>7.4</v>
          </cell>
          <cell r="AA129">
            <v>7.77</v>
          </cell>
          <cell r="AB129" t="str">
            <v>3(2.70 x 2.70)</v>
          </cell>
          <cell r="AC129">
            <v>7.4</v>
          </cell>
          <cell r="AD129">
            <v>0.6</v>
          </cell>
          <cell r="AE129">
            <v>30.5</v>
          </cell>
          <cell r="AF129">
            <v>2.7</v>
          </cell>
          <cell r="AG129">
            <v>2.7</v>
          </cell>
          <cell r="AH129">
            <v>3</v>
          </cell>
          <cell r="AJ129">
            <v>24</v>
          </cell>
          <cell r="AK129">
            <v>27.5</v>
          </cell>
        </row>
        <row r="130">
          <cell r="U130">
            <v>46</v>
          </cell>
          <cell r="V130">
            <v>48.3</v>
          </cell>
          <cell r="W130">
            <v>4.0999999999999996</v>
          </cell>
          <cell r="X130">
            <v>4.51</v>
          </cell>
          <cell r="Y130">
            <v>164</v>
          </cell>
          <cell r="Z130">
            <v>8</v>
          </cell>
          <cell r="AA130">
            <v>8.4</v>
          </cell>
          <cell r="AB130" t="str">
            <v>3(3.00 x 2.70)</v>
          </cell>
          <cell r="AC130">
            <v>8</v>
          </cell>
          <cell r="AD130">
            <v>0.68</v>
          </cell>
          <cell r="AE130">
            <v>31.5</v>
          </cell>
          <cell r="AF130">
            <v>3</v>
          </cell>
          <cell r="AG130">
            <v>2.7</v>
          </cell>
          <cell r="AH130">
            <v>3</v>
          </cell>
          <cell r="AJ130">
            <v>25</v>
          </cell>
          <cell r="AK130">
            <v>27.5</v>
          </cell>
        </row>
        <row r="131">
          <cell r="U131">
            <v>48</v>
          </cell>
          <cell r="V131">
            <v>50.4</v>
          </cell>
          <cell r="W131">
            <v>6.5</v>
          </cell>
          <cell r="X131">
            <v>7.15</v>
          </cell>
          <cell r="Y131">
            <v>182</v>
          </cell>
          <cell r="Z131">
            <v>8.6999999999999993</v>
          </cell>
          <cell r="AA131">
            <v>9.14</v>
          </cell>
          <cell r="AB131" t="str">
            <v>3(3.00 x 3.00)</v>
          </cell>
          <cell r="AC131">
            <v>8.6999999999999993</v>
          </cell>
          <cell r="AD131">
            <v>0.76</v>
          </cell>
          <cell r="AE131">
            <v>34</v>
          </cell>
          <cell r="AF131">
            <v>3</v>
          </cell>
          <cell r="AG131">
            <v>3</v>
          </cell>
          <cell r="AH131">
            <v>3</v>
          </cell>
          <cell r="AJ131">
            <v>25</v>
          </cell>
          <cell r="AK131">
            <v>30</v>
          </cell>
        </row>
        <row r="132">
          <cell r="U132">
            <v>52</v>
          </cell>
          <cell r="V132">
            <v>54.6</v>
          </cell>
          <cell r="W132">
            <v>7.1</v>
          </cell>
          <cell r="X132">
            <v>7.81</v>
          </cell>
          <cell r="Y132">
            <v>199</v>
          </cell>
          <cell r="Z132">
            <v>9.4</v>
          </cell>
          <cell r="AA132">
            <v>9.8699999999999992</v>
          </cell>
          <cell r="AB132" t="str">
            <v>3(3.30 x 3.00)</v>
          </cell>
          <cell r="AC132">
            <v>9.4</v>
          </cell>
          <cell r="AD132">
            <v>0.88</v>
          </cell>
          <cell r="AE132">
            <v>35</v>
          </cell>
          <cell r="AF132">
            <v>3.3</v>
          </cell>
          <cell r="AG132">
            <v>3</v>
          </cell>
          <cell r="AH132">
            <v>3</v>
          </cell>
          <cell r="AJ132">
            <v>26.5</v>
          </cell>
          <cell r="AK132">
            <v>30</v>
          </cell>
        </row>
        <row r="133">
          <cell r="U133">
            <v>61</v>
          </cell>
          <cell r="V133">
            <v>64.05</v>
          </cell>
          <cell r="W133">
            <v>9.4</v>
          </cell>
          <cell r="X133">
            <v>10.34</v>
          </cell>
          <cell r="Y133">
            <v>216</v>
          </cell>
          <cell r="Z133">
            <v>10.199999999999999</v>
          </cell>
          <cell r="AA133">
            <v>10.71</v>
          </cell>
          <cell r="AB133" t="str">
            <v>3(3.30 x 3.30)</v>
          </cell>
          <cell r="AC133">
            <v>10.199999999999999</v>
          </cell>
          <cell r="AD133">
            <v>0.89</v>
          </cell>
          <cell r="AE133">
            <v>37</v>
          </cell>
          <cell r="AF133">
            <v>3.3</v>
          </cell>
          <cell r="AG133">
            <v>3.3</v>
          </cell>
          <cell r="AH133">
            <v>3</v>
          </cell>
          <cell r="AJ133">
            <v>26.5</v>
          </cell>
          <cell r="AK133">
            <v>32.5</v>
          </cell>
        </row>
        <row r="134">
          <cell r="U134">
            <v>64</v>
          </cell>
          <cell r="V134">
            <v>67.2</v>
          </cell>
          <cell r="W134">
            <v>12.5</v>
          </cell>
          <cell r="X134">
            <v>13.75</v>
          </cell>
          <cell r="Y134">
            <v>217</v>
          </cell>
          <cell r="Z134">
            <v>10.9</v>
          </cell>
          <cell r="AA134">
            <v>11.45</v>
          </cell>
          <cell r="AB134" t="str">
            <v>3(3.60 x 3.30)</v>
          </cell>
          <cell r="AC134">
            <v>10.9</v>
          </cell>
          <cell r="AD134">
            <v>0.9</v>
          </cell>
          <cell r="AE134">
            <v>38</v>
          </cell>
          <cell r="AF134">
            <v>3.6</v>
          </cell>
          <cell r="AG134">
            <v>3.3</v>
          </cell>
          <cell r="AH134">
            <v>3</v>
          </cell>
          <cell r="AJ134">
            <v>28.75</v>
          </cell>
          <cell r="AK134">
            <v>32.5</v>
          </cell>
        </row>
        <row r="135">
          <cell r="U135">
            <v>74</v>
          </cell>
          <cell r="V135">
            <v>77.7</v>
          </cell>
          <cell r="W135">
            <v>13</v>
          </cell>
          <cell r="X135">
            <v>14.3</v>
          </cell>
          <cell r="Y135">
            <v>237</v>
          </cell>
          <cell r="Z135">
            <v>11.6</v>
          </cell>
          <cell r="AA135">
            <v>12.18</v>
          </cell>
          <cell r="AB135" t="str">
            <v>3(3.60 x 3.60)</v>
          </cell>
          <cell r="AC135">
            <v>11.6</v>
          </cell>
          <cell r="AD135">
            <v>1</v>
          </cell>
          <cell r="AE135">
            <v>41</v>
          </cell>
          <cell r="AF135">
            <v>3.6</v>
          </cell>
          <cell r="AG135">
            <v>3.6</v>
          </cell>
          <cell r="AH135">
            <v>3</v>
          </cell>
          <cell r="AJ135">
            <v>28.25</v>
          </cell>
          <cell r="AK135">
            <v>35</v>
          </cell>
        </row>
        <row r="136">
          <cell r="U136">
            <v>12</v>
          </cell>
          <cell r="V136">
            <v>12.6</v>
          </cell>
          <cell r="W136">
            <v>0.7</v>
          </cell>
          <cell r="X136">
            <v>0.77</v>
          </cell>
          <cell r="Y136">
            <v>73</v>
          </cell>
          <cell r="Z136">
            <v>4.5</v>
          </cell>
          <cell r="AA136">
            <v>4.7300000000000004</v>
          </cell>
          <cell r="AB136" t="str">
            <v>4(1.50 x 1.20)</v>
          </cell>
          <cell r="AC136">
            <v>4.5</v>
          </cell>
          <cell r="AD136">
            <v>0.46</v>
          </cell>
          <cell r="AE136">
            <v>19</v>
          </cell>
          <cell r="AF136">
            <v>1.5</v>
          </cell>
          <cell r="AG136">
            <v>1.2</v>
          </cell>
          <cell r="AH136">
            <v>4</v>
          </cell>
          <cell r="AJ136">
            <v>22</v>
          </cell>
          <cell r="AK136">
            <v>20</v>
          </cell>
        </row>
        <row r="137">
          <cell r="U137">
            <v>14</v>
          </cell>
          <cell r="V137">
            <v>14.7</v>
          </cell>
          <cell r="W137">
            <v>0.8</v>
          </cell>
          <cell r="X137">
            <v>0.88</v>
          </cell>
          <cell r="Y137">
            <v>80</v>
          </cell>
          <cell r="Z137">
            <v>5.2</v>
          </cell>
          <cell r="AA137">
            <v>5.46</v>
          </cell>
          <cell r="AB137" t="str">
            <v>4(1.80 x 1.20)</v>
          </cell>
          <cell r="AC137">
            <v>5.2</v>
          </cell>
          <cell r="AD137">
            <v>0.49</v>
          </cell>
          <cell r="AE137">
            <v>20</v>
          </cell>
          <cell r="AF137">
            <v>1.8</v>
          </cell>
          <cell r="AG137">
            <v>1.2</v>
          </cell>
          <cell r="AH137">
            <v>4</v>
          </cell>
          <cell r="AJ137">
            <v>23.75</v>
          </cell>
          <cell r="AK137">
            <v>20</v>
          </cell>
        </row>
        <row r="138">
          <cell r="U138">
            <v>7</v>
          </cell>
          <cell r="V138">
            <v>7.35</v>
          </cell>
          <cell r="W138">
            <v>1</v>
          </cell>
          <cell r="X138">
            <v>1.1000000000000001</v>
          </cell>
          <cell r="Y138">
            <v>91</v>
          </cell>
          <cell r="Z138">
            <v>5.7</v>
          </cell>
          <cell r="AA138">
            <v>5.99</v>
          </cell>
          <cell r="AB138" t="str">
            <v>4(1.80 x 1.50)</v>
          </cell>
          <cell r="AC138">
            <v>5.7</v>
          </cell>
          <cell r="AD138">
            <v>0.53</v>
          </cell>
          <cell r="AE138">
            <v>23</v>
          </cell>
          <cell r="AF138">
            <v>1.8</v>
          </cell>
          <cell r="AG138">
            <v>1.5</v>
          </cell>
          <cell r="AH138">
            <v>4</v>
          </cell>
          <cell r="AJ138">
            <v>23.75</v>
          </cell>
          <cell r="AK138">
            <v>22.5</v>
          </cell>
        </row>
        <row r="139">
          <cell r="U139">
            <v>22</v>
          </cell>
          <cell r="V139">
            <v>23.1</v>
          </cell>
          <cell r="W139">
            <v>1.4</v>
          </cell>
          <cell r="X139">
            <v>1.54</v>
          </cell>
          <cell r="Y139">
            <v>111</v>
          </cell>
          <cell r="Z139">
            <v>6.5</v>
          </cell>
          <cell r="AA139">
            <v>6.83</v>
          </cell>
          <cell r="AB139" t="str">
            <v>4(1.80 x 1.80)</v>
          </cell>
          <cell r="AC139">
            <v>6.5</v>
          </cell>
          <cell r="AD139">
            <v>0.55000000000000004</v>
          </cell>
          <cell r="AE139">
            <v>26</v>
          </cell>
          <cell r="AF139">
            <v>1.8</v>
          </cell>
          <cell r="AG139">
            <v>1.8</v>
          </cell>
          <cell r="AH139">
            <v>4</v>
          </cell>
          <cell r="AJ139">
            <v>23.75</v>
          </cell>
          <cell r="AK139">
            <v>25</v>
          </cell>
        </row>
        <row r="140">
          <cell r="U140">
            <v>25</v>
          </cell>
          <cell r="V140">
            <v>26.25</v>
          </cell>
          <cell r="W140">
            <v>1.7</v>
          </cell>
          <cell r="X140">
            <v>1.87</v>
          </cell>
          <cell r="Y140">
            <v>119</v>
          </cell>
          <cell r="Z140">
            <v>7</v>
          </cell>
          <cell r="AA140">
            <v>7.35</v>
          </cell>
          <cell r="AB140" t="str">
            <v>4( 2.10 x 1.80)</v>
          </cell>
          <cell r="AC140">
            <v>7</v>
          </cell>
          <cell r="AD140">
            <v>0.56999999999999995</v>
          </cell>
          <cell r="AE140">
            <v>27</v>
          </cell>
          <cell r="AF140">
            <v>2.1</v>
          </cell>
          <cell r="AG140">
            <v>1.8</v>
          </cell>
          <cell r="AH140">
            <v>4</v>
          </cell>
          <cell r="AJ140">
            <v>22</v>
          </cell>
          <cell r="AK140">
            <v>25</v>
          </cell>
        </row>
        <row r="141">
          <cell r="U141">
            <v>29</v>
          </cell>
          <cell r="V141">
            <v>30.45</v>
          </cell>
          <cell r="W141">
            <v>2.2000000000000002</v>
          </cell>
          <cell r="X141">
            <v>2.42</v>
          </cell>
          <cell r="Y141">
            <v>131</v>
          </cell>
          <cell r="Z141">
            <v>7.4</v>
          </cell>
          <cell r="AA141">
            <v>7.77</v>
          </cell>
          <cell r="AB141" t="str">
            <v>4(2.10 x 2.10)</v>
          </cell>
          <cell r="AC141">
            <v>7.4</v>
          </cell>
          <cell r="AD141">
            <v>0.6</v>
          </cell>
          <cell r="AE141">
            <v>29.5</v>
          </cell>
          <cell r="AF141">
            <v>2.1</v>
          </cell>
          <cell r="AG141">
            <v>2.1</v>
          </cell>
          <cell r="AH141">
            <v>4</v>
          </cell>
          <cell r="AJ141">
            <v>22</v>
          </cell>
          <cell r="AK141">
            <v>25</v>
          </cell>
        </row>
        <row r="142">
          <cell r="U142">
            <v>32</v>
          </cell>
          <cell r="V142">
            <v>33.6</v>
          </cell>
          <cell r="W142">
            <v>2.4</v>
          </cell>
          <cell r="X142">
            <v>2.64</v>
          </cell>
          <cell r="Y142">
            <v>140</v>
          </cell>
          <cell r="Z142">
            <v>8</v>
          </cell>
          <cell r="AA142">
            <v>8.4</v>
          </cell>
          <cell r="AB142" t="str">
            <v>4(2.40 x 2.10)</v>
          </cell>
          <cell r="AC142">
            <v>8</v>
          </cell>
          <cell r="AD142">
            <v>0.74</v>
          </cell>
          <cell r="AE142">
            <v>31</v>
          </cell>
          <cell r="AF142">
            <v>2.4</v>
          </cell>
          <cell r="AG142">
            <v>2.1</v>
          </cell>
          <cell r="AH142">
            <v>4</v>
          </cell>
          <cell r="AJ142">
            <v>23.25</v>
          </cell>
          <cell r="AK142">
            <v>25</v>
          </cell>
        </row>
        <row r="143">
          <cell r="U143">
            <v>36</v>
          </cell>
          <cell r="V143">
            <v>37.799999999999997</v>
          </cell>
          <cell r="W143">
            <v>3.3</v>
          </cell>
          <cell r="X143">
            <v>3.63</v>
          </cell>
          <cell r="Y143">
            <v>154</v>
          </cell>
          <cell r="Z143">
            <v>8.3000000000000007</v>
          </cell>
          <cell r="AA143">
            <v>8.7200000000000006</v>
          </cell>
          <cell r="AB143" t="str">
            <v>4(2.40 x 2.40)</v>
          </cell>
          <cell r="AC143">
            <v>8.3000000000000007</v>
          </cell>
          <cell r="AD143">
            <v>0.76</v>
          </cell>
          <cell r="AE143">
            <v>34</v>
          </cell>
          <cell r="AF143">
            <v>2.4</v>
          </cell>
          <cell r="AG143">
            <v>2.4</v>
          </cell>
          <cell r="AH143">
            <v>4</v>
          </cell>
          <cell r="AJ143">
            <v>23.25</v>
          </cell>
          <cell r="AK143">
            <v>25</v>
          </cell>
        </row>
        <row r="144">
          <cell r="U144">
            <v>39</v>
          </cell>
          <cell r="V144">
            <v>40.950000000000003</v>
          </cell>
          <cell r="W144">
            <v>3.7</v>
          </cell>
          <cell r="X144">
            <v>4.07</v>
          </cell>
          <cell r="Y144">
            <v>163</v>
          </cell>
          <cell r="Z144">
            <v>8.9</v>
          </cell>
          <cell r="AA144">
            <v>9.35</v>
          </cell>
          <cell r="AB144" t="str">
            <v>4(2.70 x 2.40)</v>
          </cell>
          <cell r="AC144">
            <v>8.9</v>
          </cell>
          <cell r="AD144">
            <v>0.8</v>
          </cell>
          <cell r="AE144">
            <v>36</v>
          </cell>
          <cell r="AF144">
            <v>2.7</v>
          </cell>
          <cell r="AG144">
            <v>2.4</v>
          </cell>
          <cell r="AH144">
            <v>4</v>
          </cell>
          <cell r="AJ144">
            <v>24.5</v>
          </cell>
          <cell r="AK144">
            <v>25</v>
          </cell>
        </row>
        <row r="145">
          <cell r="U145">
            <v>50</v>
          </cell>
          <cell r="V145">
            <v>52.5</v>
          </cell>
          <cell r="W145">
            <v>4.9000000000000004</v>
          </cell>
          <cell r="X145">
            <v>5.39</v>
          </cell>
          <cell r="Y145">
            <v>198</v>
          </cell>
          <cell r="Z145">
            <v>10.5</v>
          </cell>
          <cell r="AA145">
            <v>11.03</v>
          </cell>
          <cell r="AB145" t="str">
            <v>4(3.00 x 2.70)</v>
          </cell>
          <cell r="AC145">
            <v>10.5</v>
          </cell>
          <cell r="AD145">
            <v>0.96</v>
          </cell>
          <cell r="AE145">
            <v>40</v>
          </cell>
          <cell r="AF145">
            <v>3</v>
          </cell>
          <cell r="AG145">
            <v>2.7</v>
          </cell>
          <cell r="AH145">
            <v>4</v>
          </cell>
          <cell r="AJ145">
            <v>25</v>
          </cell>
          <cell r="AK145">
            <v>27.5</v>
          </cell>
        </row>
        <row r="146">
          <cell r="U146">
            <v>63</v>
          </cell>
          <cell r="V146">
            <v>66.150000000000006</v>
          </cell>
          <cell r="W146">
            <v>7.8</v>
          </cell>
          <cell r="X146">
            <v>8.58</v>
          </cell>
          <cell r="Y146">
            <v>228</v>
          </cell>
          <cell r="Z146">
            <v>12.3</v>
          </cell>
          <cell r="AA146">
            <v>12.92</v>
          </cell>
          <cell r="AB146" t="str">
            <v>4(3.30 x 3.00)</v>
          </cell>
          <cell r="AC146">
            <v>12.3</v>
          </cell>
          <cell r="AD146">
            <v>1.1000000000000001</v>
          </cell>
          <cell r="AE146">
            <v>44</v>
          </cell>
          <cell r="AF146">
            <v>3.3</v>
          </cell>
          <cell r="AG146">
            <v>3</v>
          </cell>
          <cell r="AH146">
            <v>4</v>
          </cell>
          <cell r="AJ146">
            <v>26.5</v>
          </cell>
          <cell r="AK146">
            <v>30</v>
          </cell>
        </row>
        <row r="147">
          <cell r="U147">
            <v>90</v>
          </cell>
          <cell r="V147">
            <v>94.5</v>
          </cell>
          <cell r="W147">
            <v>15.4</v>
          </cell>
          <cell r="X147">
            <v>16.940000000000001</v>
          </cell>
          <cell r="Y147">
            <v>287</v>
          </cell>
          <cell r="Z147">
            <v>15.1</v>
          </cell>
          <cell r="AA147">
            <v>15.86</v>
          </cell>
          <cell r="AB147" t="str">
            <v>4(3.60 x 3.60)</v>
          </cell>
          <cell r="AC147">
            <v>15.1</v>
          </cell>
          <cell r="AD147">
            <v>1.35</v>
          </cell>
          <cell r="AE147">
            <v>51</v>
          </cell>
          <cell r="AF147">
            <v>3.6</v>
          </cell>
          <cell r="AG147">
            <v>3.6</v>
          </cell>
          <cell r="AH147">
            <v>4</v>
          </cell>
          <cell r="AJ147">
            <v>28.25</v>
          </cell>
          <cell r="AK147">
            <v>35</v>
          </cell>
        </row>
        <row r="153">
          <cell r="BH153">
            <v>2.0699999999999998</v>
          </cell>
        </row>
        <row r="154">
          <cell r="BH154">
            <v>2.89</v>
          </cell>
        </row>
        <row r="155">
          <cell r="BH155">
            <v>1.32</v>
          </cell>
        </row>
        <row r="159">
          <cell r="M159">
            <v>1</v>
          </cell>
          <cell r="N159">
            <v>1</v>
          </cell>
        </row>
        <row r="167">
          <cell r="AD167">
            <v>1</v>
          </cell>
          <cell r="AE167">
            <v>4.21</v>
          </cell>
          <cell r="AF167">
            <v>4.25</v>
          </cell>
          <cell r="AG167">
            <v>4.29</v>
          </cell>
          <cell r="AH167">
            <v>4.34</v>
          </cell>
          <cell r="AI167">
            <v>4.38</v>
          </cell>
          <cell r="AJ167">
            <v>4.42</v>
          </cell>
          <cell r="AK167">
            <v>4.46</v>
          </cell>
          <cell r="AL167">
            <v>4.5</v>
          </cell>
          <cell r="AM167">
            <v>4.55</v>
          </cell>
          <cell r="AN167">
            <v>4.59</v>
          </cell>
          <cell r="AO167">
            <v>4.63</v>
          </cell>
          <cell r="AP167">
            <v>4.67</v>
          </cell>
          <cell r="AQ167">
            <v>4.71</v>
          </cell>
          <cell r="AR167">
            <v>4.76</v>
          </cell>
          <cell r="AS167">
            <v>4.8</v>
          </cell>
          <cell r="AT167">
            <v>4.84</v>
          </cell>
          <cell r="AU167">
            <v>4.88</v>
          </cell>
          <cell r="AV167">
            <v>4.92</v>
          </cell>
          <cell r="AW167">
            <v>4.97</v>
          </cell>
          <cell r="AX167">
            <v>5.01</v>
          </cell>
          <cell r="AY167">
            <v>5.05</v>
          </cell>
          <cell r="AZ167">
            <v>5.09</v>
          </cell>
          <cell r="BA167">
            <v>5.13</v>
          </cell>
          <cell r="BB167">
            <v>5.18</v>
          </cell>
          <cell r="BC167">
            <v>4.97</v>
          </cell>
          <cell r="BD167">
            <v>1</v>
          </cell>
          <cell r="BE167">
            <v>5.89</v>
          </cell>
          <cell r="BF167">
            <v>5.95</v>
          </cell>
          <cell r="BG167">
            <v>6.01</v>
          </cell>
          <cell r="BH167">
            <v>6.07</v>
          </cell>
          <cell r="BI167">
            <v>6.13</v>
          </cell>
          <cell r="BJ167">
            <v>6.19</v>
          </cell>
          <cell r="BK167">
            <v>6.25</v>
          </cell>
          <cell r="BL167">
            <v>6.3</v>
          </cell>
          <cell r="BM167">
            <v>6.36</v>
          </cell>
          <cell r="BN167">
            <v>6.42</v>
          </cell>
          <cell r="BO167">
            <v>6.48</v>
          </cell>
          <cell r="BP167">
            <v>6.54</v>
          </cell>
          <cell r="BQ167">
            <v>6.6</v>
          </cell>
          <cell r="BR167">
            <v>6.66</v>
          </cell>
          <cell r="BS167">
            <v>6.72</v>
          </cell>
          <cell r="BT167">
            <v>6.78</v>
          </cell>
          <cell r="BU167">
            <v>6.83</v>
          </cell>
          <cell r="BV167">
            <v>6.89</v>
          </cell>
          <cell r="BW167">
            <v>6.95</v>
          </cell>
          <cell r="BX167">
            <v>7.01</v>
          </cell>
          <cell r="BY167">
            <v>7.07</v>
          </cell>
          <cell r="BZ167">
            <v>7.13</v>
          </cell>
          <cell r="CA167">
            <v>7.19</v>
          </cell>
          <cell r="CB167">
            <v>7.25</v>
          </cell>
          <cell r="CC167">
            <v>6.95</v>
          </cell>
          <cell r="CJ167">
            <v>4.97</v>
          </cell>
          <cell r="CL167">
            <v>413.13</v>
          </cell>
        </row>
        <row r="168">
          <cell r="AD168">
            <v>2</v>
          </cell>
          <cell r="AE168">
            <v>5.16</v>
          </cell>
          <cell r="AF168">
            <v>5.24</v>
          </cell>
          <cell r="AG168">
            <v>5.33</v>
          </cell>
          <cell r="AH168">
            <v>5.41</v>
          </cell>
          <cell r="AI168">
            <v>5.5</v>
          </cell>
          <cell r="AJ168">
            <v>5.58</v>
          </cell>
          <cell r="AK168">
            <v>5.66</v>
          </cell>
          <cell r="AL168">
            <v>5.75</v>
          </cell>
          <cell r="AM168">
            <v>5.83</v>
          </cell>
          <cell r="AN168">
            <v>5.92</v>
          </cell>
          <cell r="AO168">
            <v>6</v>
          </cell>
          <cell r="AP168">
            <v>6.08</v>
          </cell>
          <cell r="AQ168">
            <v>6.17</v>
          </cell>
          <cell r="AR168">
            <v>6.25</v>
          </cell>
          <cell r="AS168">
            <v>6.34</v>
          </cell>
          <cell r="AT168">
            <v>6.42</v>
          </cell>
          <cell r="AU168">
            <v>6.5</v>
          </cell>
          <cell r="AV168">
            <v>6.59</v>
          </cell>
          <cell r="AW168">
            <v>6.67</v>
          </cell>
          <cell r="AX168">
            <v>6.76</v>
          </cell>
          <cell r="AY168">
            <v>6.84</v>
          </cell>
          <cell r="AZ168">
            <v>6.92</v>
          </cell>
          <cell r="BA168">
            <v>7.01</v>
          </cell>
          <cell r="BB168">
            <v>7.09</v>
          </cell>
          <cell r="BC168">
            <v>6.67</v>
          </cell>
          <cell r="BD168">
            <v>2</v>
          </cell>
          <cell r="BE168">
            <v>7.22</v>
          </cell>
          <cell r="BF168">
            <v>7.34</v>
          </cell>
          <cell r="BG168">
            <v>7.46</v>
          </cell>
          <cell r="BH168">
            <v>7.58</v>
          </cell>
          <cell r="BI168">
            <v>7.69</v>
          </cell>
          <cell r="BJ168">
            <v>7.81</v>
          </cell>
          <cell r="BK168">
            <v>7.93</v>
          </cell>
          <cell r="BL168">
            <v>8.0500000000000007</v>
          </cell>
          <cell r="BM168">
            <v>8.17</v>
          </cell>
          <cell r="BN168">
            <v>8.2799999999999994</v>
          </cell>
          <cell r="BO168">
            <v>8.4</v>
          </cell>
          <cell r="BP168">
            <v>8.52</v>
          </cell>
          <cell r="BQ168">
            <v>8.64</v>
          </cell>
          <cell r="BR168">
            <v>8.75</v>
          </cell>
          <cell r="BS168">
            <v>8.8699999999999992</v>
          </cell>
          <cell r="BT168">
            <v>8.99</v>
          </cell>
          <cell r="BU168">
            <v>9.11</v>
          </cell>
          <cell r="BV168">
            <v>9.2200000000000006</v>
          </cell>
          <cell r="BW168">
            <v>9.34</v>
          </cell>
          <cell r="BX168">
            <v>9.4600000000000009</v>
          </cell>
          <cell r="BY168">
            <v>9.58</v>
          </cell>
          <cell r="BZ168">
            <v>9.69</v>
          </cell>
          <cell r="CA168">
            <v>9.81</v>
          </cell>
          <cell r="CB168">
            <v>9.93</v>
          </cell>
          <cell r="CC168">
            <v>9.34</v>
          </cell>
          <cell r="CJ168">
            <v>6.95</v>
          </cell>
          <cell r="CL168">
            <v>578.38</v>
          </cell>
        </row>
        <row r="169">
          <cell r="AD169">
            <v>3</v>
          </cell>
          <cell r="AE169">
            <v>6.11</v>
          </cell>
          <cell r="AF169">
            <v>6.24</v>
          </cell>
          <cell r="AG169">
            <v>6.36</v>
          </cell>
          <cell r="AH169">
            <v>6.49</v>
          </cell>
          <cell r="AI169">
            <v>6.62</v>
          </cell>
          <cell r="AJ169">
            <v>6.74</v>
          </cell>
          <cell r="AK169">
            <v>6.87</v>
          </cell>
          <cell r="AL169">
            <v>6.99</v>
          </cell>
          <cell r="AM169">
            <v>7.12</v>
          </cell>
          <cell r="AN169">
            <v>7.25</v>
          </cell>
          <cell r="AO169">
            <v>7.37</v>
          </cell>
          <cell r="AP169">
            <v>7.5</v>
          </cell>
          <cell r="AQ169">
            <v>7.62</v>
          </cell>
          <cell r="AR169">
            <v>7.75</v>
          </cell>
          <cell r="AS169">
            <v>7.88</v>
          </cell>
          <cell r="AT169">
            <v>8</v>
          </cell>
          <cell r="AU169">
            <v>8.1300000000000008</v>
          </cell>
          <cell r="AV169">
            <v>8.25</v>
          </cell>
          <cell r="AW169">
            <v>8.3800000000000008</v>
          </cell>
          <cell r="AX169">
            <v>8.51</v>
          </cell>
          <cell r="AY169">
            <v>8.6300000000000008</v>
          </cell>
          <cell r="AZ169">
            <v>8.76</v>
          </cell>
          <cell r="BA169">
            <v>8.8800000000000008</v>
          </cell>
          <cell r="BB169">
            <v>9.01</v>
          </cell>
          <cell r="BC169">
            <v>8.3800000000000008</v>
          </cell>
          <cell r="BD169">
            <v>3</v>
          </cell>
          <cell r="BE169">
            <v>8.56</v>
          </cell>
          <cell r="BF169">
            <v>8.73</v>
          </cell>
          <cell r="BG169">
            <v>8.91</v>
          </cell>
          <cell r="BH169">
            <v>9.09</v>
          </cell>
          <cell r="BI169">
            <v>9.26</v>
          </cell>
          <cell r="BJ169">
            <v>9.44</v>
          </cell>
          <cell r="BK169">
            <v>9.61</v>
          </cell>
          <cell r="BL169">
            <v>9.7899999999999991</v>
          </cell>
          <cell r="BM169">
            <v>9.9700000000000006</v>
          </cell>
          <cell r="BN169">
            <v>10.14</v>
          </cell>
          <cell r="BO169">
            <v>10.32</v>
          </cell>
          <cell r="BP169">
            <v>10.5</v>
          </cell>
          <cell r="BQ169">
            <v>10.67</v>
          </cell>
          <cell r="BR169">
            <v>10.85</v>
          </cell>
          <cell r="BS169">
            <v>11.03</v>
          </cell>
          <cell r="BT169">
            <v>11.2</v>
          </cell>
          <cell r="BU169">
            <v>11.38</v>
          </cell>
          <cell r="BV169">
            <v>11.56</v>
          </cell>
          <cell r="BW169">
            <v>11.73</v>
          </cell>
          <cell r="BX169">
            <v>11.91</v>
          </cell>
          <cell r="BY169">
            <v>12.08</v>
          </cell>
          <cell r="BZ169">
            <v>12.26</v>
          </cell>
          <cell r="CA169">
            <v>12.44</v>
          </cell>
          <cell r="CB169">
            <v>12.61</v>
          </cell>
          <cell r="CC169">
            <v>11.73</v>
          </cell>
        </row>
        <row r="170">
          <cell r="AD170">
            <v>4</v>
          </cell>
          <cell r="AE170">
            <v>7.06</v>
          </cell>
          <cell r="AF170">
            <v>7.23</v>
          </cell>
          <cell r="AG170">
            <v>7.4</v>
          </cell>
          <cell r="AH170">
            <v>7.57</v>
          </cell>
          <cell r="AI170">
            <v>7.73</v>
          </cell>
          <cell r="AJ170">
            <v>7.9</v>
          </cell>
          <cell r="AK170">
            <v>8.07</v>
          </cell>
          <cell r="AL170">
            <v>8.24</v>
          </cell>
          <cell r="AM170">
            <v>8.41</v>
          </cell>
          <cell r="AN170">
            <v>8.57</v>
          </cell>
          <cell r="AO170">
            <v>8.74</v>
          </cell>
          <cell r="AP170">
            <v>8.91</v>
          </cell>
          <cell r="AQ170">
            <v>9.08</v>
          </cell>
          <cell r="AR170">
            <v>9.25</v>
          </cell>
          <cell r="AS170">
            <v>9.41</v>
          </cell>
          <cell r="AT170">
            <v>9.58</v>
          </cell>
          <cell r="AU170">
            <v>9.75</v>
          </cell>
          <cell r="AV170">
            <v>9.92</v>
          </cell>
          <cell r="AW170">
            <v>10.09</v>
          </cell>
          <cell r="AX170">
            <v>10.25</v>
          </cell>
          <cell r="AY170">
            <v>10.42</v>
          </cell>
          <cell r="AZ170">
            <v>10.59</v>
          </cell>
          <cell r="BA170">
            <v>10.76</v>
          </cell>
          <cell r="BB170">
            <v>10.93</v>
          </cell>
          <cell r="BC170">
            <v>10.09</v>
          </cell>
          <cell r="BD170">
            <v>4</v>
          </cell>
          <cell r="BE170">
            <v>9.89</v>
          </cell>
          <cell r="BF170">
            <v>10.119999999999999</v>
          </cell>
          <cell r="BG170">
            <v>10.36</v>
          </cell>
          <cell r="BH170">
            <v>10.59</v>
          </cell>
          <cell r="BI170">
            <v>10.83</v>
          </cell>
          <cell r="BJ170">
            <v>11.06</v>
          </cell>
          <cell r="BK170">
            <v>11.3</v>
          </cell>
          <cell r="BL170">
            <v>11.53</v>
          </cell>
          <cell r="BM170">
            <v>11.77</v>
          </cell>
          <cell r="BN170">
            <v>12</v>
          </cell>
          <cell r="BO170">
            <v>12.24</v>
          </cell>
          <cell r="BP170">
            <v>12.47</v>
          </cell>
          <cell r="BQ170">
            <v>12.71</v>
          </cell>
          <cell r="BR170">
            <v>12.95</v>
          </cell>
          <cell r="BS170">
            <v>13.18</v>
          </cell>
          <cell r="BT170">
            <v>13.42</v>
          </cell>
          <cell r="BU170">
            <v>13.65</v>
          </cell>
          <cell r="BV170">
            <v>13.89</v>
          </cell>
          <cell r="BW170">
            <v>14.12</v>
          </cell>
          <cell r="BX170">
            <v>14.36</v>
          </cell>
          <cell r="BY170">
            <v>14.59</v>
          </cell>
          <cell r="BZ170">
            <v>14.83</v>
          </cell>
          <cell r="CA170">
            <v>15.06</v>
          </cell>
          <cell r="CB170">
            <v>15.3</v>
          </cell>
          <cell r="CC170">
            <v>14.12</v>
          </cell>
        </row>
        <row r="171">
          <cell r="AD171">
            <v>5</v>
          </cell>
          <cell r="AE171">
            <v>8.01</v>
          </cell>
          <cell r="AF171">
            <v>8.2200000000000006</v>
          </cell>
          <cell r="AG171">
            <v>8.43</v>
          </cell>
          <cell r="AH171">
            <v>8.64</v>
          </cell>
          <cell r="AI171">
            <v>8.85</v>
          </cell>
          <cell r="AJ171">
            <v>9.06</v>
          </cell>
          <cell r="AK171">
            <v>9.27</v>
          </cell>
          <cell r="AL171">
            <v>9.48</v>
          </cell>
          <cell r="AM171">
            <v>9.69</v>
          </cell>
          <cell r="AN171">
            <v>9.9</v>
          </cell>
          <cell r="AO171">
            <v>10.11</v>
          </cell>
          <cell r="AP171">
            <v>10.32</v>
          </cell>
          <cell r="AQ171">
            <v>10.53</v>
          </cell>
          <cell r="AR171">
            <v>10.74</v>
          </cell>
          <cell r="AS171">
            <v>10.95</v>
          </cell>
          <cell r="AT171">
            <v>11.16</v>
          </cell>
          <cell r="AU171">
            <v>11.37</v>
          </cell>
          <cell r="AV171">
            <v>11.58</v>
          </cell>
          <cell r="AW171">
            <v>11.79</v>
          </cell>
          <cell r="AX171">
            <v>12</v>
          </cell>
          <cell r="AY171">
            <v>12.21</v>
          </cell>
          <cell r="AZ171">
            <v>12.42</v>
          </cell>
          <cell r="BA171">
            <v>12.63</v>
          </cell>
          <cell r="BB171">
            <v>12.84</v>
          </cell>
          <cell r="BC171">
            <v>11.79</v>
          </cell>
          <cell r="BD171">
            <v>5</v>
          </cell>
          <cell r="BE171">
            <v>11.22</v>
          </cell>
          <cell r="BF171">
            <v>11.51</v>
          </cell>
          <cell r="BG171">
            <v>11.81</v>
          </cell>
          <cell r="BH171">
            <v>12.1</v>
          </cell>
          <cell r="BI171">
            <v>12.39</v>
          </cell>
          <cell r="BJ171">
            <v>12.69</v>
          </cell>
          <cell r="BK171">
            <v>12.98</v>
          </cell>
          <cell r="BL171">
            <v>13.28</v>
          </cell>
          <cell r="BM171">
            <v>13.57</v>
          </cell>
          <cell r="BN171">
            <v>13.86</v>
          </cell>
          <cell r="BO171">
            <v>14.16</v>
          </cell>
          <cell r="BP171">
            <v>14.45</v>
          </cell>
          <cell r="BQ171">
            <v>14.75</v>
          </cell>
          <cell r="BR171">
            <v>15.04</v>
          </cell>
          <cell r="BS171">
            <v>15.33</v>
          </cell>
          <cell r="BT171">
            <v>15.63</v>
          </cell>
          <cell r="BU171">
            <v>15.92</v>
          </cell>
          <cell r="BV171">
            <v>16.22</v>
          </cell>
          <cell r="BW171">
            <v>16.510000000000002</v>
          </cell>
          <cell r="BX171">
            <v>16.8</v>
          </cell>
          <cell r="BY171">
            <v>17.100000000000001</v>
          </cell>
          <cell r="BZ171">
            <v>17.39</v>
          </cell>
          <cell r="CA171">
            <v>17.690000000000001</v>
          </cell>
          <cell r="CB171">
            <v>17.98</v>
          </cell>
          <cell r="CC171">
            <v>16.510000000000002</v>
          </cell>
          <cell r="CJ171">
            <v>2.82</v>
          </cell>
          <cell r="CL171">
            <v>263.41000000000003</v>
          </cell>
        </row>
        <row r="172">
          <cell r="AD172">
            <v>6</v>
          </cell>
          <cell r="AE172">
            <v>8.9600000000000009</v>
          </cell>
          <cell r="AF172">
            <v>9.2200000000000006</v>
          </cell>
          <cell r="AG172">
            <v>9.4700000000000006</v>
          </cell>
          <cell r="AH172">
            <v>9.7200000000000006</v>
          </cell>
          <cell r="AI172">
            <v>9.9700000000000006</v>
          </cell>
          <cell r="AJ172">
            <v>10.220000000000001</v>
          </cell>
          <cell r="AK172">
            <v>10.48</v>
          </cell>
          <cell r="AL172">
            <v>10.73</v>
          </cell>
          <cell r="AM172">
            <v>10.98</v>
          </cell>
          <cell r="AN172">
            <v>11.23</v>
          </cell>
          <cell r="AO172">
            <v>11.48</v>
          </cell>
          <cell r="AP172">
            <v>11.74</v>
          </cell>
          <cell r="AQ172">
            <v>11.99</v>
          </cell>
          <cell r="AR172">
            <v>12.24</v>
          </cell>
          <cell r="AS172">
            <v>12.49</v>
          </cell>
          <cell r="AT172">
            <v>12.74</v>
          </cell>
          <cell r="AU172">
            <v>13</v>
          </cell>
          <cell r="AV172">
            <v>13.25</v>
          </cell>
          <cell r="AW172">
            <v>13.5</v>
          </cell>
          <cell r="AX172">
            <v>13.75</v>
          </cell>
          <cell r="AY172">
            <v>14</v>
          </cell>
          <cell r="AZ172">
            <v>14.26</v>
          </cell>
          <cell r="BA172">
            <v>14.51</v>
          </cell>
          <cell r="BB172">
            <v>14.76</v>
          </cell>
          <cell r="BC172">
            <v>13.5</v>
          </cell>
          <cell r="BD172">
            <v>6</v>
          </cell>
          <cell r="BE172">
            <v>12.55</v>
          </cell>
          <cell r="BF172">
            <v>12.9</v>
          </cell>
          <cell r="BG172">
            <v>13.26</v>
          </cell>
          <cell r="BH172">
            <v>13.61</v>
          </cell>
          <cell r="BI172">
            <v>13.96</v>
          </cell>
          <cell r="BJ172">
            <v>14.31</v>
          </cell>
          <cell r="BK172">
            <v>14.67</v>
          </cell>
          <cell r="BL172">
            <v>15.02</v>
          </cell>
          <cell r="BM172">
            <v>15.37</v>
          </cell>
          <cell r="BN172">
            <v>15.73</v>
          </cell>
          <cell r="BO172">
            <v>16.079999999999998</v>
          </cell>
          <cell r="BP172">
            <v>16.43</v>
          </cell>
          <cell r="BQ172">
            <v>16.78</v>
          </cell>
          <cell r="BR172">
            <v>17.14</v>
          </cell>
          <cell r="BS172">
            <v>17.489999999999998</v>
          </cell>
          <cell r="BT172">
            <v>17.84</v>
          </cell>
          <cell r="BU172">
            <v>18.2</v>
          </cell>
          <cell r="BV172">
            <v>18.55</v>
          </cell>
          <cell r="BW172">
            <v>18.899999999999999</v>
          </cell>
          <cell r="BX172">
            <v>19.25</v>
          </cell>
          <cell r="BY172">
            <v>19.61</v>
          </cell>
          <cell r="BZ172">
            <v>19.96</v>
          </cell>
          <cell r="CA172">
            <v>20.309999999999999</v>
          </cell>
          <cell r="CB172">
            <v>20.66</v>
          </cell>
          <cell r="CC172">
            <v>18.899999999999999</v>
          </cell>
        </row>
        <row r="173">
          <cell r="A173">
            <v>2</v>
          </cell>
          <cell r="AD173">
            <v>7</v>
          </cell>
          <cell r="AE173">
            <v>9.91</v>
          </cell>
          <cell r="AF173">
            <v>10.210000000000001</v>
          </cell>
          <cell r="AG173">
            <v>10.5</v>
          </cell>
          <cell r="AH173">
            <v>10.8</v>
          </cell>
          <cell r="AI173">
            <v>11.09</v>
          </cell>
          <cell r="AJ173">
            <v>11.38</v>
          </cell>
          <cell r="AK173">
            <v>11.68</v>
          </cell>
          <cell r="AL173">
            <v>11.97</v>
          </cell>
          <cell r="AM173">
            <v>12.27</v>
          </cell>
          <cell r="AN173">
            <v>12.56</v>
          </cell>
          <cell r="AO173">
            <v>12.86</v>
          </cell>
          <cell r="AP173">
            <v>13.15</v>
          </cell>
          <cell r="AQ173">
            <v>13.44</v>
          </cell>
          <cell r="AR173">
            <v>13.74</v>
          </cell>
          <cell r="AS173">
            <v>14.03</v>
          </cell>
          <cell r="AT173">
            <v>14.33</v>
          </cell>
          <cell r="AU173">
            <v>14.62</v>
          </cell>
          <cell r="AV173">
            <v>14.91</v>
          </cell>
          <cell r="AW173">
            <v>15.21</v>
          </cell>
          <cell r="AX173">
            <v>15.5</v>
          </cell>
          <cell r="AY173">
            <v>15.8</v>
          </cell>
          <cell r="AZ173">
            <v>16.09</v>
          </cell>
          <cell r="BA173">
            <v>16.38</v>
          </cell>
          <cell r="BB173">
            <v>16.68</v>
          </cell>
          <cell r="BC173">
            <v>15.21</v>
          </cell>
          <cell r="BD173">
            <v>7</v>
          </cell>
          <cell r="BE173">
            <v>13.88</v>
          </cell>
          <cell r="BF173">
            <v>14.29</v>
          </cell>
          <cell r="BG173">
            <v>14.7</v>
          </cell>
          <cell r="BH173">
            <v>15.12</v>
          </cell>
          <cell r="BI173">
            <v>15.53</v>
          </cell>
          <cell r="BJ173">
            <v>15.94</v>
          </cell>
          <cell r="BK173">
            <v>16.350000000000001</v>
          </cell>
          <cell r="BL173">
            <v>16.760000000000002</v>
          </cell>
          <cell r="BM173">
            <v>17.170000000000002</v>
          </cell>
          <cell r="BN173">
            <v>17.59</v>
          </cell>
          <cell r="BO173">
            <v>18</v>
          </cell>
          <cell r="BP173">
            <v>18.41</v>
          </cell>
          <cell r="BQ173">
            <v>18.82</v>
          </cell>
          <cell r="BR173">
            <v>19.23</v>
          </cell>
          <cell r="BS173">
            <v>19.64</v>
          </cell>
          <cell r="BT173">
            <v>20.059999999999999</v>
          </cell>
          <cell r="BU173">
            <v>20.47</v>
          </cell>
          <cell r="BV173">
            <v>20.88</v>
          </cell>
          <cell r="BW173">
            <v>21.29</v>
          </cell>
          <cell r="BX173">
            <v>21.7</v>
          </cell>
          <cell r="BY173">
            <v>22.11</v>
          </cell>
          <cell r="BZ173">
            <v>22.53</v>
          </cell>
          <cell r="CA173">
            <v>22.94</v>
          </cell>
          <cell r="CB173">
            <v>23.35</v>
          </cell>
          <cell r="CC173">
            <v>21.29</v>
          </cell>
        </row>
        <row r="174">
          <cell r="AD174">
            <v>8</v>
          </cell>
          <cell r="AE174">
            <v>11.1</v>
          </cell>
          <cell r="AF174">
            <v>11.44</v>
          </cell>
          <cell r="AG174">
            <v>11.77</v>
          </cell>
          <cell r="AH174">
            <v>12.11</v>
          </cell>
          <cell r="AI174">
            <v>12.45</v>
          </cell>
          <cell r="AJ174">
            <v>12.78</v>
          </cell>
          <cell r="AK174">
            <v>13.12</v>
          </cell>
          <cell r="AL174">
            <v>13.45</v>
          </cell>
          <cell r="AM174">
            <v>13.79</v>
          </cell>
          <cell r="AN174">
            <v>14.13</v>
          </cell>
          <cell r="AO174">
            <v>14.46</v>
          </cell>
          <cell r="AP174">
            <v>14.8</v>
          </cell>
          <cell r="AQ174">
            <v>15.14</v>
          </cell>
          <cell r="AR174">
            <v>15.47</v>
          </cell>
          <cell r="AS174">
            <v>15.81</v>
          </cell>
          <cell r="AT174">
            <v>16.14</v>
          </cell>
          <cell r="AU174">
            <v>16.48</v>
          </cell>
          <cell r="AV174">
            <v>16.82</v>
          </cell>
          <cell r="AW174">
            <v>17.149999999999999</v>
          </cell>
          <cell r="AX174">
            <v>17.489999999999998</v>
          </cell>
          <cell r="AY174">
            <v>17.82</v>
          </cell>
          <cell r="AZ174">
            <v>18.16</v>
          </cell>
          <cell r="BA174">
            <v>18.5</v>
          </cell>
          <cell r="BB174">
            <v>18.829999999999998</v>
          </cell>
          <cell r="BC174">
            <v>17.149999999999999</v>
          </cell>
          <cell r="BD174">
            <v>8</v>
          </cell>
          <cell r="BE174">
            <v>15.54</v>
          </cell>
          <cell r="BF174">
            <v>16.010000000000002</v>
          </cell>
          <cell r="BG174">
            <v>16.48</v>
          </cell>
          <cell r="BH174">
            <v>16.96</v>
          </cell>
          <cell r="BI174">
            <v>17.43</v>
          </cell>
          <cell r="BJ174">
            <v>17.899999999999999</v>
          </cell>
          <cell r="BK174">
            <v>18.37</v>
          </cell>
          <cell r="BL174">
            <v>18.84</v>
          </cell>
          <cell r="BM174">
            <v>19.309999999999999</v>
          </cell>
          <cell r="BN174">
            <v>19.78</v>
          </cell>
          <cell r="BO174">
            <v>20.25</v>
          </cell>
          <cell r="BP174">
            <v>20.72</v>
          </cell>
          <cell r="BQ174">
            <v>21.19</v>
          </cell>
          <cell r="BR174">
            <v>21.66</v>
          </cell>
          <cell r="BS174">
            <v>22.13</v>
          </cell>
          <cell r="BT174">
            <v>22.6</v>
          </cell>
          <cell r="BU174">
            <v>23.07</v>
          </cell>
          <cell r="BV174">
            <v>23.54</v>
          </cell>
          <cell r="BW174">
            <v>24.01</v>
          </cell>
          <cell r="BX174">
            <v>24.48</v>
          </cell>
          <cell r="BY174">
            <v>24.95</v>
          </cell>
          <cell r="BZ174">
            <v>25.42</v>
          </cell>
          <cell r="CA174">
            <v>25.89</v>
          </cell>
          <cell r="CB174">
            <v>26.36</v>
          </cell>
          <cell r="CC174">
            <v>24.01</v>
          </cell>
        </row>
        <row r="175">
          <cell r="AD175">
            <v>9</v>
          </cell>
          <cell r="AE175">
            <v>12.41</v>
          </cell>
          <cell r="AF175">
            <v>12.79</v>
          </cell>
          <cell r="AG175">
            <v>13.17</v>
          </cell>
          <cell r="AH175">
            <v>13.54</v>
          </cell>
          <cell r="AI175">
            <v>13.92</v>
          </cell>
          <cell r="AJ175">
            <v>14.3</v>
          </cell>
          <cell r="AK175">
            <v>14.68</v>
          </cell>
          <cell r="AL175">
            <v>15.06</v>
          </cell>
          <cell r="AM175">
            <v>15.43</v>
          </cell>
          <cell r="AN175">
            <v>15.81</v>
          </cell>
          <cell r="AO175">
            <v>16.190000000000001</v>
          </cell>
          <cell r="AP175">
            <v>16.57</v>
          </cell>
          <cell r="AQ175">
            <v>16.95</v>
          </cell>
          <cell r="AR175">
            <v>17.32</v>
          </cell>
          <cell r="AS175">
            <v>17.7</v>
          </cell>
          <cell r="AT175">
            <v>18.079999999999998</v>
          </cell>
          <cell r="AU175">
            <v>18.46</v>
          </cell>
          <cell r="AV175">
            <v>18.84</v>
          </cell>
          <cell r="AW175">
            <v>19.21</v>
          </cell>
          <cell r="AX175">
            <v>19.59</v>
          </cell>
          <cell r="AY175">
            <v>19.97</v>
          </cell>
          <cell r="AZ175">
            <v>20.350000000000001</v>
          </cell>
          <cell r="BA175">
            <v>20.73</v>
          </cell>
          <cell r="BB175">
            <v>21.1</v>
          </cell>
          <cell r="BC175">
            <v>19.21</v>
          </cell>
          <cell r="BD175">
            <v>9</v>
          </cell>
          <cell r="BE175">
            <v>17.37</v>
          </cell>
          <cell r="BF175">
            <v>17.899999999999999</v>
          </cell>
          <cell r="BG175">
            <v>18.43</v>
          </cell>
          <cell r="BH175">
            <v>18.96</v>
          </cell>
          <cell r="BI175">
            <v>19.489999999999998</v>
          </cell>
          <cell r="BJ175">
            <v>20.02</v>
          </cell>
          <cell r="BK175">
            <v>20.55</v>
          </cell>
          <cell r="BL175">
            <v>21.08</v>
          </cell>
          <cell r="BM175">
            <v>21.61</v>
          </cell>
          <cell r="BN175">
            <v>22.14</v>
          </cell>
          <cell r="BO175">
            <v>22.67</v>
          </cell>
          <cell r="BP175">
            <v>23.19</v>
          </cell>
          <cell r="BQ175">
            <v>23.72</v>
          </cell>
          <cell r="BR175">
            <v>24.25</v>
          </cell>
          <cell r="BS175">
            <v>24.78</v>
          </cell>
          <cell r="BT175">
            <v>25.31</v>
          </cell>
          <cell r="BU175">
            <v>25.84</v>
          </cell>
          <cell r="BV175">
            <v>26.37</v>
          </cell>
          <cell r="BW175">
            <v>26.9</v>
          </cell>
          <cell r="BX175">
            <v>27.43</v>
          </cell>
          <cell r="BY175">
            <v>27.96</v>
          </cell>
          <cell r="BZ175">
            <v>28.49</v>
          </cell>
          <cell r="CA175">
            <v>29.02</v>
          </cell>
          <cell r="CB175">
            <v>29.55</v>
          </cell>
          <cell r="CC175">
            <v>26.9</v>
          </cell>
        </row>
        <row r="176">
          <cell r="AD176">
            <v>10</v>
          </cell>
          <cell r="AE176">
            <v>13.72</v>
          </cell>
          <cell r="AF176">
            <v>14.14</v>
          </cell>
          <cell r="AG176">
            <v>14.56</v>
          </cell>
          <cell r="AH176">
            <v>14.98</v>
          </cell>
          <cell r="AI176">
            <v>15.4</v>
          </cell>
          <cell r="AJ176">
            <v>15.82</v>
          </cell>
          <cell r="AK176">
            <v>16.239999999999998</v>
          </cell>
          <cell r="AL176">
            <v>16.66</v>
          </cell>
          <cell r="AM176">
            <v>17.079999999999998</v>
          </cell>
          <cell r="AN176">
            <v>17.5</v>
          </cell>
          <cell r="AO176">
            <v>17.920000000000002</v>
          </cell>
          <cell r="AP176">
            <v>18.34</v>
          </cell>
          <cell r="AQ176">
            <v>18.760000000000002</v>
          </cell>
          <cell r="AR176">
            <v>19.18</v>
          </cell>
          <cell r="AS176">
            <v>19.600000000000001</v>
          </cell>
          <cell r="AT176">
            <v>20.02</v>
          </cell>
          <cell r="AU176">
            <v>20.440000000000001</v>
          </cell>
          <cell r="AV176">
            <v>20.86</v>
          </cell>
          <cell r="AW176">
            <v>21.28</v>
          </cell>
          <cell r="AX176">
            <v>21.7</v>
          </cell>
          <cell r="AY176">
            <v>22.12</v>
          </cell>
          <cell r="AZ176">
            <v>22.54</v>
          </cell>
          <cell r="BA176">
            <v>22.96</v>
          </cell>
          <cell r="BB176">
            <v>23.38</v>
          </cell>
          <cell r="BC176">
            <v>21.28</v>
          </cell>
          <cell r="BD176">
            <v>10</v>
          </cell>
          <cell r="BE176">
            <v>19.2</v>
          </cell>
          <cell r="BF176">
            <v>19.79</v>
          </cell>
          <cell r="BG176">
            <v>20.38</v>
          </cell>
          <cell r="BH176">
            <v>20.97</v>
          </cell>
          <cell r="BI176">
            <v>21.55</v>
          </cell>
          <cell r="BJ176">
            <v>22.14</v>
          </cell>
          <cell r="BK176">
            <v>22.73</v>
          </cell>
          <cell r="BL176">
            <v>23.32</v>
          </cell>
          <cell r="BM176">
            <v>23.91</v>
          </cell>
          <cell r="BN176">
            <v>24.49</v>
          </cell>
          <cell r="BO176">
            <v>25.08</v>
          </cell>
          <cell r="BP176">
            <v>25.67</v>
          </cell>
          <cell r="BQ176">
            <v>26.26</v>
          </cell>
          <cell r="BR176">
            <v>26.85</v>
          </cell>
          <cell r="BS176">
            <v>27.43</v>
          </cell>
          <cell r="BT176">
            <v>28.02</v>
          </cell>
          <cell r="BU176">
            <v>28.61</v>
          </cell>
          <cell r="BV176">
            <v>29.2</v>
          </cell>
          <cell r="BW176">
            <v>29.79</v>
          </cell>
          <cell r="BX176">
            <v>30.37</v>
          </cell>
          <cell r="BY176">
            <v>30.96</v>
          </cell>
          <cell r="BZ176">
            <v>31.55</v>
          </cell>
          <cell r="CA176">
            <v>32.14</v>
          </cell>
          <cell r="CB176">
            <v>32.729999999999997</v>
          </cell>
          <cell r="CC176">
            <v>29.79</v>
          </cell>
        </row>
        <row r="177">
          <cell r="AD177">
            <v>11</v>
          </cell>
          <cell r="AE177">
            <v>15.02</v>
          </cell>
          <cell r="AF177">
            <v>15.48</v>
          </cell>
          <cell r="AG177">
            <v>15.95</v>
          </cell>
          <cell r="AH177">
            <v>16.41</v>
          </cell>
          <cell r="AI177">
            <v>16.84</v>
          </cell>
          <cell r="AJ177">
            <v>17.329999999999998</v>
          </cell>
          <cell r="AK177">
            <v>17.79</v>
          </cell>
          <cell r="AL177">
            <v>18.260000000000002</v>
          </cell>
          <cell r="AM177">
            <v>18.72</v>
          </cell>
          <cell r="AN177">
            <v>19.18</v>
          </cell>
          <cell r="AO177">
            <v>19.64</v>
          </cell>
          <cell r="AP177">
            <v>20.100000000000001</v>
          </cell>
          <cell r="AQ177">
            <v>20.57</v>
          </cell>
          <cell r="AR177">
            <v>21.03</v>
          </cell>
          <cell r="AS177">
            <v>21.49</v>
          </cell>
          <cell r="AT177">
            <v>21.95</v>
          </cell>
          <cell r="AU177">
            <v>22.41</v>
          </cell>
          <cell r="AV177">
            <v>22.88</v>
          </cell>
          <cell r="AW177">
            <v>23.34</v>
          </cell>
          <cell r="AX177">
            <v>23.8</v>
          </cell>
          <cell r="AY177">
            <v>24.26</v>
          </cell>
          <cell r="AZ177">
            <v>24.72</v>
          </cell>
          <cell r="BA177">
            <v>25.19</v>
          </cell>
          <cell r="BB177">
            <v>25.65</v>
          </cell>
          <cell r="BC177">
            <v>23.34</v>
          </cell>
          <cell r="BD177">
            <v>11</v>
          </cell>
          <cell r="BE177">
            <v>21.03</v>
          </cell>
          <cell r="BF177">
            <v>21.68</v>
          </cell>
          <cell r="BG177">
            <v>22.32</v>
          </cell>
          <cell r="BH177">
            <v>22.97</v>
          </cell>
          <cell r="BI177">
            <v>23.62</v>
          </cell>
          <cell r="BJ177">
            <v>24.26</v>
          </cell>
          <cell r="BK177">
            <v>24.91</v>
          </cell>
          <cell r="BL177">
            <v>25.56</v>
          </cell>
          <cell r="BM177">
            <v>26.21</v>
          </cell>
          <cell r="BN177">
            <v>26.85</v>
          </cell>
          <cell r="BO177">
            <v>27.5</v>
          </cell>
          <cell r="BP177">
            <v>28.15</v>
          </cell>
          <cell r="BQ177">
            <v>28.79</v>
          </cell>
          <cell r="BR177">
            <v>29.44</v>
          </cell>
          <cell r="BS177">
            <v>30.09</v>
          </cell>
          <cell r="BT177">
            <v>30.73</v>
          </cell>
          <cell r="BU177">
            <v>31.38</v>
          </cell>
          <cell r="BV177">
            <v>32.03</v>
          </cell>
          <cell r="BW177">
            <v>32.67</v>
          </cell>
          <cell r="BX177">
            <v>33.32</v>
          </cell>
          <cell r="BY177">
            <v>33.97</v>
          </cell>
          <cell r="BZ177">
            <v>34.61</v>
          </cell>
          <cell r="CA177">
            <v>35.26</v>
          </cell>
          <cell r="CB177">
            <v>35.909999999999997</v>
          </cell>
          <cell r="CC177">
            <v>32.67</v>
          </cell>
        </row>
        <row r="178">
          <cell r="AD178">
            <v>12</v>
          </cell>
          <cell r="AE178">
            <v>16.329999999999998</v>
          </cell>
          <cell r="AF178">
            <v>16.829999999999998</v>
          </cell>
          <cell r="AG178">
            <v>17.34</v>
          </cell>
          <cell r="AH178">
            <v>17.84</v>
          </cell>
          <cell r="AI178">
            <v>18.34</v>
          </cell>
          <cell r="AJ178">
            <v>18.850000000000001</v>
          </cell>
          <cell r="AK178">
            <v>19.350000000000001</v>
          </cell>
          <cell r="AL178">
            <v>19.86</v>
          </cell>
          <cell r="AM178">
            <v>20.36</v>
          </cell>
          <cell r="AN178">
            <v>20.86</v>
          </cell>
          <cell r="AO178">
            <v>21.37</v>
          </cell>
          <cell r="AP178">
            <v>21.87</v>
          </cell>
          <cell r="AQ178">
            <v>22.38</v>
          </cell>
          <cell r="AR178">
            <v>22.88</v>
          </cell>
          <cell r="AS178">
            <v>23.38</v>
          </cell>
          <cell r="AT178">
            <v>23.89</v>
          </cell>
          <cell r="AU178">
            <v>24.39</v>
          </cell>
          <cell r="AV178">
            <v>24.9</v>
          </cell>
          <cell r="AW178">
            <v>25.4</v>
          </cell>
          <cell r="AX178">
            <v>25.9</v>
          </cell>
          <cell r="AY178">
            <v>26.41</v>
          </cell>
          <cell r="AZ178">
            <v>26.91</v>
          </cell>
          <cell r="BA178">
            <v>27.42</v>
          </cell>
          <cell r="BB178">
            <v>27.92</v>
          </cell>
          <cell r="BC178">
            <v>25.4</v>
          </cell>
          <cell r="BD178">
            <v>12</v>
          </cell>
          <cell r="BE178">
            <v>22.86</v>
          </cell>
          <cell r="BF178">
            <v>23.57</v>
          </cell>
          <cell r="BG178">
            <v>24.27</v>
          </cell>
          <cell r="BH178">
            <v>24.98</v>
          </cell>
          <cell r="BI178">
            <v>25.68</v>
          </cell>
          <cell r="BJ178">
            <v>26.39</v>
          </cell>
          <cell r="BK178">
            <v>27.09</v>
          </cell>
          <cell r="BL178">
            <v>27.8</v>
          </cell>
          <cell r="BM178">
            <v>28.51</v>
          </cell>
          <cell r="BN178">
            <v>29.21</v>
          </cell>
          <cell r="BO178">
            <v>29.92</v>
          </cell>
          <cell r="BP178">
            <v>30.62</v>
          </cell>
          <cell r="BQ178">
            <v>31.33</v>
          </cell>
          <cell r="BR178">
            <v>32.03</v>
          </cell>
          <cell r="BS178">
            <v>32.74</v>
          </cell>
          <cell r="BT178">
            <v>33.44</v>
          </cell>
          <cell r="BU178">
            <v>34.15</v>
          </cell>
          <cell r="BV178">
            <v>34.86</v>
          </cell>
          <cell r="BW178">
            <v>35.56</v>
          </cell>
          <cell r="BX178">
            <v>36.270000000000003</v>
          </cell>
          <cell r="BY178">
            <v>36.97</v>
          </cell>
          <cell r="BZ178">
            <v>37.68</v>
          </cell>
          <cell r="CA178">
            <v>38.380000000000003</v>
          </cell>
          <cell r="CB178">
            <v>39.090000000000003</v>
          </cell>
          <cell r="CC178">
            <v>35.56</v>
          </cell>
        </row>
        <row r="179">
          <cell r="AD179">
            <v>13</v>
          </cell>
          <cell r="AE179">
            <v>17.63</v>
          </cell>
          <cell r="AF179">
            <v>18.18</v>
          </cell>
          <cell r="AG179">
            <v>18.73</v>
          </cell>
          <cell r="AH179">
            <v>19.27</v>
          </cell>
          <cell r="AI179">
            <v>19.82</v>
          </cell>
          <cell r="AJ179">
            <v>20.36</v>
          </cell>
          <cell r="AK179">
            <v>20.91</v>
          </cell>
          <cell r="AL179">
            <v>21.46</v>
          </cell>
          <cell r="AM179">
            <v>22</v>
          </cell>
          <cell r="AN179">
            <v>22.55</v>
          </cell>
          <cell r="AO179">
            <v>23.1</v>
          </cell>
          <cell r="AP179">
            <v>23.64</v>
          </cell>
          <cell r="AQ179">
            <v>24.19</v>
          </cell>
          <cell r="AR179">
            <v>24.73</v>
          </cell>
          <cell r="AS179">
            <v>25.28</v>
          </cell>
          <cell r="AT179">
            <v>25.83</v>
          </cell>
          <cell r="AU179">
            <v>26.37</v>
          </cell>
          <cell r="AV179">
            <v>26.92</v>
          </cell>
          <cell r="AW179">
            <v>27.46</v>
          </cell>
          <cell r="AX179">
            <v>28.01</v>
          </cell>
          <cell r="AY179">
            <v>28.56</v>
          </cell>
          <cell r="AZ179">
            <v>29.1</v>
          </cell>
          <cell r="BA179">
            <v>29.65</v>
          </cell>
          <cell r="BB179">
            <v>30.19</v>
          </cell>
          <cell r="BC179">
            <v>27.46</v>
          </cell>
          <cell r="BD179">
            <v>13</v>
          </cell>
          <cell r="BE179">
            <v>24.69</v>
          </cell>
          <cell r="BF179">
            <v>25.45</v>
          </cell>
          <cell r="BG179">
            <v>26.22</v>
          </cell>
          <cell r="BH179">
            <v>26.98</v>
          </cell>
          <cell r="BI179">
            <v>27.75</v>
          </cell>
          <cell r="BJ179">
            <v>28.51</v>
          </cell>
          <cell r="BK179">
            <v>29.28</v>
          </cell>
          <cell r="BL179">
            <v>30.04</v>
          </cell>
          <cell r="BM179">
            <v>30.8</v>
          </cell>
          <cell r="BN179">
            <v>31.57</v>
          </cell>
          <cell r="BO179">
            <v>32.33</v>
          </cell>
          <cell r="BP179">
            <v>33.1</v>
          </cell>
          <cell r="BQ179">
            <v>33.86</v>
          </cell>
          <cell r="BR179">
            <v>34.630000000000003</v>
          </cell>
          <cell r="BS179">
            <v>35.39</v>
          </cell>
          <cell r="BT179">
            <v>36.159999999999997</v>
          </cell>
          <cell r="BU179">
            <v>36.92</v>
          </cell>
          <cell r="BV179">
            <v>37.68</v>
          </cell>
          <cell r="BW179">
            <v>38.450000000000003</v>
          </cell>
          <cell r="BX179">
            <v>39.21</v>
          </cell>
          <cell r="BY179">
            <v>39.979999999999997</v>
          </cell>
          <cell r="BZ179">
            <v>40.74</v>
          </cell>
          <cell r="CA179">
            <v>41.51</v>
          </cell>
          <cell r="CB179">
            <v>42.27</v>
          </cell>
          <cell r="CC179">
            <v>38.450000000000003</v>
          </cell>
        </row>
        <row r="180">
          <cell r="AD180">
            <v>14</v>
          </cell>
          <cell r="AE180">
            <v>18.940000000000001</v>
          </cell>
          <cell r="AF180">
            <v>19.53</v>
          </cell>
          <cell r="AG180">
            <v>20.12</v>
          </cell>
          <cell r="AH180">
            <v>20.71</v>
          </cell>
          <cell r="AI180">
            <v>21.29</v>
          </cell>
          <cell r="AJ180">
            <v>21.88</v>
          </cell>
          <cell r="AK180">
            <v>22.47</v>
          </cell>
          <cell r="AL180">
            <v>23.06</v>
          </cell>
          <cell r="AM180">
            <v>23.65</v>
          </cell>
          <cell r="AN180">
            <v>24.23</v>
          </cell>
          <cell r="AO180">
            <v>24.82</v>
          </cell>
          <cell r="AP180">
            <v>25.41</v>
          </cell>
          <cell r="AQ180">
            <v>26</v>
          </cell>
          <cell r="AR180">
            <v>26.59</v>
          </cell>
          <cell r="AS180">
            <v>27.17</v>
          </cell>
          <cell r="AT180">
            <v>27.76</v>
          </cell>
          <cell r="AU180">
            <v>28.35</v>
          </cell>
          <cell r="AV180">
            <v>28.94</v>
          </cell>
          <cell r="AW180">
            <v>29.53</v>
          </cell>
          <cell r="AX180">
            <v>30.11</v>
          </cell>
          <cell r="AY180">
            <v>30.7</v>
          </cell>
          <cell r="AZ180">
            <v>31.29</v>
          </cell>
          <cell r="BA180">
            <v>31.88</v>
          </cell>
          <cell r="BB180">
            <v>32.47</v>
          </cell>
          <cell r="BC180">
            <v>29.53</v>
          </cell>
          <cell r="BD180">
            <v>14</v>
          </cell>
          <cell r="BE180">
            <v>26.52</v>
          </cell>
          <cell r="BF180">
            <v>27.34</v>
          </cell>
          <cell r="BG180">
            <v>28.16</v>
          </cell>
          <cell r="BH180">
            <v>28.99</v>
          </cell>
          <cell r="BI180">
            <v>29.81</v>
          </cell>
          <cell r="BJ180">
            <v>30.63</v>
          </cell>
          <cell r="BK180">
            <v>31.46</v>
          </cell>
          <cell r="BL180">
            <v>32.28</v>
          </cell>
          <cell r="BM180">
            <v>33.1</v>
          </cell>
          <cell r="BN180">
            <v>33.93</v>
          </cell>
          <cell r="BO180">
            <v>34.75</v>
          </cell>
          <cell r="BP180">
            <v>35.57</v>
          </cell>
          <cell r="BQ180">
            <v>36.4</v>
          </cell>
          <cell r="BR180">
            <v>37.22</v>
          </cell>
          <cell r="BS180">
            <v>38.04</v>
          </cell>
          <cell r="BT180">
            <v>38.869999999999997</v>
          </cell>
          <cell r="BU180">
            <v>39.69</v>
          </cell>
          <cell r="BV180">
            <v>40.51</v>
          </cell>
          <cell r="BW180">
            <v>41.34</v>
          </cell>
          <cell r="BX180">
            <v>42.16</v>
          </cell>
          <cell r="BY180">
            <v>42.98</v>
          </cell>
          <cell r="BZ180">
            <v>43.81</v>
          </cell>
          <cell r="CA180">
            <v>44.63</v>
          </cell>
          <cell r="CB180">
            <v>45.45</v>
          </cell>
          <cell r="CC180">
            <v>41.34</v>
          </cell>
        </row>
        <row r="181">
          <cell r="AD181">
            <v>15</v>
          </cell>
          <cell r="AE181">
            <v>20.25</v>
          </cell>
          <cell r="AF181">
            <v>20.88</v>
          </cell>
          <cell r="AG181">
            <v>21.51</v>
          </cell>
          <cell r="AH181">
            <v>22.14</v>
          </cell>
          <cell r="AI181">
            <v>22.77</v>
          </cell>
          <cell r="AJ181">
            <v>23.4</v>
          </cell>
          <cell r="AK181">
            <v>24.03</v>
          </cell>
          <cell r="AL181">
            <v>24.66</v>
          </cell>
          <cell r="AM181">
            <v>25.29</v>
          </cell>
          <cell r="AN181">
            <v>25.92</v>
          </cell>
          <cell r="AO181">
            <v>26.55</v>
          </cell>
          <cell r="AP181">
            <v>27.18</v>
          </cell>
          <cell r="AQ181">
            <v>27.81</v>
          </cell>
          <cell r="AR181">
            <v>28.44</v>
          </cell>
          <cell r="AS181">
            <v>29.07</v>
          </cell>
          <cell r="AT181">
            <v>29.7</v>
          </cell>
          <cell r="AU181">
            <v>30.33</v>
          </cell>
          <cell r="AV181">
            <v>30.96</v>
          </cell>
          <cell r="AW181">
            <v>31.59</v>
          </cell>
          <cell r="AX181">
            <v>32.22</v>
          </cell>
          <cell r="AY181">
            <v>32.85</v>
          </cell>
          <cell r="AZ181">
            <v>33.479999999999997</v>
          </cell>
          <cell r="BA181">
            <v>34.11</v>
          </cell>
          <cell r="BB181">
            <v>34.74</v>
          </cell>
          <cell r="BC181">
            <v>31.59</v>
          </cell>
          <cell r="BD181">
            <v>15</v>
          </cell>
          <cell r="BE181">
            <v>28.35</v>
          </cell>
          <cell r="BF181">
            <v>29.23</v>
          </cell>
          <cell r="BG181">
            <v>30.11</v>
          </cell>
          <cell r="BH181">
            <v>30.99</v>
          </cell>
          <cell r="BI181">
            <v>31.87</v>
          </cell>
          <cell r="BJ181">
            <v>32.76</v>
          </cell>
          <cell r="BK181">
            <v>33.64</v>
          </cell>
          <cell r="BL181">
            <v>34.520000000000003</v>
          </cell>
          <cell r="BM181">
            <v>35.4</v>
          </cell>
          <cell r="BN181">
            <v>36.29</v>
          </cell>
          <cell r="BO181">
            <v>37.17</v>
          </cell>
          <cell r="BP181">
            <v>38.049999999999997</v>
          </cell>
          <cell r="BQ181">
            <v>38.93</v>
          </cell>
          <cell r="BR181">
            <v>39.81</v>
          </cell>
          <cell r="BS181">
            <v>40.700000000000003</v>
          </cell>
          <cell r="BT181">
            <v>41.58</v>
          </cell>
          <cell r="BU181">
            <v>42.46</v>
          </cell>
          <cell r="BV181">
            <v>43.34</v>
          </cell>
          <cell r="BW181">
            <v>44.22</v>
          </cell>
          <cell r="BX181">
            <v>45.11</v>
          </cell>
          <cell r="BY181">
            <v>45.99</v>
          </cell>
          <cell r="BZ181">
            <v>46.87</v>
          </cell>
          <cell r="CA181">
            <v>47.75</v>
          </cell>
          <cell r="CB181">
            <v>48.63</v>
          </cell>
          <cell r="CC181">
            <v>44.22</v>
          </cell>
        </row>
        <row r="182">
          <cell r="AD182">
            <v>16</v>
          </cell>
          <cell r="AE182">
            <v>21.55</v>
          </cell>
          <cell r="AF182">
            <v>22.23</v>
          </cell>
          <cell r="AG182">
            <v>22.9</v>
          </cell>
          <cell r="AH182">
            <v>23.57</v>
          </cell>
          <cell r="AI182">
            <v>24.24</v>
          </cell>
          <cell r="AJ182">
            <v>24.91</v>
          </cell>
          <cell r="AK182">
            <v>25.59</v>
          </cell>
          <cell r="AL182">
            <v>26.26</v>
          </cell>
          <cell r="AM182">
            <v>26.93</v>
          </cell>
          <cell r="AN182">
            <v>27.6</v>
          </cell>
          <cell r="AO182">
            <v>28.27</v>
          </cell>
          <cell r="AP182">
            <v>28.95</v>
          </cell>
          <cell r="AQ182">
            <v>29.62</v>
          </cell>
          <cell r="AR182">
            <v>30.29</v>
          </cell>
          <cell r="AS182">
            <v>30.96</v>
          </cell>
          <cell r="AT182">
            <v>31.63</v>
          </cell>
          <cell r="AU182">
            <v>32.31</v>
          </cell>
          <cell r="AV182">
            <v>32.979999999999997</v>
          </cell>
          <cell r="AW182">
            <v>33.65</v>
          </cell>
          <cell r="AX182">
            <v>34.32</v>
          </cell>
          <cell r="AY182">
            <v>34.99</v>
          </cell>
          <cell r="AZ182">
            <v>35.67</v>
          </cell>
          <cell r="BA182">
            <v>36.340000000000003</v>
          </cell>
          <cell r="BB182">
            <v>37.01</v>
          </cell>
          <cell r="BC182">
            <v>33.65</v>
          </cell>
          <cell r="BD182">
            <v>16</v>
          </cell>
          <cell r="BE182">
            <v>30.18</v>
          </cell>
          <cell r="BF182">
            <v>31.12</v>
          </cell>
          <cell r="BG182">
            <v>32.06</v>
          </cell>
          <cell r="BH182">
            <v>33</v>
          </cell>
          <cell r="BI182">
            <v>33.94</v>
          </cell>
          <cell r="BJ182">
            <v>34.880000000000003</v>
          </cell>
          <cell r="BK182">
            <v>35.82</v>
          </cell>
          <cell r="BL182">
            <v>36.46</v>
          </cell>
          <cell r="BM182">
            <v>37.700000000000003</v>
          </cell>
          <cell r="BN182">
            <v>38.64</v>
          </cell>
          <cell r="BO182">
            <v>39.58</v>
          </cell>
          <cell r="BP182">
            <v>40.520000000000003</v>
          </cell>
          <cell r="BQ182">
            <v>41.47</v>
          </cell>
          <cell r="BR182">
            <v>42.41</v>
          </cell>
          <cell r="BS182">
            <v>43.35</v>
          </cell>
          <cell r="BT182">
            <v>44.29</v>
          </cell>
          <cell r="BU182">
            <v>45.23</v>
          </cell>
          <cell r="BV182">
            <v>46.17</v>
          </cell>
          <cell r="BW182">
            <v>47.11</v>
          </cell>
          <cell r="BX182">
            <v>48.05</v>
          </cell>
          <cell r="BY182">
            <v>48.99</v>
          </cell>
          <cell r="BZ182">
            <v>49.93</v>
          </cell>
          <cell r="CA182">
            <v>50.87</v>
          </cell>
          <cell r="CB182">
            <v>51.81</v>
          </cell>
          <cell r="CC182">
            <v>47.11</v>
          </cell>
        </row>
        <row r="183">
          <cell r="AD183">
            <v>17</v>
          </cell>
          <cell r="AE183">
            <v>22.86</v>
          </cell>
          <cell r="AF183">
            <v>23.57</v>
          </cell>
          <cell r="AG183">
            <v>24.29</v>
          </cell>
          <cell r="AH183">
            <v>25</v>
          </cell>
          <cell r="AI183">
            <v>25.72</v>
          </cell>
          <cell r="AJ183">
            <v>26.43</v>
          </cell>
          <cell r="AK183">
            <v>27.14</v>
          </cell>
          <cell r="AL183">
            <v>27.86</v>
          </cell>
          <cell r="AM183">
            <v>28.57</v>
          </cell>
          <cell r="AN183">
            <v>29.29</v>
          </cell>
          <cell r="AO183">
            <v>30</v>
          </cell>
          <cell r="AP183">
            <v>30.71</v>
          </cell>
          <cell r="AQ183">
            <v>31.43</v>
          </cell>
          <cell r="AR183">
            <v>32.14</v>
          </cell>
          <cell r="AS183">
            <v>32.86</v>
          </cell>
          <cell r="AT183">
            <v>33.57</v>
          </cell>
          <cell r="AU183">
            <v>34.28</v>
          </cell>
          <cell r="AV183">
            <v>35</v>
          </cell>
          <cell r="AW183">
            <v>35.71</v>
          </cell>
          <cell r="AX183">
            <v>36.43</v>
          </cell>
          <cell r="AY183">
            <v>37.14</v>
          </cell>
          <cell r="AZ183">
            <v>37.85</v>
          </cell>
          <cell r="BA183">
            <v>38.57</v>
          </cell>
          <cell r="BB183">
            <v>39.28</v>
          </cell>
          <cell r="BC183">
            <v>35.71</v>
          </cell>
          <cell r="BD183">
            <v>17</v>
          </cell>
          <cell r="BE183">
            <v>32</v>
          </cell>
          <cell r="BF183">
            <v>33</v>
          </cell>
          <cell r="BG183">
            <v>34</v>
          </cell>
          <cell r="BH183">
            <v>35</v>
          </cell>
          <cell r="BI183">
            <v>36</v>
          </cell>
          <cell r="BJ183">
            <v>37</v>
          </cell>
          <cell r="BK183">
            <v>38</v>
          </cell>
          <cell r="BL183">
            <v>39</v>
          </cell>
          <cell r="BM183">
            <v>40</v>
          </cell>
          <cell r="BN183">
            <v>41</v>
          </cell>
          <cell r="BO183">
            <v>42</v>
          </cell>
          <cell r="BP183">
            <v>43</v>
          </cell>
          <cell r="BQ183">
            <v>44</v>
          </cell>
          <cell r="BR183">
            <v>45</v>
          </cell>
          <cell r="BS183">
            <v>46</v>
          </cell>
          <cell r="BT183">
            <v>47</v>
          </cell>
          <cell r="BU183">
            <v>48</v>
          </cell>
          <cell r="BV183">
            <v>49</v>
          </cell>
          <cell r="BW183">
            <v>50</v>
          </cell>
          <cell r="BX183">
            <v>51</v>
          </cell>
          <cell r="BY183">
            <v>52</v>
          </cell>
          <cell r="BZ183">
            <v>53</v>
          </cell>
          <cell r="CA183">
            <v>54</v>
          </cell>
          <cell r="CB183">
            <v>55</v>
          </cell>
          <cell r="CC183">
            <v>50</v>
          </cell>
        </row>
        <row r="184">
          <cell r="A184">
            <v>1</v>
          </cell>
          <cell r="AD184">
            <v>18</v>
          </cell>
          <cell r="AE184">
            <v>24.17</v>
          </cell>
          <cell r="AF184">
            <v>24.92</v>
          </cell>
          <cell r="AG184">
            <v>25.68</v>
          </cell>
          <cell r="AH184">
            <v>26.43</v>
          </cell>
          <cell r="AI184">
            <v>27.9</v>
          </cell>
          <cell r="AJ184">
            <v>27.95</v>
          </cell>
          <cell r="AK184">
            <v>28.7</v>
          </cell>
          <cell r="AL184">
            <v>29.46</v>
          </cell>
          <cell r="AM184">
            <v>30.22</v>
          </cell>
          <cell r="AN184">
            <v>30.97</v>
          </cell>
          <cell r="AO184">
            <v>31.73</v>
          </cell>
          <cell r="AP184">
            <v>32.479999999999997</v>
          </cell>
          <cell r="AQ184">
            <v>33.24</v>
          </cell>
          <cell r="AR184">
            <v>34</v>
          </cell>
          <cell r="AS184">
            <v>34.75</v>
          </cell>
          <cell r="AT184">
            <v>35.51</v>
          </cell>
          <cell r="AU184">
            <v>36.26</v>
          </cell>
          <cell r="AV184">
            <v>37.020000000000003</v>
          </cell>
          <cell r="AW184">
            <v>37.78</v>
          </cell>
          <cell r="AX184">
            <v>38.53</v>
          </cell>
          <cell r="AY184">
            <v>39.29</v>
          </cell>
          <cell r="AZ184">
            <v>40.04</v>
          </cell>
          <cell r="BA184">
            <v>40.799999999999997</v>
          </cell>
          <cell r="BB184">
            <v>41.56</v>
          </cell>
          <cell r="BC184">
            <v>37.770000000000003</v>
          </cell>
          <cell r="BD184">
            <v>18</v>
          </cell>
          <cell r="BE184">
            <v>33.83</v>
          </cell>
          <cell r="BF184">
            <v>34.89</v>
          </cell>
          <cell r="BG184">
            <v>35.950000000000003</v>
          </cell>
          <cell r="BH184">
            <v>37.01</v>
          </cell>
          <cell r="BI184">
            <v>38.07</v>
          </cell>
          <cell r="BJ184">
            <v>39.130000000000003</v>
          </cell>
          <cell r="BK184">
            <v>40.18</v>
          </cell>
          <cell r="BL184">
            <v>41.24</v>
          </cell>
          <cell r="BM184">
            <v>42.3</v>
          </cell>
          <cell r="BN184">
            <v>43.36</v>
          </cell>
          <cell r="BO184">
            <v>44.42</v>
          </cell>
          <cell r="BP184">
            <v>45.48</v>
          </cell>
          <cell r="BQ184">
            <v>46.53</v>
          </cell>
          <cell r="BR184">
            <v>47.59</v>
          </cell>
          <cell r="BS184">
            <v>48.65</v>
          </cell>
          <cell r="BT184">
            <v>49.71</v>
          </cell>
          <cell r="BU184">
            <v>50.77</v>
          </cell>
          <cell r="BV184">
            <v>51.83</v>
          </cell>
          <cell r="BW184">
            <v>52.89</v>
          </cell>
          <cell r="BX184">
            <v>53.94</v>
          </cell>
          <cell r="BY184">
            <v>55</v>
          </cell>
          <cell r="BZ184">
            <v>56.06</v>
          </cell>
          <cell r="CA184">
            <v>57.12</v>
          </cell>
          <cell r="CB184">
            <v>58.18</v>
          </cell>
          <cell r="CC184">
            <v>52.88</v>
          </cell>
        </row>
        <row r="185">
          <cell r="AD185">
            <v>19</v>
          </cell>
          <cell r="AE185">
            <v>25.47</v>
          </cell>
          <cell r="AF185">
            <v>26.27</v>
          </cell>
          <cell r="AG185">
            <v>27.07</v>
          </cell>
          <cell r="AH185">
            <v>27.87</v>
          </cell>
          <cell r="AI185">
            <v>28.67</v>
          </cell>
          <cell r="AJ185">
            <v>29.46</v>
          </cell>
          <cell r="AK185">
            <v>30.26</v>
          </cell>
          <cell r="AL185">
            <v>31.06</v>
          </cell>
          <cell r="AM185">
            <v>31.86</v>
          </cell>
          <cell r="AN185">
            <v>32.659999999999997</v>
          </cell>
          <cell r="AO185">
            <v>33.450000000000003</v>
          </cell>
          <cell r="AP185">
            <v>34.25</v>
          </cell>
          <cell r="AQ185">
            <v>35.049999999999997</v>
          </cell>
          <cell r="AR185">
            <v>35.85</v>
          </cell>
          <cell r="AS185">
            <v>36.65</v>
          </cell>
          <cell r="AT185">
            <v>37.44</v>
          </cell>
          <cell r="AU185">
            <v>38.24</v>
          </cell>
          <cell r="AV185">
            <v>39.04</v>
          </cell>
          <cell r="AW185">
            <v>39.840000000000003</v>
          </cell>
          <cell r="AX185">
            <v>40.64</v>
          </cell>
          <cell r="AY185">
            <v>41.43</v>
          </cell>
          <cell r="AZ185">
            <v>42.23</v>
          </cell>
          <cell r="BA185">
            <v>43.03</v>
          </cell>
          <cell r="BB185">
            <v>43.83</v>
          </cell>
          <cell r="BC185">
            <v>39.840000000000003</v>
          </cell>
          <cell r="BD185">
            <v>19</v>
          </cell>
          <cell r="BE185">
            <v>35.659999999999997</v>
          </cell>
          <cell r="BF185">
            <v>36.78</v>
          </cell>
          <cell r="BG185">
            <v>37.9</v>
          </cell>
          <cell r="BH185">
            <v>39.01</v>
          </cell>
          <cell r="BI185">
            <v>40.130000000000003</v>
          </cell>
          <cell r="BJ185">
            <v>41.25</v>
          </cell>
          <cell r="BK185">
            <v>42.37</v>
          </cell>
          <cell r="BL185">
            <v>43.48</v>
          </cell>
          <cell r="BM185">
            <v>44.6</v>
          </cell>
          <cell r="BN185">
            <v>45.72</v>
          </cell>
          <cell r="BO185">
            <v>46.83</v>
          </cell>
          <cell r="BP185">
            <v>47.95</v>
          </cell>
          <cell r="BQ185">
            <v>49.07</v>
          </cell>
          <cell r="BR185">
            <v>50.19</v>
          </cell>
          <cell r="BS185">
            <v>51.3</v>
          </cell>
          <cell r="BT185">
            <v>52.42</v>
          </cell>
          <cell r="BU185">
            <v>53.54</v>
          </cell>
          <cell r="BV185">
            <v>54.66</v>
          </cell>
          <cell r="BW185">
            <v>55.77</v>
          </cell>
          <cell r="BX185">
            <v>56.89</v>
          </cell>
          <cell r="BY185">
            <v>58.01</v>
          </cell>
          <cell r="BZ185">
            <v>59.12</v>
          </cell>
          <cell r="CA185">
            <v>60.24</v>
          </cell>
          <cell r="CB185">
            <v>61.36</v>
          </cell>
          <cell r="CC185">
            <v>55.77</v>
          </cell>
        </row>
        <row r="186">
          <cell r="V186">
            <v>6</v>
          </cell>
          <cell r="AD186">
            <v>20</v>
          </cell>
          <cell r="AE186">
            <v>26.78</v>
          </cell>
          <cell r="AF186">
            <v>27.62</v>
          </cell>
          <cell r="AG186">
            <v>28.46</v>
          </cell>
          <cell r="AH186">
            <v>29.3</v>
          </cell>
          <cell r="AI186">
            <v>30.14</v>
          </cell>
          <cell r="AJ186">
            <v>30.98</v>
          </cell>
          <cell r="AK186">
            <v>31.82</v>
          </cell>
          <cell r="AL186">
            <v>32.659999999999997</v>
          </cell>
          <cell r="AM186">
            <v>33.5</v>
          </cell>
          <cell r="AN186">
            <v>34.340000000000003</v>
          </cell>
          <cell r="AO186">
            <v>35.18</v>
          </cell>
          <cell r="AP186">
            <v>36.020000000000003</v>
          </cell>
          <cell r="AQ186">
            <v>36.86</v>
          </cell>
          <cell r="AR186">
            <v>37.700000000000003</v>
          </cell>
          <cell r="AS186">
            <v>38.54</v>
          </cell>
          <cell r="AT186">
            <v>39.380000000000003</v>
          </cell>
          <cell r="AU186">
            <v>40.22</v>
          </cell>
          <cell r="AV186">
            <v>41.06</v>
          </cell>
          <cell r="AW186">
            <v>41.9</v>
          </cell>
          <cell r="AX186">
            <v>42.74</v>
          </cell>
          <cell r="AY186">
            <v>43.58</v>
          </cell>
          <cell r="AZ186">
            <v>44.42</v>
          </cell>
          <cell r="BA186">
            <v>45.26</v>
          </cell>
          <cell r="BB186">
            <v>46.1</v>
          </cell>
          <cell r="BC186">
            <v>41.9</v>
          </cell>
          <cell r="BD186">
            <v>20</v>
          </cell>
          <cell r="BE186">
            <v>37.49</v>
          </cell>
          <cell r="BF186">
            <v>38.67</v>
          </cell>
          <cell r="BG186">
            <v>39.840000000000003</v>
          </cell>
          <cell r="BH186">
            <v>41.02</v>
          </cell>
          <cell r="BI186">
            <v>42.2</v>
          </cell>
          <cell r="BJ186">
            <v>43.37</v>
          </cell>
          <cell r="BK186">
            <v>44.55</v>
          </cell>
          <cell r="BL186">
            <v>45.72</v>
          </cell>
          <cell r="BM186">
            <v>46.9</v>
          </cell>
          <cell r="BN186">
            <v>48.08</v>
          </cell>
          <cell r="BO186">
            <v>49.25</v>
          </cell>
          <cell r="BP186">
            <v>50.43</v>
          </cell>
          <cell r="BQ186">
            <v>51.6</v>
          </cell>
          <cell r="BR186">
            <v>52.78</v>
          </cell>
          <cell r="BS186">
            <v>53.96</v>
          </cell>
          <cell r="BT186">
            <v>55.13</v>
          </cell>
          <cell r="BU186">
            <v>56.31</v>
          </cell>
          <cell r="BV186">
            <v>57.48</v>
          </cell>
          <cell r="BW186">
            <v>58.66</v>
          </cell>
          <cell r="BX186">
            <v>59.84</v>
          </cell>
          <cell r="BY186">
            <v>61.01</v>
          </cell>
          <cell r="BZ186">
            <v>62.19</v>
          </cell>
          <cell r="CA186">
            <v>63.36</v>
          </cell>
          <cell r="CB186">
            <v>64.540000000000006</v>
          </cell>
          <cell r="CC186">
            <v>58.66</v>
          </cell>
        </row>
        <row r="187">
          <cell r="V187" t="str">
            <v>" A "</v>
          </cell>
          <cell r="W187" t="str">
            <v>( DWG. NO.  MD - 302 )</v>
          </cell>
          <cell r="AD187">
            <v>21</v>
          </cell>
          <cell r="AE187">
            <v>28.09</v>
          </cell>
          <cell r="AF187">
            <v>28.97</v>
          </cell>
          <cell r="AG187">
            <v>29.85</v>
          </cell>
          <cell r="AH187">
            <v>30.73</v>
          </cell>
          <cell r="AI187">
            <v>31.61</v>
          </cell>
          <cell r="AJ187">
            <v>32.5</v>
          </cell>
          <cell r="AK187">
            <v>33.380000000000003</v>
          </cell>
          <cell r="AL187">
            <v>34.26</v>
          </cell>
          <cell r="AM187">
            <v>35.14</v>
          </cell>
          <cell r="AN187">
            <v>36.020000000000003</v>
          </cell>
          <cell r="AO187">
            <v>36.909999999999997</v>
          </cell>
          <cell r="AP187">
            <v>37.79</v>
          </cell>
          <cell r="AQ187">
            <v>38.67</v>
          </cell>
          <cell r="AR187">
            <v>39.549999999999997</v>
          </cell>
          <cell r="AS187">
            <v>40.43</v>
          </cell>
          <cell r="AT187">
            <v>41.32</v>
          </cell>
          <cell r="AU187">
            <v>42.2</v>
          </cell>
          <cell r="AV187">
            <v>43.08</v>
          </cell>
          <cell r="AW187">
            <v>43.96</v>
          </cell>
          <cell r="AX187">
            <v>44.84</v>
          </cell>
          <cell r="AY187">
            <v>45.73</v>
          </cell>
          <cell r="AZ187">
            <v>46.61</v>
          </cell>
          <cell r="BA187">
            <v>47.49</v>
          </cell>
          <cell r="BB187">
            <v>48.37</v>
          </cell>
          <cell r="BC187">
            <v>43.96</v>
          </cell>
          <cell r="BD187">
            <v>21</v>
          </cell>
          <cell r="BE187">
            <v>39.32</v>
          </cell>
          <cell r="BF187">
            <v>40.56</v>
          </cell>
          <cell r="BG187">
            <v>41.79</v>
          </cell>
          <cell r="BH187">
            <v>43.02</v>
          </cell>
          <cell r="BI187">
            <v>44.26</v>
          </cell>
          <cell r="BJ187">
            <v>45.49</v>
          </cell>
          <cell r="BK187">
            <v>46.73</v>
          </cell>
          <cell r="BL187">
            <v>47.96</v>
          </cell>
          <cell r="BM187">
            <v>49.2</v>
          </cell>
          <cell r="BN187">
            <v>50.43</v>
          </cell>
          <cell r="BO187">
            <v>51.67</v>
          </cell>
          <cell r="BP187">
            <v>52.9</v>
          </cell>
          <cell r="BQ187">
            <v>54.14</v>
          </cell>
          <cell r="BR187">
            <v>55.37</v>
          </cell>
          <cell r="BS187">
            <v>56.61</v>
          </cell>
          <cell r="BT187">
            <v>57.84</v>
          </cell>
          <cell r="BU187">
            <v>59.08</v>
          </cell>
          <cell r="BV187">
            <v>60.31</v>
          </cell>
          <cell r="BW187">
            <v>61.55</v>
          </cell>
          <cell r="BX187">
            <v>62.78</v>
          </cell>
          <cell r="BY187">
            <v>64.02</v>
          </cell>
          <cell r="BZ187">
            <v>65.25</v>
          </cell>
          <cell r="CA187">
            <v>66.489999999999995</v>
          </cell>
          <cell r="CB187">
            <v>67.72</v>
          </cell>
          <cell r="CC187">
            <v>61.55</v>
          </cell>
        </row>
        <row r="188">
          <cell r="V188" t="str">
            <v>" B "</v>
          </cell>
          <cell r="W188" t="str">
            <v>( DWG. NO.  MD - 303 )</v>
          </cell>
          <cell r="AD188">
            <v>22</v>
          </cell>
          <cell r="AE188">
            <v>29.39</v>
          </cell>
          <cell r="AF188">
            <v>30.32</v>
          </cell>
          <cell r="AG188">
            <v>31.24</v>
          </cell>
          <cell r="AH188">
            <v>32.159999999999997</v>
          </cell>
          <cell r="AI188">
            <v>33.090000000000003</v>
          </cell>
          <cell r="AJ188">
            <v>34.01</v>
          </cell>
          <cell r="AK188">
            <v>34.94</v>
          </cell>
          <cell r="AL188">
            <v>35.86</v>
          </cell>
          <cell r="AM188">
            <v>36.78</v>
          </cell>
          <cell r="AN188">
            <v>37.71</v>
          </cell>
          <cell r="AO188">
            <v>38.630000000000003</v>
          </cell>
          <cell r="AP188">
            <v>39.56</v>
          </cell>
          <cell r="AQ188">
            <v>40.479999999999997</v>
          </cell>
          <cell r="AR188">
            <v>41.4</v>
          </cell>
          <cell r="AS188">
            <v>42.33</v>
          </cell>
          <cell r="AT188">
            <v>43.25</v>
          </cell>
          <cell r="AU188">
            <v>44.18</v>
          </cell>
          <cell r="AV188">
            <v>45.1</v>
          </cell>
          <cell r="AW188">
            <v>46.02</v>
          </cell>
          <cell r="AX188">
            <v>46.95</v>
          </cell>
          <cell r="AY188">
            <v>47.87</v>
          </cell>
          <cell r="AZ188">
            <v>48.8</v>
          </cell>
          <cell r="BA188">
            <v>49.72</v>
          </cell>
          <cell r="BB188">
            <v>50.64</v>
          </cell>
          <cell r="BC188">
            <v>46.02</v>
          </cell>
          <cell r="BD188">
            <v>22</v>
          </cell>
          <cell r="BE188">
            <v>41.15</v>
          </cell>
          <cell r="BF188">
            <v>42.44</v>
          </cell>
          <cell r="BG188">
            <v>43.74</v>
          </cell>
          <cell r="BH188">
            <v>45.03</v>
          </cell>
          <cell r="BI188">
            <v>46.32</v>
          </cell>
          <cell r="BJ188">
            <v>47.62</v>
          </cell>
          <cell r="BK188">
            <v>48.91</v>
          </cell>
          <cell r="BL188">
            <v>50.2</v>
          </cell>
          <cell r="BM188">
            <v>51.5</v>
          </cell>
          <cell r="BN188">
            <v>52.79</v>
          </cell>
          <cell r="BO188">
            <v>54.09</v>
          </cell>
          <cell r="BP188">
            <v>55.38</v>
          </cell>
          <cell r="BQ188">
            <v>56.67</v>
          </cell>
          <cell r="BR188">
            <v>57.97</v>
          </cell>
          <cell r="BS188">
            <v>59.26</v>
          </cell>
          <cell r="BT188">
            <v>60.55</v>
          </cell>
          <cell r="BU188">
            <v>61.85</v>
          </cell>
          <cell r="BV188">
            <v>63.14</v>
          </cell>
          <cell r="BW188">
            <v>64.430000000000007</v>
          </cell>
          <cell r="BX188">
            <v>65.73</v>
          </cell>
          <cell r="BY188">
            <v>67.02</v>
          </cell>
          <cell r="BZ188">
            <v>68.319999999999993</v>
          </cell>
          <cell r="CA188">
            <v>69.61</v>
          </cell>
          <cell r="CB188">
            <v>70.900000000000006</v>
          </cell>
          <cell r="CC188">
            <v>64.430000000000007</v>
          </cell>
        </row>
        <row r="189">
          <cell r="V189" t="str">
            <v>" C "</v>
          </cell>
          <cell r="W189" t="str">
            <v>( DWG. NO.  MD - 304 )</v>
          </cell>
          <cell r="AD189">
            <v>23</v>
          </cell>
          <cell r="AE189">
            <v>30.7</v>
          </cell>
          <cell r="AF189">
            <v>31.66</v>
          </cell>
          <cell r="AG189">
            <v>32.630000000000003</v>
          </cell>
          <cell r="AH189">
            <v>33.6</v>
          </cell>
          <cell r="AI189">
            <v>34.56</v>
          </cell>
          <cell r="AJ189">
            <v>35.53</v>
          </cell>
          <cell r="AK189">
            <v>36.49</v>
          </cell>
          <cell r="AL189">
            <v>37.46</v>
          </cell>
          <cell r="AM189">
            <v>38.43</v>
          </cell>
          <cell r="AN189">
            <v>39.39</v>
          </cell>
          <cell r="AO189">
            <v>40.36</v>
          </cell>
          <cell r="AP189">
            <v>41.33</v>
          </cell>
          <cell r="AQ189">
            <v>42.29</v>
          </cell>
          <cell r="AR189">
            <v>43.26</v>
          </cell>
          <cell r="AS189">
            <v>44.22</v>
          </cell>
          <cell r="AT189">
            <v>45.19</v>
          </cell>
          <cell r="AU189">
            <v>46.16</v>
          </cell>
          <cell r="AV189">
            <v>47.12</v>
          </cell>
          <cell r="AW189">
            <v>48.09</v>
          </cell>
          <cell r="AX189">
            <v>49.05</v>
          </cell>
          <cell r="AY189">
            <v>50.02</v>
          </cell>
          <cell r="AZ189">
            <v>50.99</v>
          </cell>
          <cell r="BA189">
            <v>51.95</v>
          </cell>
          <cell r="BB189">
            <v>52.92</v>
          </cell>
          <cell r="BC189">
            <v>48.09</v>
          </cell>
          <cell r="BD189">
            <v>23</v>
          </cell>
          <cell r="BE189">
            <v>42.98</v>
          </cell>
          <cell r="BF189">
            <v>44.33</v>
          </cell>
          <cell r="BG189">
            <v>45.88</v>
          </cell>
          <cell r="BH189">
            <v>47.04</v>
          </cell>
          <cell r="BI189">
            <v>48.39</v>
          </cell>
          <cell r="BJ189">
            <v>49.74</v>
          </cell>
          <cell r="BK189">
            <v>51.09</v>
          </cell>
          <cell r="BL189">
            <v>52.44</v>
          </cell>
          <cell r="BM189">
            <v>53.8</v>
          </cell>
          <cell r="BN189">
            <v>55.15</v>
          </cell>
          <cell r="BO189">
            <v>56.5</v>
          </cell>
          <cell r="BP189">
            <v>57.86</v>
          </cell>
          <cell r="BQ189">
            <v>59.21</v>
          </cell>
          <cell r="BR189">
            <v>60.56</v>
          </cell>
          <cell r="BS189">
            <v>61.91</v>
          </cell>
          <cell r="BT189">
            <v>63.26</v>
          </cell>
          <cell r="BU189">
            <v>64.62</v>
          </cell>
          <cell r="BV189">
            <v>65.97</v>
          </cell>
          <cell r="BW189">
            <v>67.319999999999993</v>
          </cell>
          <cell r="BX189">
            <v>68.67</v>
          </cell>
          <cell r="BY189">
            <v>70.03</v>
          </cell>
          <cell r="BZ189">
            <v>71.38</v>
          </cell>
          <cell r="CA189">
            <v>72.73</v>
          </cell>
          <cell r="CB189">
            <v>74.08</v>
          </cell>
          <cell r="CC189">
            <v>67.319999999999993</v>
          </cell>
        </row>
        <row r="190">
          <cell r="V190" t="str">
            <v>" D "</v>
          </cell>
          <cell r="W190" t="str">
            <v>( DWG. NO.  MD - 306 )</v>
          </cell>
          <cell r="AD190">
            <v>24</v>
          </cell>
          <cell r="AE190">
            <v>32.01</v>
          </cell>
          <cell r="AF190">
            <v>33.01</v>
          </cell>
          <cell r="AG190">
            <v>34.020000000000003</v>
          </cell>
          <cell r="AH190">
            <v>35.03</v>
          </cell>
          <cell r="AI190">
            <v>36.04</v>
          </cell>
          <cell r="AJ190">
            <v>37.049999999999997</v>
          </cell>
          <cell r="AK190">
            <v>38.049999999999997</v>
          </cell>
          <cell r="AL190">
            <v>39.06</v>
          </cell>
          <cell r="AM190">
            <v>40.07</v>
          </cell>
          <cell r="AN190">
            <v>41.08</v>
          </cell>
          <cell r="AO190">
            <v>42.09</v>
          </cell>
          <cell r="AP190">
            <v>43.09</v>
          </cell>
          <cell r="AQ190">
            <v>44.1</v>
          </cell>
          <cell r="AR190">
            <v>45.11</v>
          </cell>
          <cell r="AS190">
            <v>46.12</v>
          </cell>
          <cell r="AT190">
            <v>47.13</v>
          </cell>
          <cell r="AU190">
            <v>48.13</v>
          </cell>
          <cell r="AV190">
            <v>49.14</v>
          </cell>
          <cell r="AW190">
            <v>50.15</v>
          </cell>
          <cell r="AX190">
            <v>51.16</v>
          </cell>
          <cell r="AY190">
            <v>52.17</v>
          </cell>
          <cell r="AZ190">
            <v>53.17</v>
          </cell>
          <cell r="BA190">
            <v>54.18</v>
          </cell>
          <cell r="BB190">
            <v>55.19</v>
          </cell>
          <cell r="BC190">
            <v>50.15</v>
          </cell>
          <cell r="BD190">
            <v>24</v>
          </cell>
          <cell r="BE190">
            <v>44.81</v>
          </cell>
          <cell r="BF190">
            <v>46.22</v>
          </cell>
          <cell r="BG190">
            <v>47.63</v>
          </cell>
          <cell r="BH190">
            <v>49.04</v>
          </cell>
          <cell r="BI190">
            <v>50.45</v>
          </cell>
          <cell r="BJ190">
            <v>51.86</v>
          </cell>
          <cell r="BK190">
            <v>53.27</v>
          </cell>
          <cell r="BL190">
            <v>54.69</v>
          </cell>
          <cell r="BM190">
            <v>56.1</v>
          </cell>
          <cell r="BN190">
            <v>57.51</v>
          </cell>
          <cell r="BO190">
            <v>58.92</v>
          </cell>
          <cell r="BP190">
            <v>60.33</v>
          </cell>
          <cell r="BQ190">
            <v>61.74</v>
          </cell>
          <cell r="BR190">
            <v>63.15</v>
          </cell>
          <cell r="BS190">
            <v>64.56</v>
          </cell>
          <cell r="BT190">
            <v>65.98</v>
          </cell>
          <cell r="BU190">
            <v>67.39</v>
          </cell>
          <cell r="BV190">
            <v>68.8</v>
          </cell>
          <cell r="BW190">
            <v>70.209999999999994</v>
          </cell>
          <cell r="BX190">
            <v>71.62</v>
          </cell>
          <cell r="BY190">
            <v>73.03</v>
          </cell>
          <cell r="BZ190">
            <v>74.44</v>
          </cell>
          <cell r="CA190">
            <v>75.849999999999994</v>
          </cell>
          <cell r="CB190">
            <v>77.27</v>
          </cell>
          <cell r="CC190">
            <v>70.209999999999994</v>
          </cell>
        </row>
        <row r="191">
          <cell r="V191" t="str">
            <v>" E "</v>
          </cell>
          <cell r="W191" t="str">
            <v>( DWG. NO.  MD - 308 , 309 )</v>
          </cell>
          <cell r="AD191">
            <v>25</v>
          </cell>
          <cell r="AE191">
            <v>33.31</v>
          </cell>
          <cell r="AF191">
            <v>34.36</v>
          </cell>
          <cell r="AG191">
            <v>35.409999999999997</v>
          </cell>
          <cell r="AH191">
            <v>36.46</v>
          </cell>
          <cell r="AI191">
            <v>37.51</v>
          </cell>
          <cell r="AJ191">
            <v>38.56</v>
          </cell>
          <cell r="AK191">
            <v>39.61</v>
          </cell>
          <cell r="AL191">
            <v>40.659999999999997</v>
          </cell>
          <cell r="AM191">
            <v>41.71</v>
          </cell>
          <cell r="AN191">
            <v>42.76</v>
          </cell>
          <cell r="AO191">
            <v>43.81</v>
          </cell>
          <cell r="AP191">
            <v>44.86</v>
          </cell>
          <cell r="AQ191">
            <v>45.91</v>
          </cell>
          <cell r="AR191">
            <v>46.96</v>
          </cell>
          <cell r="AS191">
            <v>48.01</v>
          </cell>
          <cell r="AT191">
            <v>49.06</v>
          </cell>
          <cell r="AU191">
            <v>50.11</v>
          </cell>
          <cell r="AV191">
            <v>51.16</v>
          </cell>
          <cell r="AW191">
            <v>52.21</v>
          </cell>
          <cell r="AX191">
            <v>53.26</v>
          </cell>
          <cell r="AY191">
            <v>54.31</v>
          </cell>
          <cell r="AZ191">
            <v>55.36</v>
          </cell>
          <cell r="BA191">
            <v>56.41</v>
          </cell>
          <cell r="BB191">
            <v>57.46</v>
          </cell>
          <cell r="BC191">
            <v>52.21</v>
          </cell>
          <cell r="BD191">
            <v>25</v>
          </cell>
          <cell r="BE191">
            <v>46.64</v>
          </cell>
          <cell r="BF191">
            <v>48.11</v>
          </cell>
          <cell r="BG191">
            <v>49.58</v>
          </cell>
          <cell r="BH191">
            <v>51.05</v>
          </cell>
          <cell r="BI191">
            <v>52.52</v>
          </cell>
          <cell r="BJ191">
            <v>53.99</v>
          </cell>
          <cell r="BK191">
            <v>55.46</v>
          </cell>
          <cell r="BL191">
            <v>56.93</v>
          </cell>
          <cell r="BM191">
            <v>58.4</v>
          </cell>
          <cell r="BN191">
            <v>59.87</v>
          </cell>
          <cell r="BO191">
            <v>61.34</v>
          </cell>
          <cell r="BP191">
            <v>62.81</v>
          </cell>
          <cell r="BQ191">
            <v>64.28</v>
          </cell>
          <cell r="BR191">
            <v>65.75</v>
          </cell>
          <cell r="BS191">
            <v>67.22</v>
          </cell>
          <cell r="BT191">
            <v>68.69</v>
          </cell>
          <cell r="BU191">
            <v>70.16</v>
          </cell>
          <cell r="BV191">
            <v>71.63</v>
          </cell>
          <cell r="BW191">
            <v>73.099999999999994</v>
          </cell>
          <cell r="BX191">
            <v>74.569999999999993</v>
          </cell>
          <cell r="BY191">
            <v>76.040000000000006</v>
          </cell>
          <cell r="BZ191">
            <v>77.510000000000005</v>
          </cell>
          <cell r="CA191">
            <v>78.98</v>
          </cell>
          <cell r="CB191">
            <v>80.45</v>
          </cell>
          <cell r="CC191">
            <v>73.099999999999994</v>
          </cell>
        </row>
        <row r="192">
          <cell r="A192" t="b">
            <v>0</v>
          </cell>
          <cell r="L192" t="b">
            <v>0</v>
          </cell>
          <cell r="V192" t="str">
            <v>" F "</v>
          </cell>
          <cell r="W192" t="str">
            <v>( DWG. NO.  MD - 311 )</v>
          </cell>
          <cell r="AD192">
            <v>26</v>
          </cell>
          <cell r="AE192">
            <v>34.619999999999997</v>
          </cell>
          <cell r="AF192">
            <v>35.71</v>
          </cell>
          <cell r="AG192">
            <v>36.799999999999997</v>
          </cell>
          <cell r="AH192">
            <v>37.89</v>
          </cell>
          <cell r="AI192">
            <v>38.99</v>
          </cell>
          <cell r="AJ192">
            <v>40.08</v>
          </cell>
          <cell r="AK192">
            <v>41.17</v>
          </cell>
          <cell r="AL192">
            <v>42.26</v>
          </cell>
          <cell r="AM192">
            <v>43.35</v>
          </cell>
          <cell r="AN192">
            <v>44.45</v>
          </cell>
          <cell r="AO192">
            <v>45.54</v>
          </cell>
          <cell r="AP192">
            <v>46.63</v>
          </cell>
          <cell r="AQ192">
            <v>47.72</v>
          </cell>
          <cell r="AR192">
            <v>48.81</v>
          </cell>
          <cell r="AS192">
            <v>49.91</v>
          </cell>
          <cell r="AT192">
            <v>51</v>
          </cell>
          <cell r="AU192">
            <v>52.09</v>
          </cell>
          <cell r="AV192">
            <v>53.18</v>
          </cell>
          <cell r="AW192">
            <v>54.27</v>
          </cell>
          <cell r="AX192">
            <v>55.37</v>
          </cell>
          <cell r="AY192">
            <v>56.46</v>
          </cell>
          <cell r="AZ192">
            <v>57.55</v>
          </cell>
          <cell r="BA192">
            <v>58.64</v>
          </cell>
          <cell r="BB192">
            <v>59.73</v>
          </cell>
          <cell r="BC192">
            <v>54.27</v>
          </cell>
          <cell r="BD192">
            <v>26</v>
          </cell>
          <cell r="BE192">
            <v>48.47</v>
          </cell>
          <cell r="BF192">
            <v>49.99</v>
          </cell>
          <cell r="BG192">
            <v>51.52</v>
          </cell>
          <cell r="BH192">
            <v>53.05</v>
          </cell>
          <cell r="BI192">
            <v>54.58</v>
          </cell>
          <cell r="BJ192">
            <v>56.11</v>
          </cell>
          <cell r="BK192">
            <v>57.64</v>
          </cell>
          <cell r="BL192">
            <v>59.17</v>
          </cell>
          <cell r="BM192">
            <v>60.7</v>
          </cell>
          <cell r="BN192">
            <v>62.22</v>
          </cell>
          <cell r="BO192">
            <v>63.75</v>
          </cell>
          <cell r="BP192">
            <v>65.28</v>
          </cell>
          <cell r="BQ192">
            <v>66.81</v>
          </cell>
          <cell r="BR192">
            <v>68.34</v>
          </cell>
          <cell r="BS192">
            <v>69.87</v>
          </cell>
          <cell r="BT192">
            <v>71.400000000000006</v>
          </cell>
          <cell r="BU192">
            <v>72.930000000000007</v>
          </cell>
          <cell r="BV192">
            <v>74.459999999999994</v>
          </cell>
          <cell r="BW192">
            <v>75.98</v>
          </cell>
          <cell r="BX192">
            <v>77.510000000000005</v>
          </cell>
          <cell r="BY192">
            <v>79.040000000000006</v>
          </cell>
          <cell r="BZ192">
            <v>80.569999999999993</v>
          </cell>
          <cell r="CA192">
            <v>82.1</v>
          </cell>
          <cell r="CB192">
            <v>83.63</v>
          </cell>
          <cell r="CC192">
            <v>75.98</v>
          </cell>
        </row>
        <row r="193">
          <cell r="A193" t="b">
            <v>0</v>
          </cell>
          <cell r="L193" t="b">
            <v>0</v>
          </cell>
          <cell r="AD193">
            <v>27</v>
          </cell>
          <cell r="AE193">
            <v>35.92</v>
          </cell>
          <cell r="AF193">
            <v>37.06</v>
          </cell>
          <cell r="AG193">
            <v>38.19</v>
          </cell>
          <cell r="AH193">
            <v>39.33</v>
          </cell>
          <cell r="AI193">
            <v>40.46</v>
          </cell>
          <cell r="AJ193">
            <v>41.59</v>
          </cell>
          <cell r="AK193">
            <v>42.73</v>
          </cell>
          <cell r="AL193">
            <v>43.86</v>
          </cell>
          <cell r="AM193">
            <v>45</v>
          </cell>
          <cell r="AN193">
            <v>46.13</v>
          </cell>
          <cell r="AO193">
            <v>47.26</v>
          </cell>
          <cell r="AP193">
            <v>48.4</v>
          </cell>
          <cell r="AQ193">
            <v>49.53</v>
          </cell>
          <cell r="AR193">
            <v>50.67</v>
          </cell>
          <cell r="AS193">
            <v>51.8</v>
          </cell>
          <cell r="AT193">
            <v>52.93</v>
          </cell>
          <cell r="AU193">
            <v>54.07</v>
          </cell>
          <cell r="AV193">
            <v>55.2</v>
          </cell>
          <cell r="AW193">
            <v>56.34</v>
          </cell>
          <cell r="AX193">
            <v>57.47</v>
          </cell>
          <cell r="AY193">
            <v>58.6</v>
          </cell>
          <cell r="AZ193">
            <v>59.74</v>
          </cell>
          <cell r="BA193">
            <v>60.87</v>
          </cell>
          <cell r="BB193">
            <v>62.01</v>
          </cell>
          <cell r="BC193">
            <v>56.34</v>
          </cell>
          <cell r="BD193">
            <v>27</v>
          </cell>
          <cell r="BE193">
            <v>50.29</v>
          </cell>
          <cell r="BF193">
            <v>51.88</v>
          </cell>
          <cell r="BG193">
            <v>53.47</v>
          </cell>
          <cell r="BH193">
            <v>55.06</v>
          </cell>
          <cell r="BI193">
            <v>56.64</v>
          </cell>
          <cell r="BJ193">
            <v>58.23</v>
          </cell>
          <cell r="BK193">
            <v>59.82</v>
          </cell>
          <cell r="BL193">
            <v>61.41</v>
          </cell>
          <cell r="BM193">
            <v>63</v>
          </cell>
          <cell r="BN193">
            <v>64.58</v>
          </cell>
          <cell r="BO193">
            <v>66.17</v>
          </cell>
          <cell r="BP193">
            <v>67.760000000000005</v>
          </cell>
          <cell r="BQ193">
            <v>69.349999999999994</v>
          </cell>
          <cell r="BR193">
            <v>70.930000000000007</v>
          </cell>
          <cell r="BS193">
            <v>72.52</v>
          </cell>
          <cell r="BT193">
            <v>74.11</v>
          </cell>
          <cell r="BU193">
            <v>75.7</v>
          </cell>
          <cell r="BV193">
            <v>77.28</v>
          </cell>
          <cell r="BW193">
            <v>78.87</v>
          </cell>
          <cell r="BX193">
            <v>80.459999999999994</v>
          </cell>
          <cell r="BY193">
            <v>82.05</v>
          </cell>
          <cell r="BZ193">
            <v>83.63</v>
          </cell>
          <cell r="CA193">
            <v>85.22</v>
          </cell>
          <cell r="CB193">
            <v>86.81</v>
          </cell>
          <cell r="CC193">
            <v>78.87</v>
          </cell>
        </row>
        <row r="194">
          <cell r="A194" t="b">
            <v>0</v>
          </cell>
          <cell r="L194" t="b">
            <v>0</v>
          </cell>
          <cell r="AD194">
            <v>28</v>
          </cell>
          <cell r="AE194">
            <v>37.229999999999997</v>
          </cell>
          <cell r="AF194">
            <v>38.409999999999997</v>
          </cell>
          <cell r="AG194">
            <v>39.58</v>
          </cell>
          <cell r="AH194">
            <v>40.76</v>
          </cell>
          <cell r="AI194">
            <v>41.93</v>
          </cell>
          <cell r="AJ194">
            <v>43.11</v>
          </cell>
          <cell r="AK194">
            <v>44.29</v>
          </cell>
          <cell r="AL194">
            <v>45.46</v>
          </cell>
          <cell r="AM194">
            <v>46.64</v>
          </cell>
          <cell r="AN194">
            <v>47.82</v>
          </cell>
          <cell r="AO194">
            <v>48.99</v>
          </cell>
          <cell r="AP194">
            <v>50.17</v>
          </cell>
          <cell r="AQ194">
            <v>51.34</v>
          </cell>
          <cell r="AR194">
            <v>52.52</v>
          </cell>
          <cell r="AS194">
            <v>53.7</v>
          </cell>
          <cell r="AT194">
            <v>54.87</v>
          </cell>
          <cell r="AU194">
            <v>56.05</v>
          </cell>
          <cell r="AV194">
            <v>57.22</v>
          </cell>
          <cell r="AW194">
            <v>58.4</v>
          </cell>
          <cell r="AX194">
            <v>59.58</v>
          </cell>
          <cell r="AY194">
            <v>60.75</v>
          </cell>
          <cell r="AZ194">
            <v>61.93</v>
          </cell>
          <cell r="BA194">
            <v>63.1</v>
          </cell>
          <cell r="BB194">
            <v>64.28</v>
          </cell>
          <cell r="BC194">
            <v>58.4</v>
          </cell>
          <cell r="BD194">
            <v>28</v>
          </cell>
          <cell r="BE194">
            <v>52.12</v>
          </cell>
          <cell r="BF194">
            <v>53.77</v>
          </cell>
          <cell r="BG194">
            <v>55.42</v>
          </cell>
          <cell r="BH194">
            <v>57.06</v>
          </cell>
          <cell r="BI194">
            <v>58.71</v>
          </cell>
          <cell r="BJ194">
            <v>60.35</v>
          </cell>
          <cell r="BK194">
            <v>62</v>
          </cell>
          <cell r="BL194">
            <v>63.65</v>
          </cell>
          <cell r="BM194">
            <v>65.290000000000006</v>
          </cell>
          <cell r="BN194">
            <v>66.94</v>
          </cell>
          <cell r="BO194">
            <v>68.59</v>
          </cell>
          <cell r="BP194">
            <v>70.23</v>
          </cell>
          <cell r="BQ194">
            <v>71.88</v>
          </cell>
          <cell r="BR194">
            <v>73.53</v>
          </cell>
          <cell r="BS194">
            <v>75.17</v>
          </cell>
          <cell r="BT194">
            <v>76.819999999999993</v>
          </cell>
          <cell r="BU194">
            <v>78.47</v>
          </cell>
          <cell r="BV194">
            <v>80.11</v>
          </cell>
          <cell r="BW194">
            <v>81.760000000000005</v>
          </cell>
          <cell r="BX194">
            <v>83.41</v>
          </cell>
          <cell r="BY194">
            <v>85.05</v>
          </cell>
          <cell r="BZ194">
            <v>86.7</v>
          </cell>
          <cell r="CA194">
            <v>88.34</v>
          </cell>
          <cell r="CB194">
            <v>89.99</v>
          </cell>
          <cell r="CC194">
            <v>81.760000000000005</v>
          </cell>
        </row>
        <row r="195">
          <cell r="A195" t="b">
            <v>0</v>
          </cell>
          <cell r="L195" t="b">
            <v>0</v>
          </cell>
          <cell r="AD195">
            <v>29</v>
          </cell>
          <cell r="AE195">
            <v>38.54</v>
          </cell>
          <cell r="AF195">
            <v>39.76</v>
          </cell>
          <cell r="AG195">
            <v>40.97</v>
          </cell>
          <cell r="AH195">
            <v>42.19</v>
          </cell>
          <cell r="AI195">
            <v>43.41</v>
          </cell>
          <cell r="AJ195">
            <v>44.63</v>
          </cell>
          <cell r="AK195">
            <v>45.85</v>
          </cell>
          <cell r="AL195">
            <v>47.06</v>
          </cell>
          <cell r="AM195">
            <v>48.28</v>
          </cell>
          <cell r="AN195">
            <v>49.5</v>
          </cell>
          <cell r="AO195">
            <v>50.72</v>
          </cell>
          <cell r="AP195">
            <v>51.94</v>
          </cell>
          <cell r="AQ195">
            <v>53.15</v>
          </cell>
          <cell r="AR195">
            <v>54.37</v>
          </cell>
          <cell r="AS195">
            <v>55.59</v>
          </cell>
          <cell r="AT195">
            <v>56.81</v>
          </cell>
          <cell r="AU195">
            <v>58.03</v>
          </cell>
          <cell r="AV195">
            <v>59.24</v>
          </cell>
          <cell r="AW195">
            <v>60.46</v>
          </cell>
          <cell r="AX195">
            <v>61.68</v>
          </cell>
          <cell r="AY195">
            <v>62.9</v>
          </cell>
          <cell r="AZ195">
            <v>64.12</v>
          </cell>
          <cell r="BA195">
            <v>65.33</v>
          </cell>
          <cell r="BB195">
            <v>66.55</v>
          </cell>
          <cell r="BC195">
            <v>60.46</v>
          </cell>
          <cell r="BD195">
            <v>29</v>
          </cell>
          <cell r="BE195">
            <v>53.95</v>
          </cell>
          <cell r="BF195">
            <v>55.66</v>
          </cell>
          <cell r="BG195">
            <v>57.36</v>
          </cell>
          <cell r="BH195">
            <v>59.07</v>
          </cell>
          <cell r="BI195">
            <v>60.77</v>
          </cell>
          <cell r="BJ195">
            <v>62.48</v>
          </cell>
          <cell r="BK195">
            <v>64.180000000000007</v>
          </cell>
          <cell r="BL195">
            <v>65.89</v>
          </cell>
          <cell r="BM195">
            <v>67.59</v>
          </cell>
          <cell r="BN195">
            <v>69.3</v>
          </cell>
          <cell r="BO195">
            <v>71</v>
          </cell>
          <cell r="BP195">
            <v>72.709999999999994</v>
          </cell>
          <cell r="BQ195">
            <v>74.41</v>
          </cell>
          <cell r="BR195">
            <v>76.12</v>
          </cell>
          <cell r="BS195">
            <v>77.83</v>
          </cell>
          <cell r="BT195">
            <v>79.53</v>
          </cell>
          <cell r="BU195">
            <v>81.239999999999995</v>
          </cell>
          <cell r="BV195">
            <v>82.94</v>
          </cell>
          <cell r="BW195">
            <v>84.65</v>
          </cell>
          <cell r="BX195">
            <v>86.35</v>
          </cell>
          <cell r="BY195">
            <v>88.06</v>
          </cell>
          <cell r="BZ195">
            <v>89.76</v>
          </cell>
          <cell r="CA195">
            <v>91.47</v>
          </cell>
          <cell r="CB195">
            <v>93.17</v>
          </cell>
          <cell r="CC195">
            <v>84.65</v>
          </cell>
        </row>
        <row r="196">
          <cell r="AD196">
            <v>30</v>
          </cell>
          <cell r="AE196">
            <v>39.840000000000003</v>
          </cell>
          <cell r="AF196">
            <v>41.1</v>
          </cell>
          <cell r="AG196">
            <v>42.36</v>
          </cell>
          <cell r="AH196">
            <v>43.62</v>
          </cell>
          <cell r="AI196">
            <v>44.88</v>
          </cell>
          <cell r="AJ196">
            <v>46.14</v>
          </cell>
          <cell r="AK196">
            <v>47.4</v>
          </cell>
          <cell r="AL196">
            <v>48.66</v>
          </cell>
          <cell r="AM196">
            <v>49.92</v>
          </cell>
          <cell r="AN196">
            <v>51.18</v>
          </cell>
          <cell r="AO196">
            <v>52.44</v>
          </cell>
          <cell r="AP196">
            <v>53.7</v>
          </cell>
          <cell r="AQ196">
            <v>54.96</v>
          </cell>
          <cell r="AR196">
            <v>56.22</v>
          </cell>
          <cell r="AS196">
            <v>57.48</v>
          </cell>
          <cell r="AT196">
            <v>58.74</v>
          </cell>
          <cell r="AU196">
            <v>60</v>
          </cell>
          <cell r="AV196">
            <v>61.26</v>
          </cell>
          <cell r="AW196">
            <v>62.52</v>
          </cell>
          <cell r="AX196">
            <v>63.78</v>
          </cell>
          <cell r="AY196">
            <v>65.040000000000006</v>
          </cell>
          <cell r="AZ196">
            <v>66.3</v>
          </cell>
          <cell r="BA196">
            <v>67.56</v>
          </cell>
          <cell r="BB196">
            <v>68.819999999999993</v>
          </cell>
          <cell r="BC196">
            <v>62.52</v>
          </cell>
          <cell r="BD196">
            <v>30</v>
          </cell>
          <cell r="BE196">
            <v>55.78</v>
          </cell>
          <cell r="BF196">
            <v>57.54</v>
          </cell>
          <cell r="BG196">
            <v>59.31</v>
          </cell>
          <cell r="BH196">
            <v>61.07</v>
          </cell>
          <cell r="BI196">
            <v>62.84</v>
          </cell>
          <cell r="BJ196">
            <v>64.599999999999994</v>
          </cell>
          <cell r="BK196">
            <v>66.36</v>
          </cell>
          <cell r="BL196">
            <v>68.13</v>
          </cell>
          <cell r="BM196">
            <v>69.89</v>
          </cell>
          <cell r="BN196">
            <v>71.66</v>
          </cell>
          <cell r="BO196">
            <v>73.42</v>
          </cell>
          <cell r="BP196">
            <v>75.19</v>
          </cell>
          <cell r="BQ196">
            <v>76.95</v>
          </cell>
          <cell r="BR196">
            <v>78.709999999999994</v>
          </cell>
          <cell r="BS196">
            <v>80.48</v>
          </cell>
          <cell r="BT196">
            <v>82.24</v>
          </cell>
          <cell r="BU196">
            <v>84.01</v>
          </cell>
          <cell r="BV196">
            <v>85.77</v>
          </cell>
          <cell r="BW196">
            <v>87.53</v>
          </cell>
          <cell r="BX196">
            <v>89.3</v>
          </cell>
          <cell r="BY196">
            <v>91.06</v>
          </cell>
          <cell r="BZ196">
            <v>92.83</v>
          </cell>
          <cell r="CA196">
            <v>94.59</v>
          </cell>
          <cell r="CB196">
            <v>96.35</v>
          </cell>
          <cell r="CC196">
            <v>87.53</v>
          </cell>
        </row>
        <row r="197">
          <cell r="AD197">
            <v>31</v>
          </cell>
          <cell r="AE197">
            <v>41.15</v>
          </cell>
          <cell r="AF197">
            <v>42.45</v>
          </cell>
          <cell r="AG197">
            <v>43.75</v>
          </cell>
          <cell r="AH197">
            <v>45.06</v>
          </cell>
          <cell r="AI197">
            <v>46.36</v>
          </cell>
          <cell r="AJ197">
            <v>47.66</v>
          </cell>
          <cell r="AK197">
            <v>48.96</v>
          </cell>
          <cell r="AL197">
            <v>50.26</v>
          </cell>
          <cell r="AM197">
            <v>51.57</v>
          </cell>
          <cell r="AN197">
            <v>52.87</v>
          </cell>
          <cell r="AO197">
            <v>54.17</v>
          </cell>
          <cell r="AP197">
            <v>55.47</v>
          </cell>
          <cell r="AQ197">
            <v>56.77</v>
          </cell>
          <cell r="AR197">
            <v>58.08</v>
          </cell>
          <cell r="AS197">
            <v>59.38</v>
          </cell>
          <cell r="AT197">
            <v>60.68</v>
          </cell>
          <cell r="AU197">
            <v>61.98</v>
          </cell>
          <cell r="AV197">
            <v>63.28</v>
          </cell>
          <cell r="AW197">
            <v>64.59</v>
          </cell>
          <cell r="AX197">
            <v>65.89</v>
          </cell>
          <cell r="AY197">
            <v>67.19</v>
          </cell>
          <cell r="AZ197">
            <v>68.489999999999995</v>
          </cell>
          <cell r="BA197">
            <v>69.790000000000006</v>
          </cell>
          <cell r="BB197">
            <v>71.099999999999994</v>
          </cell>
          <cell r="BC197">
            <v>64.59</v>
          </cell>
          <cell r="BD197">
            <v>31</v>
          </cell>
          <cell r="BE197">
            <v>57.61</v>
          </cell>
          <cell r="BF197">
            <v>59.43</v>
          </cell>
          <cell r="BG197">
            <v>61.26</v>
          </cell>
          <cell r="BH197">
            <v>63.08</v>
          </cell>
          <cell r="BI197">
            <v>64.900000000000006</v>
          </cell>
          <cell r="BJ197">
            <v>66.72</v>
          </cell>
          <cell r="BK197">
            <v>68.55</v>
          </cell>
          <cell r="BL197">
            <v>70.37</v>
          </cell>
          <cell r="BM197">
            <v>72.19</v>
          </cell>
          <cell r="BN197">
            <v>74.02</v>
          </cell>
          <cell r="BO197">
            <v>75.84</v>
          </cell>
          <cell r="BP197">
            <v>77.66</v>
          </cell>
          <cell r="BQ197">
            <v>79.48</v>
          </cell>
          <cell r="BR197">
            <v>81.31</v>
          </cell>
          <cell r="BS197">
            <v>83.13</v>
          </cell>
          <cell r="BT197">
            <v>84.95</v>
          </cell>
          <cell r="BU197">
            <v>86.78</v>
          </cell>
          <cell r="BV197">
            <v>88.6</v>
          </cell>
          <cell r="BW197">
            <v>90.42</v>
          </cell>
          <cell r="BX197">
            <v>92.24</v>
          </cell>
          <cell r="BY197">
            <v>94.07</v>
          </cell>
          <cell r="BZ197">
            <v>95.89</v>
          </cell>
          <cell r="CA197">
            <v>97.71</v>
          </cell>
          <cell r="CB197">
            <v>99.53</v>
          </cell>
          <cell r="CC197">
            <v>90.42</v>
          </cell>
        </row>
        <row r="198">
          <cell r="AD198">
            <v>32</v>
          </cell>
          <cell r="AE198">
            <v>42.46</v>
          </cell>
          <cell r="AF198">
            <v>43.8</v>
          </cell>
          <cell r="AG198">
            <v>45.14</v>
          </cell>
          <cell r="AH198">
            <v>46.49</v>
          </cell>
          <cell r="AI198">
            <v>47.83</v>
          </cell>
          <cell r="AJ198">
            <v>49.18</v>
          </cell>
          <cell r="AK198">
            <v>50.52</v>
          </cell>
          <cell r="AL198">
            <v>51.86</v>
          </cell>
          <cell r="AM198">
            <v>53.21</v>
          </cell>
          <cell r="AN198">
            <v>54.55</v>
          </cell>
          <cell r="AO198">
            <v>55.9</v>
          </cell>
          <cell r="AP198">
            <v>57.24</v>
          </cell>
          <cell r="AQ198">
            <v>58.58</v>
          </cell>
          <cell r="AR198">
            <v>59.93</v>
          </cell>
          <cell r="AS198">
            <v>61.27</v>
          </cell>
          <cell r="AT198">
            <v>62.62</v>
          </cell>
          <cell r="AU198">
            <v>63.96</v>
          </cell>
          <cell r="AV198">
            <v>65.3</v>
          </cell>
          <cell r="AW198">
            <v>66.650000000000006</v>
          </cell>
          <cell r="AX198">
            <v>67.989999999999995</v>
          </cell>
          <cell r="AY198">
            <v>69.34</v>
          </cell>
          <cell r="AZ198">
            <v>70.680000000000007</v>
          </cell>
          <cell r="BA198">
            <v>72.02</v>
          </cell>
          <cell r="BB198">
            <v>73.37</v>
          </cell>
          <cell r="BC198">
            <v>66.650000000000006</v>
          </cell>
          <cell r="BD198">
            <v>32</v>
          </cell>
          <cell r="BE198">
            <v>59.44</v>
          </cell>
          <cell r="BF198">
            <v>61.32</v>
          </cell>
          <cell r="BG198">
            <v>63.2</v>
          </cell>
          <cell r="BH198">
            <v>65.08</v>
          </cell>
          <cell r="BI198">
            <v>66.97</v>
          </cell>
          <cell r="BJ198">
            <v>68.849999999999994</v>
          </cell>
          <cell r="BK198">
            <v>70.73</v>
          </cell>
          <cell r="BL198">
            <v>72.61</v>
          </cell>
          <cell r="BM198">
            <v>74.489999999999995</v>
          </cell>
          <cell r="BN198">
            <v>76.37</v>
          </cell>
          <cell r="BO198">
            <v>78.260000000000005</v>
          </cell>
          <cell r="BP198">
            <v>80.14</v>
          </cell>
          <cell r="BQ198">
            <v>82.02</v>
          </cell>
          <cell r="BR198">
            <v>83.9</v>
          </cell>
          <cell r="BS198">
            <v>85.78</v>
          </cell>
          <cell r="BT198">
            <v>87.66</v>
          </cell>
          <cell r="BU198">
            <v>89.54</v>
          </cell>
          <cell r="BV198">
            <v>91.43</v>
          </cell>
          <cell r="BW198">
            <v>93.31</v>
          </cell>
          <cell r="BX198">
            <v>95.19</v>
          </cell>
          <cell r="BY198">
            <v>97.07</v>
          </cell>
          <cell r="BZ198">
            <v>98.95</v>
          </cell>
          <cell r="CA198">
            <v>100.83</v>
          </cell>
          <cell r="CB198">
            <v>102.72</v>
          </cell>
          <cell r="CC198">
            <v>93.31</v>
          </cell>
        </row>
        <row r="199">
          <cell r="AD199">
            <v>33</v>
          </cell>
          <cell r="AE199">
            <v>43.76</v>
          </cell>
          <cell r="AF199">
            <v>45.15</v>
          </cell>
          <cell r="AG199">
            <v>46.53</v>
          </cell>
          <cell r="AH199">
            <v>47.92</v>
          </cell>
          <cell r="AI199">
            <v>49.31</v>
          </cell>
          <cell r="AJ199">
            <v>50.69</v>
          </cell>
          <cell r="AK199">
            <v>52.08</v>
          </cell>
          <cell r="AL199">
            <v>53.46</v>
          </cell>
          <cell r="AM199">
            <v>54.85</v>
          </cell>
          <cell r="AN199">
            <v>56.24</v>
          </cell>
          <cell r="AO199">
            <v>57.62</v>
          </cell>
          <cell r="AP199">
            <v>59.01</v>
          </cell>
          <cell r="AQ199">
            <v>60.4</v>
          </cell>
          <cell r="AR199">
            <v>61.78</v>
          </cell>
          <cell r="AS199">
            <v>63.17</v>
          </cell>
          <cell r="AT199">
            <v>64.55</v>
          </cell>
          <cell r="AU199">
            <v>65.94</v>
          </cell>
          <cell r="AV199">
            <v>67.33</v>
          </cell>
          <cell r="AW199">
            <v>68.709999999999994</v>
          </cell>
          <cell r="AX199">
            <v>70.099999999999994</v>
          </cell>
          <cell r="AY199">
            <v>71.48</v>
          </cell>
          <cell r="AZ199">
            <v>72.87</v>
          </cell>
          <cell r="BA199">
            <v>74.260000000000005</v>
          </cell>
          <cell r="BB199">
            <v>75.64</v>
          </cell>
          <cell r="BC199">
            <v>68.709999999999994</v>
          </cell>
          <cell r="BD199">
            <v>33</v>
          </cell>
          <cell r="BE199">
            <v>61.27</v>
          </cell>
          <cell r="BF199">
            <v>63.21</v>
          </cell>
          <cell r="BG199">
            <v>65.150000000000006</v>
          </cell>
          <cell r="BH199">
            <v>67.09</v>
          </cell>
          <cell r="BI199">
            <v>69.03</v>
          </cell>
          <cell r="BJ199">
            <v>70.97</v>
          </cell>
          <cell r="BK199">
            <v>72.91</v>
          </cell>
          <cell r="BL199">
            <v>74.849999999999994</v>
          </cell>
          <cell r="BM199">
            <v>76.790000000000006</v>
          </cell>
          <cell r="BN199">
            <v>78.73</v>
          </cell>
          <cell r="BO199">
            <v>80.67</v>
          </cell>
          <cell r="BP199">
            <v>82.61</v>
          </cell>
          <cell r="BQ199">
            <v>84.55</v>
          </cell>
          <cell r="BR199">
            <v>86.49</v>
          </cell>
          <cell r="BS199">
            <v>88.43</v>
          </cell>
          <cell r="BT199">
            <v>90.37</v>
          </cell>
          <cell r="BU199">
            <v>92.31</v>
          </cell>
          <cell r="BV199">
            <v>94.25</v>
          </cell>
          <cell r="BW199">
            <v>96.2</v>
          </cell>
          <cell r="BX199">
            <v>98.14</v>
          </cell>
          <cell r="BY199">
            <v>100.08</v>
          </cell>
          <cell r="BZ199">
            <v>102.02</v>
          </cell>
          <cell r="CA199">
            <v>103.96</v>
          </cell>
          <cell r="CB199">
            <v>105.9</v>
          </cell>
          <cell r="CC199">
            <v>96.19</v>
          </cell>
        </row>
        <row r="200">
          <cell r="AD200">
            <v>34</v>
          </cell>
          <cell r="AE200">
            <v>45.07</v>
          </cell>
          <cell r="AF200">
            <v>16.5</v>
          </cell>
          <cell r="AG200">
            <v>47.92</v>
          </cell>
          <cell r="AH200">
            <v>49.35</v>
          </cell>
          <cell r="AI200">
            <v>50.78</v>
          </cell>
          <cell r="AJ200">
            <v>52.21</v>
          </cell>
          <cell r="AK200">
            <v>53.64</v>
          </cell>
          <cell r="AL200">
            <v>55.06</v>
          </cell>
          <cell r="AM200">
            <v>56.49</v>
          </cell>
          <cell r="AN200">
            <v>57.92</v>
          </cell>
          <cell r="AO200">
            <v>59.35</v>
          </cell>
          <cell r="AP200">
            <v>60.78</v>
          </cell>
          <cell r="AQ200">
            <v>62.21</v>
          </cell>
          <cell r="AR200">
            <v>63.63</v>
          </cell>
          <cell r="AS200">
            <v>65.06</v>
          </cell>
          <cell r="AT200">
            <v>66.489999999999995</v>
          </cell>
          <cell r="AU200">
            <v>67.92</v>
          </cell>
          <cell r="AV200">
            <v>69.349999999999994</v>
          </cell>
          <cell r="AW200">
            <v>70.77</v>
          </cell>
          <cell r="AX200">
            <v>72.2</v>
          </cell>
          <cell r="AY200">
            <v>73.63</v>
          </cell>
          <cell r="AZ200">
            <v>75.06</v>
          </cell>
          <cell r="BA200">
            <v>76.489999999999995</v>
          </cell>
          <cell r="BB200">
            <v>77.91</v>
          </cell>
          <cell r="BC200">
            <v>70.77</v>
          </cell>
          <cell r="BD200">
            <v>34</v>
          </cell>
          <cell r="BE200">
            <v>63.1</v>
          </cell>
          <cell r="BF200">
            <v>65.099999999999994</v>
          </cell>
          <cell r="BG200">
            <v>67.09</v>
          </cell>
          <cell r="BH200">
            <v>69.09</v>
          </cell>
          <cell r="BI200">
            <v>71.09</v>
          </cell>
          <cell r="BJ200">
            <v>93.09</v>
          </cell>
          <cell r="BK200">
            <v>75.09</v>
          </cell>
          <cell r="BL200">
            <v>77.09</v>
          </cell>
          <cell r="BM200">
            <v>79.09</v>
          </cell>
          <cell r="BN200">
            <v>81.09</v>
          </cell>
          <cell r="BO200">
            <v>83.09</v>
          </cell>
          <cell r="BP200">
            <v>85.09</v>
          </cell>
          <cell r="BQ200">
            <v>87.09</v>
          </cell>
          <cell r="BR200">
            <v>89.09</v>
          </cell>
          <cell r="BS200">
            <v>91.09</v>
          </cell>
          <cell r="BT200">
            <v>93.09</v>
          </cell>
          <cell r="BU200">
            <v>95.08</v>
          </cell>
          <cell r="BV200">
            <v>97.08</v>
          </cell>
          <cell r="BW200">
            <v>99.08</v>
          </cell>
          <cell r="BX200">
            <v>101.08</v>
          </cell>
          <cell r="BY200">
            <v>103.08</v>
          </cell>
          <cell r="BZ200">
            <v>105.08</v>
          </cell>
          <cell r="CA200">
            <v>107.08</v>
          </cell>
          <cell r="CB200">
            <v>109.08</v>
          </cell>
          <cell r="CC200">
            <v>99.08</v>
          </cell>
        </row>
        <row r="201">
          <cell r="AD201">
            <v>35</v>
          </cell>
          <cell r="AE201">
            <v>46.38</v>
          </cell>
          <cell r="AF201">
            <v>47.85</v>
          </cell>
          <cell r="AG201">
            <v>49.32</v>
          </cell>
          <cell r="AH201">
            <v>50.79</v>
          </cell>
          <cell r="AI201">
            <v>52.26</v>
          </cell>
          <cell r="AJ201">
            <v>53.73</v>
          </cell>
          <cell r="AK201">
            <v>55.2</v>
          </cell>
          <cell r="AL201">
            <v>56.67</v>
          </cell>
          <cell r="AM201">
            <v>58.14</v>
          </cell>
          <cell r="AN201">
            <v>59.61</v>
          </cell>
          <cell r="AO201">
            <v>61.08</v>
          </cell>
          <cell r="AP201">
            <v>62.55</v>
          </cell>
          <cell r="AQ201">
            <v>64.02</v>
          </cell>
          <cell r="AR201">
            <v>65.489999999999995</v>
          </cell>
          <cell r="AS201">
            <v>66.959999999999994</v>
          </cell>
          <cell r="AT201">
            <v>68.430000000000007</v>
          </cell>
          <cell r="AU201">
            <v>69.900000000000006</v>
          </cell>
          <cell r="AV201">
            <v>71.37</v>
          </cell>
          <cell r="AW201">
            <v>72.84</v>
          </cell>
          <cell r="AX201">
            <v>74.31</v>
          </cell>
          <cell r="AY201">
            <v>75.78</v>
          </cell>
          <cell r="AZ201">
            <v>77.25</v>
          </cell>
          <cell r="BA201">
            <v>78.72</v>
          </cell>
          <cell r="BB201">
            <v>80.19</v>
          </cell>
          <cell r="BC201">
            <v>72.84</v>
          </cell>
          <cell r="BD201">
            <v>35</v>
          </cell>
          <cell r="BE201">
            <v>64.930000000000007</v>
          </cell>
          <cell r="BF201">
            <v>66.98</v>
          </cell>
          <cell r="BG201">
            <v>69.040000000000006</v>
          </cell>
          <cell r="BH201">
            <v>71.099999999999994</v>
          </cell>
          <cell r="BI201">
            <v>73.16</v>
          </cell>
          <cell r="BJ201">
            <v>75.22</v>
          </cell>
          <cell r="BK201">
            <v>77.27</v>
          </cell>
          <cell r="BL201">
            <v>79.33</v>
          </cell>
          <cell r="BM201">
            <v>81.39</v>
          </cell>
          <cell r="BN201">
            <v>83.45</v>
          </cell>
          <cell r="BO201">
            <v>85.51</v>
          </cell>
          <cell r="BP201">
            <v>87.56</v>
          </cell>
          <cell r="BQ201">
            <v>89.62</v>
          </cell>
          <cell r="BR201">
            <v>91.68</v>
          </cell>
          <cell r="BS201">
            <v>93.74</v>
          </cell>
          <cell r="BT201">
            <v>95.8</v>
          </cell>
          <cell r="BU201">
            <v>97.85</v>
          </cell>
          <cell r="BV201">
            <v>99.91</v>
          </cell>
          <cell r="BW201">
            <v>101.97</v>
          </cell>
          <cell r="BX201">
            <v>104.03</v>
          </cell>
          <cell r="BY201">
            <v>106.09</v>
          </cell>
          <cell r="BZ201">
            <v>108.14</v>
          </cell>
          <cell r="CA201">
            <v>110.2</v>
          </cell>
          <cell r="CB201">
            <v>112.26</v>
          </cell>
          <cell r="CC201">
            <v>101.97</v>
          </cell>
        </row>
        <row r="202">
          <cell r="AD202">
            <v>36</v>
          </cell>
          <cell r="AE202">
            <v>47.68</v>
          </cell>
          <cell r="AF202">
            <v>49.19</v>
          </cell>
          <cell r="AG202">
            <v>50.71</v>
          </cell>
          <cell r="AH202">
            <v>52.22</v>
          </cell>
          <cell r="AI202">
            <v>53.73</v>
          </cell>
          <cell r="AJ202">
            <v>55.24</v>
          </cell>
          <cell r="AK202">
            <v>56.75</v>
          </cell>
          <cell r="AL202">
            <v>58.27</v>
          </cell>
          <cell r="AM202">
            <v>59.78</v>
          </cell>
          <cell r="AN202">
            <v>61.29</v>
          </cell>
          <cell r="AO202">
            <v>62.8</v>
          </cell>
          <cell r="AP202">
            <v>64.31</v>
          </cell>
          <cell r="AQ202">
            <v>65.83</v>
          </cell>
          <cell r="AR202">
            <v>67.34</v>
          </cell>
          <cell r="AS202">
            <v>68.849999999999994</v>
          </cell>
          <cell r="AT202">
            <v>70.36</v>
          </cell>
          <cell r="AU202">
            <v>71.87</v>
          </cell>
          <cell r="AV202">
            <v>73.39</v>
          </cell>
          <cell r="AW202">
            <v>74.900000000000006</v>
          </cell>
          <cell r="AX202">
            <v>76.41</v>
          </cell>
          <cell r="AY202">
            <v>77.92</v>
          </cell>
          <cell r="AZ202">
            <v>79.430000000000007</v>
          </cell>
          <cell r="BA202">
            <v>80.95</v>
          </cell>
          <cell r="BB202">
            <v>82.46</v>
          </cell>
          <cell r="BC202">
            <v>74.900000000000006</v>
          </cell>
          <cell r="BD202">
            <v>36</v>
          </cell>
          <cell r="BE202">
            <v>66.75</v>
          </cell>
          <cell r="BF202">
            <v>68.87</v>
          </cell>
          <cell r="BG202">
            <v>70.989999999999995</v>
          </cell>
          <cell r="BH202">
            <v>73.099999999999994</v>
          </cell>
          <cell r="BI202">
            <v>75.22</v>
          </cell>
          <cell r="BJ202">
            <v>77.34</v>
          </cell>
          <cell r="BK202">
            <v>79.459999999999994</v>
          </cell>
          <cell r="BL202">
            <v>81.569999999999993</v>
          </cell>
          <cell r="BM202">
            <v>83.69</v>
          </cell>
          <cell r="BN202">
            <v>85.81</v>
          </cell>
          <cell r="BO202">
            <v>87.92</v>
          </cell>
          <cell r="BP202">
            <v>90.04</v>
          </cell>
          <cell r="BQ202">
            <v>92.16</v>
          </cell>
          <cell r="BR202">
            <v>94.27</v>
          </cell>
          <cell r="BS202">
            <v>96.39</v>
          </cell>
          <cell r="BT202">
            <v>98.51</v>
          </cell>
          <cell r="BU202">
            <v>100.62</v>
          </cell>
          <cell r="BV202">
            <v>102.74</v>
          </cell>
          <cell r="BW202">
            <v>104.86</v>
          </cell>
          <cell r="BX202">
            <v>106.97</v>
          </cell>
          <cell r="BY202">
            <v>109.09</v>
          </cell>
          <cell r="BZ202">
            <v>111.21</v>
          </cell>
          <cell r="CA202">
            <v>113.32</v>
          </cell>
          <cell r="CB202">
            <v>115.44</v>
          </cell>
          <cell r="CC202">
            <v>104.86</v>
          </cell>
        </row>
        <row r="203">
          <cell r="AD203">
            <v>37</v>
          </cell>
          <cell r="AE203">
            <v>48.99</v>
          </cell>
          <cell r="AF203">
            <v>50.54</v>
          </cell>
          <cell r="AG203">
            <v>52.1</v>
          </cell>
          <cell r="AH203">
            <v>53.65</v>
          </cell>
          <cell r="AI203">
            <v>55.2</v>
          </cell>
          <cell r="AJ203">
            <v>56.76</v>
          </cell>
          <cell r="AK203">
            <v>58.31</v>
          </cell>
          <cell r="AL203">
            <v>59.87</v>
          </cell>
          <cell r="AM203">
            <v>61.42</v>
          </cell>
          <cell r="AN203">
            <v>62.97</v>
          </cell>
          <cell r="AO203">
            <v>64.53</v>
          </cell>
          <cell r="AP203">
            <v>66.08</v>
          </cell>
          <cell r="AQ203">
            <v>67.64</v>
          </cell>
          <cell r="AR203">
            <v>69.19</v>
          </cell>
          <cell r="AS203">
            <v>70.739999999999995</v>
          </cell>
          <cell r="AT203">
            <v>72.3</v>
          </cell>
          <cell r="AU203">
            <v>73.849999999999994</v>
          </cell>
          <cell r="AV203">
            <v>75.41</v>
          </cell>
          <cell r="AW203">
            <v>76.959999999999994</v>
          </cell>
          <cell r="AX203">
            <v>78.510000000000005</v>
          </cell>
          <cell r="AY203">
            <v>80.069999999999993</v>
          </cell>
          <cell r="AZ203">
            <v>81.62</v>
          </cell>
          <cell r="BA203">
            <v>83.18</v>
          </cell>
          <cell r="BB203">
            <v>84.73</v>
          </cell>
          <cell r="BC203">
            <v>76.959999999999994</v>
          </cell>
          <cell r="BD203">
            <v>37</v>
          </cell>
          <cell r="BE203">
            <v>66.58</v>
          </cell>
          <cell r="BF203">
            <v>70.760000000000005</v>
          </cell>
          <cell r="BG203">
            <v>72.930000000000007</v>
          </cell>
          <cell r="BH203">
            <v>75.11</v>
          </cell>
          <cell r="BI203">
            <v>77.290000000000006</v>
          </cell>
          <cell r="BJ203">
            <v>79.459999999999994</v>
          </cell>
          <cell r="BK203">
            <v>81.64</v>
          </cell>
          <cell r="BL203">
            <v>83.81</v>
          </cell>
          <cell r="BM203">
            <v>85.99</v>
          </cell>
          <cell r="BN203">
            <v>88.16</v>
          </cell>
          <cell r="BO203">
            <v>90.34</v>
          </cell>
          <cell r="BP203">
            <v>92.52</v>
          </cell>
          <cell r="BQ203">
            <v>94.69</v>
          </cell>
          <cell r="BR203">
            <v>96.87</v>
          </cell>
          <cell r="BS203">
            <v>99.04</v>
          </cell>
          <cell r="BT203">
            <v>101.22</v>
          </cell>
          <cell r="BU203">
            <v>103.39</v>
          </cell>
          <cell r="BV203">
            <v>105.57</v>
          </cell>
          <cell r="BW203">
            <v>107.74</v>
          </cell>
          <cell r="BX203">
            <v>109.92</v>
          </cell>
          <cell r="BY203">
            <v>112.1</v>
          </cell>
          <cell r="BZ203">
            <v>114.27</v>
          </cell>
          <cell r="CA203">
            <v>116.45</v>
          </cell>
          <cell r="CB203">
            <v>118.62</v>
          </cell>
          <cell r="CC203">
            <v>107.74</v>
          </cell>
        </row>
        <row r="204">
          <cell r="P204" t="str">
            <v>ป้ายมาตรฐานในงานก่อสร้าง ชุดที่ 1</v>
          </cell>
          <cell r="Q204">
            <v>92000</v>
          </cell>
          <cell r="R204">
            <v>28</v>
          </cell>
          <cell r="S204">
            <v>63</v>
          </cell>
          <cell r="T204">
            <v>8</v>
          </cell>
          <cell r="U204">
            <v>0</v>
          </cell>
          <cell r="V204">
            <v>25</v>
          </cell>
          <cell r="W204">
            <v>50</v>
          </cell>
          <cell r="X204">
            <v>0</v>
          </cell>
          <cell r="Y204">
            <v>4</v>
          </cell>
          <cell r="Z204">
            <v>2</v>
          </cell>
          <cell r="AA204">
            <v>40</v>
          </cell>
          <cell r="AD204">
            <v>38</v>
          </cell>
          <cell r="AE204">
            <v>50.29</v>
          </cell>
          <cell r="AF204">
            <v>51.89</v>
          </cell>
          <cell r="AG204">
            <v>53.49</v>
          </cell>
          <cell r="AH204">
            <v>55.08</v>
          </cell>
          <cell r="AI204">
            <v>56.68</v>
          </cell>
          <cell r="AJ204">
            <v>58.27</v>
          </cell>
          <cell r="AK204">
            <v>59.87</v>
          </cell>
          <cell r="AL204">
            <v>61.47</v>
          </cell>
          <cell r="AM204">
            <v>63.06</v>
          </cell>
          <cell r="AN204">
            <v>64.66</v>
          </cell>
          <cell r="AO204">
            <v>66.260000000000005</v>
          </cell>
          <cell r="AP204">
            <v>67.849999999999994</v>
          </cell>
          <cell r="AQ204">
            <v>69.45</v>
          </cell>
          <cell r="AR204">
            <v>71.040000000000006</v>
          </cell>
          <cell r="AS204">
            <v>72.64</v>
          </cell>
          <cell r="AT204">
            <v>74.239999999999995</v>
          </cell>
          <cell r="AU204">
            <v>75.83</v>
          </cell>
          <cell r="AV204">
            <v>77.430000000000007</v>
          </cell>
          <cell r="AW204">
            <v>79.02</v>
          </cell>
          <cell r="AX204">
            <v>80.62</v>
          </cell>
          <cell r="AY204">
            <v>82.22</v>
          </cell>
          <cell r="AZ204">
            <v>83.81</v>
          </cell>
          <cell r="BA204">
            <v>85.41</v>
          </cell>
          <cell r="BB204">
            <v>87</v>
          </cell>
          <cell r="BC204">
            <v>79.02</v>
          </cell>
          <cell r="BD204">
            <v>38</v>
          </cell>
          <cell r="BE204">
            <v>70.41</v>
          </cell>
          <cell r="BF204">
            <v>72.650000000000006</v>
          </cell>
          <cell r="BG204">
            <v>74.88</v>
          </cell>
          <cell r="BH204">
            <v>77.12</v>
          </cell>
          <cell r="BI204">
            <v>79.349999999999994</v>
          </cell>
          <cell r="BJ204">
            <v>81.58</v>
          </cell>
          <cell r="BK204">
            <v>83.82</v>
          </cell>
          <cell r="BL204">
            <v>86.05</v>
          </cell>
          <cell r="BM204">
            <v>88.29</v>
          </cell>
          <cell r="BN204">
            <v>90.52</v>
          </cell>
          <cell r="BO204">
            <v>92.76</v>
          </cell>
          <cell r="BP204">
            <v>94.99</v>
          </cell>
          <cell r="BQ204">
            <v>97.23</v>
          </cell>
          <cell r="BR204">
            <v>99.46</v>
          </cell>
          <cell r="BS204">
            <v>101.69</v>
          </cell>
          <cell r="BT204">
            <v>103.93</v>
          </cell>
          <cell r="BU204">
            <v>106.16</v>
          </cell>
          <cell r="BV204">
            <v>108.4</v>
          </cell>
          <cell r="BW204">
            <v>110.63</v>
          </cell>
          <cell r="BX204">
            <v>112.87</v>
          </cell>
          <cell r="BY204">
            <v>115.1</v>
          </cell>
          <cell r="BZ204">
            <v>117.34</v>
          </cell>
          <cell r="CA204">
            <v>119.57</v>
          </cell>
          <cell r="CB204">
            <v>121.8</v>
          </cell>
          <cell r="CC204">
            <v>110.63</v>
          </cell>
        </row>
        <row r="205">
          <cell r="P205" t="str">
            <v>ป้ายมาตรฐานในงานก่อสร้าง ชุดที่ 2</v>
          </cell>
          <cell r="Q205">
            <v>92300</v>
          </cell>
          <cell r="R205">
            <v>28</v>
          </cell>
          <cell r="S205">
            <v>66</v>
          </cell>
          <cell r="T205">
            <v>8</v>
          </cell>
          <cell r="U205">
            <v>0</v>
          </cell>
          <cell r="V205">
            <v>75</v>
          </cell>
          <cell r="W205">
            <v>0</v>
          </cell>
          <cell r="X205">
            <v>0</v>
          </cell>
          <cell r="Y205">
            <v>0</v>
          </cell>
          <cell r="Z205">
            <v>2</v>
          </cell>
          <cell r="AA205">
            <v>60</v>
          </cell>
          <cell r="AD205">
            <v>39</v>
          </cell>
          <cell r="AE205">
            <v>51.6</v>
          </cell>
          <cell r="AF205">
            <v>53.24</v>
          </cell>
          <cell r="AG205">
            <v>54.88</v>
          </cell>
          <cell r="AH205">
            <v>56.51</v>
          </cell>
          <cell r="AI205">
            <v>58.15</v>
          </cell>
          <cell r="AJ205">
            <v>59.79</v>
          </cell>
          <cell r="AK205">
            <v>61.43</v>
          </cell>
          <cell r="AL205">
            <v>63.07</v>
          </cell>
          <cell r="AM205">
            <v>64.709999999999994</v>
          </cell>
          <cell r="AN205">
            <v>66.34</v>
          </cell>
          <cell r="AO205">
            <v>67.98</v>
          </cell>
          <cell r="AP205">
            <v>69.62</v>
          </cell>
          <cell r="AQ205">
            <v>71.260000000000005</v>
          </cell>
          <cell r="AR205">
            <v>72.900000000000006</v>
          </cell>
          <cell r="AS205">
            <v>74.53</v>
          </cell>
          <cell r="AT205">
            <v>76.17</v>
          </cell>
          <cell r="AU205">
            <v>77.81</v>
          </cell>
          <cell r="AV205">
            <v>79.45</v>
          </cell>
          <cell r="AW205">
            <v>81.09</v>
          </cell>
          <cell r="AX205">
            <v>82.72</v>
          </cell>
          <cell r="AY205">
            <v>84.36</v>
          </cell>
          <cell r="AZ205">
            <v>86</v>
          </cell>
          <cell r="BA205">
            <v>87.64</v>
          </cell>
          <cell r="BB205">
            <v>89.28</v>
          </cell>
          <cell r="BC205">
            <v>81.08</v>
          </cell>
          <cell r="BD205">
            <v>39</v>
          </cell>
          <cell r="BE205">
            <v>72.239999999999995</v>
          </cell>
          <cell r="BF205">
            <v>74.53</v>
          </cell>
          <cell r="BG205">
            <v>75.83</v>
          </cell>
          <cell r="BH205">
            <v>79.12</v>
          </cell>
          <cell r="BI205">
            <v>81.41</v>
          </cell>
          <cell r="BJ205">
            <v>83.71</v>
          </cell>
          <cell r="BK205">
            <v>86</v>
          </cell>
          <cell r="BL205">
            <v>88.29</v>
          </cell>
          <cell r="BM205">
            <v>90.59</v>
          </cell>
          <cell r="BN205">
            <v>92.88</v>
          </cell>
          <cell r="BO205">
            <v>95.17</v>
          </cell>
          <cell r="BP205">
            <v>97.47</v>
          </cell>
          <cell r="BQ205">
            <v>99.76</v>
          </cell>
          <cell r="BR205">
            <v>102.05</v>
          </cell>
          <cell r="BS205">
            <v>104.35</v>
          </cell>
          <cell r="BT205">
            <v>106.64</v>
          </cell>
          <cell r="BU205">
            <v>108.93</v>
          </cell>
          <cell r="BV205">
            <v>111.23</v>
          </cell>
          <cell r="BW205">
            <v>113.52</v>
          </cell>
          <cell r="BX205">
            <v>115.81</v>
          </cell>
          <cell r="BY205">
            <v>118.11</v>
          </cell>
          <cell r="BZ205">
            <v>120.4</v>
          </cell>
          <cell r="CA205">
            <v>122.69</v>
          </cell>
          <cell r="CB205">
            <v>124.99</v>
          </cell>
          <cell r="CC205">
            <v>113.52</v>
          </cell>
        </row>
        <row r="206">
          <cell r="P206" t="str">
            <v>ป้ายมาตรฐานในงานก่อสร้าง ชุดที่ 3</v>
          </cell>
          <cell r="Q206">
            <v>31200</v>
          </cell>
          <cell r="R206">
            <v>11</v>
          </cell>
          <cell r="S206">
            <v>33</v>
          </cell>
          <cell r="T206">
            <v>0</v>
          </cell>
          <cell r="U206">
            <v>4</v>
          </cell>
          <cell r="V206">
            <v>20</v>
          </cell>
          <cell r="W206">
            <v>0</v>
          </cell>
          <cell r="X206">
            <v>0</v>
          </cell>
          <cell r="Y206">
            <v>0</v>
          </cell>
          <cell r="Z206">
            <v>0</v>
          </cell>
          <cell r="AA206">
            <v>0</v>
          </cell>
          <cell r="AD206">
            <v>40</v>
          </cell>
          <cell r="AE206">
            <v>52.91</v>
          </cell>
          <cell r="AF206">
            <v>54.59</v>
          </cell>
          <cell r="AG206">
            <v>56.27</v>
          </cell>
          <cell r="AH206">
            <v>57.95</v>
          </cell>
          <cell r="AI206">
            <v>59.63</v>
          </cell>
          <cell r="AJ206">
            <v>61.31</v>
          </cell>
          <cell r="AK206">
            <v>62.99</v>
          </cell>
          <cell r="AL206">
            <v>64.67</v>
          </cell>
          <cell r="AM206">
            <v>66.349999999999994</v>
          </cell>
          <cell r="AN206">
            <v>68.03</v>
          </cell>
          <cell r="AO206">
            <v>69.709999999999994</v>
          </cell>
          <cell r="AP206">
            <v>71.39</v>
          </cell>
          <cell r="AQ206">
            <v>73.069999999999993</v>
          </cell>
          <cell r="AR206">
            <v>74.75</v>
          </cell>
          <cell r="AS206">
            <v>76.430000000000007</v>
          </cell>
          <cell r="AT206">
            <v>78.11</v>
          </cell>
          <cell r="AU206">
            <v>79.790000000000006</v>
          </cell>
          <cell r="AV206">
            <v>81.47</v>
          </cell>
          <cell r="AW206">
            <v>83.15</v>
          </cell>
          <cell r="AX206">
            <v>84.83</v>
          </cell>
          <cell r="AY206">
            <v>86.51</v>
          </cell>
          <cell r="AZ206">
            <v>88.19</v>
          </cell>
          <cell r="BA206">
            <v>89.87</v>
          </cell>
          <cell r="BB206">
            <v>91.55</v>
          </cell>
          <cell r="BC206">
            <v>83.15</v>
          </cell>
          <cell r="BD206">
            <v>40</v>
          </cell>
          <cell r="BE206">
            <v>74.069999999999993</v>
          </cell>
          <cell r="BF206">
            <v>76.42</v>
          </cell>
          <cell r="BG206">
            <v>78.77</v>
          </cell>
          <cell r="BH206">
            <v>81.13</v>
          </cell>
          <cell r="BI206">
            <v>83.48</v>
          </cell>
          <cell r="BJ206">
            <v>85.83</v>
          </cell>
          <cell r="BK206">
            <v>88.18</v>
          </cell>
          <cell r="BL206">
            <v>90.53</v>
          </cell>
          <cell r="BM206">
            <v>92.89</v>
          </cell>
          <cell r="BN206">
            <v>95.24</v>
          </cell>
          <cell r="BO206">
            <v>97.59</v>
          </cell>
          <cell r="BP206">
            <v>99.94</v>
          </cell>
          <cell r="BQ206">
            <v>102.29</v>
          </cell>
          <cell r="BR206">
            <v>104.65</v>
          </cell>
          <cell r="BS206">
            <v>107</v>
          </cell>
          <cell r="BT206">
            <v>109.35</v>
          </cell>
          <cell r="BU206">
            <v>111.7</v>
          </cell>
          <cell r="BV206">
            <v>114.05</v>
          </cell>
          <cell r="BW206">
            <v>116.41</v>
          </cell>
          <cell r="BX206">
            <v>118.76</v>
          </cell>
          <cell r="BY206">
            <v>121.11</v>
          </cell>
          <cell r="BZ206">
            <v>123.46</v>
          </cell>
          <cell r="CA206">
            <v>125.81</v>
          </cell>
          <cell r="CB206">
            <v>128.16999999999999</v>
          </cell>
          <cell r="CC206">
            <v>116.41</v>
          </cell>
        </row>
        <row r="207">
          <cell r="P207" t="str">
            <v>ป้ายมาตรฐานในงานก่อสร้าง ชุดที่ 4</v>
          </cell>
          <cell r="Q207">
            <v>51500</v>
          </cell>
          <cell r="R207">
            <v>15</v>
          </cell>
          <cell r="S207">
            <v>50</v>
          </cell>
          <cell r="T207">
            <v>0</v>
          </cell>
          <cell r="U207">
            <v>8</v>
          </cell>
          <cell r="V207">
            <v>0</v>
          </cell>
          <cell r="W207">
            <v>20</v>
          </cell>
          <cell r="X207">
            <v>0</v>
          </cell>
          <cell r="Y207">
            <v>4</v>
          </cell>
          <cell r="Z207">
            <v>2</v>
          </cell>
          <cell r="AA207">
            <v>0</v>
          </cell>
          <cell r="AD207">
            <v>41</v>
          </cell>
          <cell r="AE207">
            <v>54.21</v>
          </cell>
          <cell r="AF207">
            <v>55.94</v>
          </cell>
          <cell r="AG207">
            <v>57.66</v>
          </cell>
          <cell r="AH207">
            <v>59.38</v>
          </cell>
          <cell r="AI207">
            <v>61.1</v>
          </cell>
          <cell r="AJ207">
            <v>62.82</v>
          </cell>
          <cell r="AK207">
            <v>64.55</v>
          </cell>
          <cell r="AL207">
            <v>66.27</v>
          </cell>
          <cell r="AM207">
            <v>67.989999999999995</v>
          </cell>
          <cell r="AN207">
            <v>69.709999999999994</v>
          </cell>
          <cell r="AO207">
            <v>71.430000000000007</v>
          </cell>
          <cell r="AP207">
            <v>73.16</v>
          </cell>
          <cell r="AQ207">
            <v>74.88</v>
          </cell>
          <cell r="AR207">
            <v>76.599999999999994</v>
          </cell>
          <cell r="AS207">
            <v>78.319999999999993</v>
          </cell>
          <cell r="AT207">
            <v>80.040000000000006</v>
          </cell>
          <cell r="AU207">
            <v>81.77</v>
          </cell>
          <cell r="AV207">
            <v>83.49</v>
          </cell>
          <cell r="AW207">
            <v>85.21</v>
          </cell>
          <cell r="AX207">
            <v>86.93</v>
          </cell>
          <cell r="AY207">
            <v>88.65</v>
          </cell>
          <cell r="AZ207">
            <v>90.38</v>
          </cell>
          <cell r="BA207">
            <v>92.1</v>
          </cell>
          <cell r="BB207">
            <v>93.82</v>
          </cell>
          <cell r="BC207">
            <v>85.21</v>
          </cell>
          <cell r="BD207">
            <v>41</v>
          </cell>
          <cell r="BE207">
            <v>75.900000000000006</v>
          </cell>
          <cell r="BF207">
            <v>78.31</v>
          </cell>
          <cell r="BG207">
            <v>80.72</v>
          </cell>
          <cell r="BH207">
            <v>83.13</v>
          </cell>
          <cell r="BI207">
            <v>85.54</v>
          </cell>
          <cell r="BJ207">
            <v>87.95</v>
          </cell>
          <cell r="BK207">
            <v>90.36</v>
          </cell>
          <cell r="BL207">
            <v>92.77</v>
          </cell>
          <cell r="BM207">
            <v>95.19</v>
          </cell>
          <cell r="BN207">
            <v>97.6</v>
          </cell>
          <cell r="BO207">
            <v>100.01</v>
          </cell>
          <cell r="BP207">
            <v>102.42</v>
          </cell>
          <cell r="BQ207">
            <v>104.83</v>
          </cell>
          <cell r="BR207">
            <v>107.24</v>
          </cell>
          <cell r="BS207">
            <v>109.65</v>
          </cell>
          <cell r="BT207">
            <v>112.06</v>
          </cell>
          <cell r="BU207">
            <v>114.47</v>
          </cell>
          <cell r="BV207">
            <v>116.88</v>
          </cell>
          <cell r="BW207">
            <v>119.29</v>
          </cell>
          <cell r="BX207">
            <v>121.7</v>
          </cell>
          <cell r="BY207">
            <v>124.12</v>
          </cell>
          <cell r="BZ207">
            <v>126.53</v>
          </cell>
          <cell r="CA207">
            <v>128.94</v>
          </cell>
          <cell r="CB207">
            <v>131.35</v>
          </cell>
          <cell r="CC207">
            <v>119.29</v>
          </cell>
        </row>
        <row r="208">
          <cell r="P208" t="str">
            <v>ป้ายมาตรฐานในงานก่อสร้าง ชุดที่ 5</v>
          </cell>
          <cell r="Q208">
            <v>54200</v>
          </cell>
          <cell r="R208">
            <v>15</v>
          </cell>
          <cell r="S208">
            <v>47</v>
          </cell>
          <cell r="T208">
            <v>0</v>
          </cell>
          <cell r="U208">
            <v>8</v>
          </cell>
          <cell r="V208">
            <v>0</v>
          </cell>
          <cell r="W208">
            <v>50</v>
          </cell>
          <cell r="X208">
            <v>0</v>
          </cell>
          <cell r="Y208">
            <v>4</v>
          </cell>
          <cell r="Z208">
            <v>2</v>
          </cell>
          <cell r="AA208">
            <v>0</v>
          </cell>
          <cell r="AD208">
            <v>42</v>
          </cell>
          <cell r="AE208">
            <v>55.52</v>
          </cell>
          <cell r="AF208">
            <v>57.28</v>
          </cell>
          <cell r="AG208">
            <v>59.05</v>
          </cell>
          <cell r="AH208">
            <v>60.81</v>
          </cell>
          <cell r="AI208">
            <v>62.58</v>
          </cell>
          <cell r="AJ208">
            <v>64.34</v>
          </cell>
          <cell r="AK208">
            <v>66.099999999999994</v>
          </cell>
          <cell r="AL208">
            <v>67.87</v>
          </cell>
          <cell r="AM208">
            <v>69.63</v>
          </cell>
          <cell r="AN208">
            <v>71.400000000000006</v>
          </cell>
          <cell r="AO208">
            <v>73.16</v>
          </cell>
          <cell r="AP208">
            <v>74.92</v>
          </cell>
          <cell r="AQ208">
            <v>76.69</v>
          </cell>
          <cell r="AR208">
            <v>78.45</v>
          </cell>
          <cell r="AS208">
            <v>80.22</v>
          </cell>
          <cell r="AT208">
            <v>81.98</v>
          </cell>
          <cell r="AU208">
            <v>83.74</v>
          </cell>
          <cell r="AV208">
            <v>85.51</v>
          </cell>
          <cell r="AW208">
            <v>87.27</v>
          </cell>
          <cell r="AX208">
            <v>89.04</v>
          </cell>
          <cell r="AY208">
            <v>90.8</v>
          </cell>
          <cell r="AZ208">
            <v>92.56</v>
          </cell>
          <cell r="BA208">
            <v>94.33</v>
          </cell>
          <cell r="BB208">
            <v>96.09</v>
          </cell>
          <cell r="BC208">
            <v>87.27</v>
          </cell>
          <cell r="BD208">
            <v>42</v>
          </cell>
          <cell r="BE208">
            <v>77.73</v>
          </cell>
          <cell r="BF208">
            <v>80.2</v>
          </cell>
          <cell r="BG208">
            <v>82.67</v>
          </cell>
          <cell r="BH208">
            <v>85.14</v>
          </cell>
          <cell r="BI208">
            <v>87.61</v>
          </cell>
          <cell r="BJ208">
            <v>90.08</v>
          </cell>
          <cell r="BK208">
            <v>92.55</v>
          </cell>
          <cell r="BL208">
            <v>95.02</v>
          </cell>
          <cell r="BM208">
            <v>97.49</v>
          </cell>
          <cell r="BN208">
            <v>99.96</v>
          </cell>
          <cell r="BO208">
            <v>102.42</v>
          </cell>
          <cell r="BP208">
            <v>104.89</v>
          </cell>
          <cell r="BQ208">
            <v>107.36</v>
          </cell>
          <cell r="BR208">
            <v>109.83</v>
          </cell>
          <cell r="BS208">
            <v>112.3</v>
          </cell>
          <cell r="BT208">
            <v>114.77</v>
          </cell>
          <cell r="BU208">
            <v>117.24</v>
          </cell>
          <cell r="BV208">
            <v>119.71</v>
          </cell>
          <cell r="BW208">
            <v>122.18</v>
          </cell>
          <cell r="BX208">
            <v>124.65</v>
          </cell>
          <cell r="BY208">
            <v>127.12</v>
          </cell>
          <cell r="BZ208">
            <v>129.59</v>
          </cell>
          <cell r="CA208">
            <v>132.06</v>
          </cell>
          <cell r="CB208">
            <v>134.53</v>
          </cell>
          <cell r="CC208">
            <v>122.18</v>
          </cell>
        </row>
        <row r="209">
          <cell r="P209" t="str">
            <v>ป้ายมาตรฐานในงานก่อสร้าง ชุดที่ 6</v>
          </cell>
          <cell r="Q209">
            <v>53050</v>
          </cell>
          <cell r="R209">
            <v>16</v>
          </cell>
          <cell r="S209">
            <v>50</v>
          </cell>
          <cell r="T209">
            <v>0</v>
          </cell>
          <cell r="U209">
            <v>5</v>
          </cell>
          <cell r="V209">
            <v>20</v>
          </cell>
          <cell r="W209">
            <v>0</v>
          </cell>
          <cell r="X209">
            <v>0</v>
          </cell>
          <cell r="Y209">
            <v>0</v>
          </cell>
          <cell r="Z209">
            <v>1</v>
          </cell>
          <cell r="AA209">
            <v>60</v>
          </cell>
          <cell r="AD209">
            <v>43</v>
          </cell>
          <cell r="AE209">
            <v>56.83</v>
          </cell>
          <cell r="AF209">
            <v>58.63</v>
          </cell>
          <cell r="AG209">
            <v>60.44</v>
          </cell>
          <cell r="AH209">
            <v>62.24</v>
          </cell>
          <cell r="AI209">
            <v>64.05</v>
          </cell>
          <cell r="AJ209">
            <v>65.86</v>
          </cell>
          <cell r="AK209">
            <v>67.66</v>
          </cell>
          <cell r="AL209">
            <v>69.47</v>
          </cell>
          <cell r="AM209">
            <v>71.28</v>
          </cell>
          <cell r="AN209">
            <v>73.08</v>
          </cell>
          <cell r="AO209">
            <v>74.89</v>
          </cell>
          <cell r="AP209">
            <v>76.69</v>
          </cell>
          <cell r="AQ209">
            <v>78.5</v>
          </cell>
          <cell r="AR209">
            <v>80.31</v>
          </cell>
          <cell r="AS209">
            <v>82.11</v>
          </cell>
          <cell r="AT209">
            <v>83.92</v>
          </cell>
          <cell r="AU209">
            <v>85.72</v>
          </cell>
          <cell r="AV209">
            <v>87.53</v>
          </cell>
          <cell r="AW209">
            <v>89.34</v>
          </cell>
          <cell r="AX209">
            <v>91.14</v>
          </cell>
          <cell r="AY209">
            <v>92.95</v>
          </cell>
          <cell r="AZ209">
            <v>94.75</v>
          </cell>
          <cell r="BA209">
            <v>96.56</v>
          </cell>
          <cell r="BB209">
            <v>98.37</v>
          </cell>
          <cell r="BC209">
            <v>89.33</v>
          </cell>
          <cell r="BD209">
            <v>43</v>
          </cell>
          <cell r="BE209">
            <v>79.56</v>
          </cell>
          <cell r="BF209">
            <v>82.09</v>
          </cell>
          <cell r="BG209">
            <v>84.61</v>
          </cell>
          <cell r="BH209">
            <v>87.14</v>
          </cell>
          <cell r="BI209">
            <v>89.67</v>
          </cell>
          <cell r="BJ209">
            <v>92.2</v>
          </cell>
          <cell r="BK209">
            <v>94.73</v>
          </cell>
          <cell r="BL209">
            <v>97.26</v>
          </cell>
          <cell r="BM209">
            <v>99.78</v>
          </cell>
          <cell r="BN209">
            <v>102.31</v>
          </cell>
          <cell r="BO209">
            <v>104.84</v>
          </cell>
          <cell r="BP209">
            <v>107.37</v>
          </cell>
          <cell r="BQ209">
            <v>109.9</v>
          </cell>
          <cell r="BR209">
            <v>112.43</v>
          </cell>
          <cell r="BS209">
            <v>114.96</v>
          </cell>
          <cell r="BT209">
            <v>117.48</v>
          </cell>
          <cell r="BU209">
            <v>120.01</v>
          </cell>
          <cell r="BV209">
            <v>122.54</v>
          </cell>
          <cell r="BW209">
            <v>125.07</v>
          </cell>
          <cell r="BX209">
            <v>127.6</v>
          </cell>
          <cell r="BY209">
            <v>130.13</v>
          </cell>
          <cell r="BZ209">
            <v>132.65</v>
          </cell>
          <cell r="CA209">
            <v>135.18</v>
          </cell>
          <cell r="CB209">
            <v>137.71</v>
          </cell>
          <cell r="CC209">
            <v>125.07</v>
          </cell>
        </row>
        <row r="210">
          <cell r="P210" t="str">
            <v>ป้ายมาตรฐานในงานก่อสร้าง ชุดที่ 7</v>
          </cell>
          <cell r="Q210">
            <v>73300</v>
          </cell>
          <cell r="R210">
            <v>20</v>
          </cell>
          <cell r="S210">
            <v>42</v>
          </cell>
          <cell r="T210">
            <v>0</v>
          </cell>
          <cell r="U210">
            <v>10</v>
          </cell>
          <cell r="V210">
            <v>30</v>
          </cell>
          <cell r="W210">
            <v>0</v>
          </cell>
          <cell r="X210">
            <v>0</v>
          </cell>
          <cell r="Y210">
            <v>0</v>
          </cell>
          <cell r="Z210">
            <v>2</v>
          </cell>
          <cell r="AA210">
            <v>90</v>
          </cell>
          <cell r="AD210">
            <v>44</v>
          </cell>
          <cell r="AE210">
            <v>58.13</v>
          </cell>
          <cell r="AF210">
            <v>59.98</v>
          </cell>
          <cell r="AG210">
            <v>61.83</v>
          </cell>
          <cell r="AH210">
            <v>63.68</v>
          </cell>
          <cell r="AI210">
            <v>65.52</v>
          </cell>
          <cell r="AJ210">
            <v>67.37</v>
          </cell>
          <cell r="AK210">
            <v>69.22</v>
          </cell>
          <cell r="AL210">
            <v>71.069999999999993</v>
          </cell>
          <cell r="AM210">
            <v>72.92</v>
          </cell>
          <cell r="AN210">
            <v>74.77</v>
          </cell>
          <cell r="AO210">
            <v>76.61</v>
          </cell>
          <cell r="AP210">
            <v>78.459999999999994</v>
          </cell>
          <cell r="AQ210">
            <v>80.31</v>
          </cell>
          <cell r="AR210">
            <v>82.16</v>
          </cell>
          <cell r="AS210">
            <v>84.01</v>
          </cell>
          <cell r="AT210">
            <v>85.85</v>
          </cell>
          <cell r="AU210">
            <v>87.7</v>
          </cell>
          <cell r="AV210">
            <v>89.55</v>
          </cell>
          <cell r="AW210">
            <v>91.4</v>
          </cell>
          <cell r="AX210">
            <v>93.25</v>
          </cell>
          <cell r="AY210">
            <v>95.09</v>
          </cell>
          <cell r="AZ210">
            <v>96.94</v>
          </cell>
          <cell r="BA210">
            <v>98.79</v>
          </cell>
          <cell r="BB210">
            <v>100.64</v>
          </cell>
          <cell r="BC210">
            <v>91.4</v>
          </cell>
          <cell r="BD210">
            <v>44</v>
          </cell>
          <cell r="BE210">
            <v>81.39</v>
          </cell>
          <cell r="BF210">
            <v>83.97</v>
          </cell>
          <cell r="BG210">
            <v>86.56</v>
          </cell>
          <cell r="BH210">
            <v>89.15</v>
          </cell>
          <cell r="BI210">
            <v>91.73</v>
          </cell>
          <cell r="BJ210">
            <v>94.32</v>
          </cell>
          <cell r="BK210">
            <v>96.91</v>
          </cell>
          <cell r="BL210">
            <v>99.5</v>
          </cell>
          <cell r="BM210">
            <v>102.08</v>
          </cell>
          <cell r="BN210">
            <v>104.67</v>
          </cell>
          <cell r="BO210">
            <v>107.26</v>
          </cell>
          <cell r="BP210">
            <v>109.85</v>
          </cell>
          <cell r="BQ210">
            <v>112.43</v>
          </cell>
          <cell r="BR210">
            <v>115.02</v>
          </cell>
          <cell r="BS210">
            <v>117.61</v>
          </cell>
          <cell r="BT210">
            <v>120.19</v>
          </cell>
          <cell r="BU210">
            <v>122.78</v>
          </cell>
          <cell r="BV210">
            <v>125.37</v>
          </cell>
          <cell r="BW210">
            <v>127.96</v>
          </cell>
          <cell r="BX210">
            <v>130.54</v>
          </cell>
          <cell r="BY210">
            <v>133.13</v>
          </cell>
          <cell r="BZ210">
            <v>135.72</v>
          </cell>
          <cell r="CA210">
            <v>138.31</v>
          </cell>
          <cell r="CB210">
            <v>140.88999999999999</v>
          </cell>
          <cell r="CC210">
            <v>127.96</v>
          </cell>
        </row>
        <row r="211">
          <cell r="P211" t="str">
            <v>ป้ายมาตรฐานในงานก่อสร้าง ชุดที่ 8</v>
          </cell>
          <cell r="Q211">
            <v>58450</v>
          </cell>
          <cell r="R211">
            <v>18</v>
          </cell>
          <cell r="S211">
            <v>55</v>
          </cell>
          <cell r="T211">
            <v>1</v>
          </cell>
          <cell r="U211">
            <v>5</v>
          </cell>
          <cell r="V211">
            <v>30</v>
          </cell>
          <cell r="W211">
            <v>0</v>
          </cell>
          <cell r="X211">
            <v>0</v>
          </cell>
          <cell r="Y211">
            <v>0</v>
          </cell>
          <cell r="Z211">
            <v>2</v>
          </cell>
          <cell r="AA211">
            <v>30</v>
          </cell>
          <cell r="AD211">
            <v>45</v>
          </cell>
          <cell r="AE211">
            <v>59.44</v>
          </cell>
          <cell r="AF211">
            <v>61.33</v>
          </cell>
          <cell r="AG211">
            <v>63.22</v>
          </cell>
          <cell r="AH211">
            <v>65.11</v>
          </cell>
          <cell r="AI211">
            <v>67</v>
          </cell>
          <cell r="AJ211">
            <v>68.89</v>
          </cell>
          <cell r="AK211">
            <v>70.78</v>
          </cell>
          <cell r="AL211">
            <v>72.67</v>
          </cell>
          <cell r="AM211">
            <v>74.56</v>
          </cell>
          <cell r="AN211">
            <v>76.45</v>
          </cell>
          <cell r="AO211">
            <v>78.34</v>
          </cell>
          <cell r="AP211">
            <v>80.23</v>
          </cell>
          <cell r="AQ211">
            <v>82.12</v>
          </cell>
          <cell r="AR211">
            <v>84.01</v>
          </cell>
          <cell r="AS211">
            <v>85.9</v>
          </cell>
          <cell r="AT211">
            <v>87.79</v>
          </cell>
          <cell r="AU211">
            <v>89.68</v>
          </cell>
          <cell r="AV211">
            <v>91.57</v>
          </cell>
          <cell r="AW211">
            <v>93.46</v>
          </cell>
          <cell r="AX211">
            <v>95.35</v>
          </cell>
          <cell r="AY211">
            <v>97.24</v>
          </cell>
          <cell r="AZ211">
            <v>99.13</v>
          </cell>
          <cell r="BA211">
            <v>101.02</v>
          </cell>
          <cell r="BB211">
            <v>102.91</v>
          </cell>
          <cell r="BC211">
            <v>93.46</v>
          </cell>
          <cell r="BD211">
            <v>45</v>
          </cell>
          <cell r="BE211">
            <v>83.21</v>
          </cell>
          <cell r="BF211">
            <v>85.86</v>
          </cell>
          <cell r="BG211">
            <v>88.51</v>
          </cell>
          <cell r="BH211">
            <v>91.15</v>
          </cell>
          <cell r="BI211">
            <v>93.8</v>
          </cell>
          <cell r="BJ211">
            <v>96.44</v>
          </cell>
          <cell r="BK211">
            <v>99.09</v>
          </cell>
          <cell r="BL211">
            <v>101.74</v>
          </cell>
          <cell r="BM211">
            <v>104.38</v>
          </cell>
          <cell r="BN211">
            <v>107.03</v>
          </cell>
          <cell r="BO211">
            <v>109.68</v>
          </cell>
          <cell r="BP211">
            <v>112.32</v>
          </cell>
          <cell r="BQ211">
            <v>114.97</v>
          </cell>
          <cell r="BR211">
            <v>117.61</v>
          </cell>
          <cell r="BS211">
            <v>120.26</v>
          </cell>
          <cell r="BT211">
            <v>122.91</v>
          </cell>
          <cell r="BU211">
            <v>125.55</v>
          </cell>
          <cell r="BV211">
            <v>128.19999999999999</v>
          </cell>
          <cell r="BW211">
            <v>130.84</v>
          </cell>
          <cell r="BX211">
            <v>133.49</v>
          </cell>
          <cell r="BY211">
            <v>136.13999999999999</v>
          </cell>
          <cell r="BZ211">
            <v>138.78</v>
          </cell>
          <cell r="CA211">
            <v>141.43</v>
          </cell>
          <cell r="CB211">
            <v>144.07</v>
          </cell>
          <cell r="CC211">
            <v>130.84</v>
          </cell>
        </row>
        <row r="212">
          <cell r="P212" t="str">
            <v>ป้ายมาตรฐานในงานก่อสร้าง ชุดที่ 9</v>
          </cell>
          <cell r="Q212">
            <v>275450</v>
          </cell>
          <cell r="R212">
            <v>32</v>
          </cell>
          <cell r="S212">
            <v>47</v>
          </cell>
          <cell r="T212">
            <v>0</v>
          </cell>
          <cell r="U212">
            <v>15</v>
          </cell>
          <cell r="V212">
            <v>60</v>
          </cell>
          <cell r="W212">
            <v>0</v>
          </cell>
          <cell r="X212">
            <v>500</v>
          </cell>
          <cell r="Y212">
            <v>0</v>
          </cell>
          <cell r="Z212">
            <v>2</v>
          </cell>
          <cell r="AA212">
            <v>255</v>
          </cell>
          <cell r="AD212">
            <v>46</v>
          </cell>
          <cell r="AE212">
            <v>60.75</v>
          </cell>
          <cell r="AF212">
            <v>62.68</v>
          </cell>
          <cell r="AG212">
            <v>64.61</v>
          </cell>
          <cell r="AH212">
            <v>66.540000000000006</v>
          </cell>
          <cell r="AI212">
            <v>68.47</v>
          </cell>
          <cell r="AJ212">
            <v>70.41</v>
          </cell>
          <cell r="AK212">
            <v>72.34</v>
          </cell>
          <cell r="AL212">
            <v>74.27</v>
          </cell>
          <cell r="AM212">
            <v>76.2</v>
          </cell>
          <cell r="AN212">
            <v>78.13</v>
          </cell>
          <cell r="AO212">
            <v>80.069999999999993</v>
          </cell>
          <cell r="AP212">
            <v>82</v>
          </cell>
          <cell r="AQ212">
            <v>83.93</v>
          </cell>
          <cell r="AR212">
            <v>85.86</v>
          </cell>
          <cell r="AS212">
            <v>87.79</v>
          </cell>
          <cell r="AT212">
            <v>89.73</v>
          </cell>
          <cell r="AU212">
            <v>91.66</v>
          </cell>
          <cell r="AV212">
            <v>93.59</v>
          </cell>
          <cell r="AW212">
            <v>95.52</v>
          </cell>
          <cell r="AX212">
            <v>97.45</v>
          </cell>
          <cell r="AY212">
            <v>99.39</v>
          </cell>
          <cell r="AZ212">
            <v>101.32</v>
          </cell>
          <cell r="BA212">
            <v>103.25</v>
          </cell>
          <cell r="BB212">
            <v>105.18</v>
          </cell>
          <cell r="BC212">
            <v>95.52</v>
          </cell>
          <cell r="BD212">
            <v>46</v>
          </cell>
          <cell r="BE212">
            <v>85.04</v>
          </cell>
          <cell r="BF212">
            <v>87.75</v>
          </cell>
          <cell r="BG212">
            <v>90.45</v>
          </cell>
          <cell r="BH212">
            <v>93.16</v>
          </cell>
          <cell r="BI212">
            <v>95.86</v>
          </cell>
          <cell r="BJ212">
            <v>98.57</v>
          </cell>
          <cell r="BK212">
            <v>101.27</v>
          </cell>
          <cell r="BL212">
            <v>103.98</v>
          </cell>
          <cell r="BM212">
            <v>106.68</v>
          </cell>
          <cell r="BN212">
            <v>109.39</v>
          </cell>
          <cell r="BO212">
            <v>112.09</v>
          </cell>
          <cell r="BP212">
            <v>114.8</v>
          </cell>
          <cell r="BQ212">
            <v>117.5</v>
          </cell>
          <cell r="BR212">
            <v>120.21</v>
          </cell>
          <cell r="BS212">
            <v>122.91</v>
          </cell>
          <cell r="BT212">
            <v>125.62</v>
          </cell>
          <cell r="BU212">
            <v>128.32</v>
          </cell>
          <cell r="BV212">
            <v>131.03</v>
          </cell>
          <cell r="BW212">
            <v>133.72999999999999</v>
          </cell>
          <cell r="BX212">
            <v>136.44</v>
          </cell>
          <cell r="BY212">
            <v>139.13999999999999</v>
          </cell>
          <cell r="BZ212">
            <v>141.85</v>
          </cell>
          <cell r="CA212">
            <v>144.55000000000001</v>
          </cell>
          <cell r="CB212">
            <v>147.25</v>
          </cell>
          <cell r="CC212">
            <v>133.72999999999999</v>
          </cell>
        </row>
        <row r="213">
          <cell r="P213" t="str">
            <v>ป้ายมาตรฐานในงานก่อสร้าง ชุดที่ 10</v>
          </cell>
          <cell r="Q213">
            <v>86100</v>
          </cell>
          <cell r="R213">
            <v>24</v>
          </cell>
          <cell r="S213">
            <v>50</v>
          </cell>
          <cell r="T213">
            <v>0</v>
          </cell>
          <cell r="U213">
            <v>10</v>
          </cell>
          <cell r="V213">
            <v>70</v>
          </cell>
          <cell r="W213">
            <v>0</v>
          </cell>
          <cell r="X213">
            <v>0</v>
          </cell>
          <cell r="Y213">
            <v>0</v>
          </cell>
          <cell r="Z213">
            <v>0</v>
          </cell>
          <cell r="AA213">
            <v>140</v>
          </cell>
          <cell r="AD213">
            <v>47</v>
          </cell>
          <cell r="AE213">
            <v>62.05</v>
          </cell>
          <cell r="AF213">
            <v>64.03</v>
          </cell>
          <cell r="AG213">
            <v>66</v>
          </cell>
          <cell r="AH213">
            <v>67.97</v>
          </cell>
          <cell r="AI213">
            <v>69.95</v>
          </cell>
          <cell r="AJ213">
            <v>71.92</v>
          </cell>
          <cell r="AK213">
            <v>73.900000000000006</v>
          </cell>
          <cell r="AL213">
            <v>75.87</v>
          </cell>
          <cell r="AM213">
            <v>77.84</v>
          </cell>
          <cell r="AN213">
            <v>79.819999999999993</v>
          </cell>
          <cell r="AO213">
            <v>81.790000000000006</v>
          </cell>
          <cell r="AP213">
            <v>83.77</v>
          </cell>
          <cell r="AQ213">
            <v>85.74</v>
          </cell>
          <cell r="AR213">
            <v>87.71</v>
          </cell>
          <cell r="AS213">
            <v>89.69</v>
          </cell>
          <cell r="AT213">
            <v>91.66</v>
          </cell>
          <cell r="AU213">
            <v>93.64</v>
          </cell>
          <cell r="AV213">
            <v>95.61</v>
          </cell>
          <cell r="AW213">
            <v>97.58</v>
          </cell>
          <cell r="AX213">
            <v>99.56</v>
          </cell>
          <cell r="AY213">
            <v>101.53</v>
          </cell>
          <cell r="AZ213">
            <v>103.51</v>
          </cell>
          <cell r="BA213">
            <v>105.48</v>
          </cell>
          <cell r="BB213">
            <v>107.45</v>
          </cell>
          <cell r="BC213">
            <v>97.58</v>
          </cell>
          <cell r="BD213">
            <v>47</v>
          </cell>
          <cell r="BE213">
            <v>86.87</v>
          </cell>
          <cell r="BF213">
            <v>89.64</v>
          </cell>
          <cell r="BG213">
            <v>92.4</v>
          </cell>
          <cell r="BH213">
            <v>95.16</v>
          </cell>
          <cell r="BI213">
            <v>97.93</v>
          </cell>
          <cell r="BJ213">
            <v>100.69</v>
          </cell>
          <cell r="BK213">
            <v>103.45</v>
          </cell>
          <cell r="BL213">
            <v>106.22</v>
          </cell>
          <cell r="BM213">
            <v>108.98</v>
          </cell>
          <cell r="BN213">
            <v>111.75</v>
          </cell>
          <cell r="BO213">
            <v>114.51</v>
          </cell>
          <cell r="BP213">
            <v>117.27</v>
          </cell>
          <cell r="BQ213">
            <v>120.04</v>
          </cell>
          <cell r="BR213">
            <v>122.8</v>
          </cell>
          <cell r="BS213">
            <v>125.56</v>
          </cell>
          <cell r="BT213">
            <v>128.33000000000001</v>
          </cell>
          <cell r="BU213">
            <v>131.09</v>
          </cell>
          <cell r="BV213">
            <v>133.85</v>
          </cell>
          <cell r="BW213">
            <v>136.62</v>
          </cell>
          <cell r="BX213">
            <v>139.38</v>
          </cell>
          <cell r="BY213">
            <v>142.15</v>
          </cell>
          <cell r="BZ213">
            <v>144.91</v>
          </cell>
          <cell r="CA213">
            <v>147.66999999999999</v>
          </cell>
          <cell r="CB213">
            <v>150.44</v>
          </cell>
          <cell r="CC213">
            <v>136.62</v>
          </cell>
        </row>
        <row r="214">
          <cell r="P214" t="str">
            <v>ป้ายมาตรฐานในงานก่อสร้าง ชุดที่ 1 (Mortorway)</v>
          </cell>
          <cell r="Q214">
            <v>42316</v>
          </cell>
          <cell r="R214">
            <v>8.64</v>
          </cell>
          <cell r="S214">
            <v>18</v>
          </cell>
          <cell r="T214">
            <v>4</v>
          </cell>
          <cell r="U214">
            <v>0</v>
          </cell>
          <cell r="V214">
            <v>75</v>
          </cell>
          <cell r="W214">
            <v>0</v>
          </cell>
          <cell r="X214">
            <v>0</v>
          </cell>
          <cell r="Y214">
            <v>0</v>
          </cell>
          <cell r="Z214">
            <v>2</v>
          </cell>
          <cell r="AA214">
            <v>60</v>
          </cell>
          <cell r="AD214">
            <v>48</v>
          </cell>
          <cell r="AE214">
            <v>63.36</v>
          </cell>
          <cell r="AF214">
            <v>65.37</v>
          </cell>
          <cell r="AG214">
            <v>67.39</v>
          </cell>
          <cell r="AH214">
            <v>69.41</v>
          </cell>
          <cell r="AI214">
            <v>71.42</v>
          </cell>
          <cell r="AJ214">
            <v>73.44</v>
          </cell>
          <cell r="AK214">
            <v>75.45</v>
          </cell>
          <cell r="AL214">
            <v>77.47</v>
          </cell>
          <cell r="AM214">
            <v>79.489999999999995</v>
          </cell>
          <cell r="AN214">
            <v>81.5</v>
          </cell>
          <cell r="AO214">
            <v>83.52</v>
          </cell>
          <cell r="AP214">
            <v>85.54</v>
          </cell>
          <cell r="AQ214">
            <v>87.55</v>
          </cell>
          <cell r="AR214">
            <v>89.57</v>
          </cell>
          <cell r="AS214">
            <v>91.58</v>
          </cell>
          <cell r="AT214">
            <v>93.6</v>
          </cell>
          <cell r="AU214">
            <v>95.62</v>
          </cell>
          <cell r="AV214">
            <v>97.63</v>
          </cell>
          <cell r="AW214">
            <v>99.65</v>
          </cell>
          <cell r="AX214">
            <v>101.66</v>
          </cell>
          <cell r="AY214">
            <v>103.68</v>
          </cell>
          <cell r="AZ214">
            <v>105.7</v>
          </cell>
          <cell r="BA214">
            <v>107.71</v>
          </cell>
          <cell r="BB214">
            <v>109.73</v>
          </cell>
          <cell r="BC214">
            <v>99.65</v>
          </cell>
          <cell r="BD214">
            <v>48</v>
          </cell>
          <cell r="BE214">
            <v>88.7</v>
          </cell>
          <cell r="BF214">
            <v>91.52</v>
          </cell>
          <cell r="BG214">
            <v>94.35</v>
          </cell>
          <cell r="BH214">
            <v>97.17</v>
          </cell>
          <cell r="BI214">
            <v>99.99</v>
          </cell>
          <cell r="BJ214">
            <v>102.81</v>
          </cell>
          <cell r="BK214">
            <v>105.64</v>
          </cell>
          <cell r="BL214">
            <v>108.46</v>
          </cell>
          <cell r="BM214">
            <v>111.28</v>
          </cell>
          <cell r="BN214">
            <v>114.1</v>
          </cell>
          <cell r="BO214">
            <v>116.93</v>
          </cell>
          <cell r="BP214">
            <v>119.75</v>
          </cell>
          <cell r="BQ214">
            <v>122.57</v>
          </cell>
          <cell r="BR214">
            <v>125.39</v>
          </cell>
          <cell r="BS214">
            <v>128.22</v>
          </cell>
          <cell r="BT214">
            <v>131.04</v>
          </cell>
          <cell r="BU214">
            <v>133.86000000000001</v>
          </cell>
          <cell r="BV214">
            <v>136.68</v>
          </cell>
          <cell r="BW214">
            <v>139.51</v>
          </cell>
          <cell r="BX214">
            <v>142.33000000000001</v>
          </cell>
          <cell r="BY214">
            <v>145.15</v>
          </cell>
          <cell r="BZ214">
            <v>147.97</v>
          </cell>
          <cell r="CA214">
            <v>150.80000000000001</v>
          </cell>
          <cell r="CB214">
            <v>153.62</v>
          </cell>
          <cell r="CC214">
            <v>139.51</v>
          </cell>
        </row>
        <row r="215">
          <cell r="P215" t="str">
            <v>ป้ายมาตรฐานในงานก่อสร้าง ชุดที่ 2 (Mortorway)</v>
          </cell>
          <cell r="Q215">
            <v>57400</v>
          </cell>
          <cell r="R215">
            <v>16</v>
          </cell>
          <cell r="S215">
            <v>50</v>
          </cell>
          <cell r="T215">
            <v>0</v>
          </cell>
          <cell r="U215">
            <v>8</v>
          </cell>
          <cell r="V215">
            <v>20</v>
          </cell>
          <cell r="W215">
            <v>0</v>
          </cell>
          <cell r="X215">
            <v>0</v>
          </cell>
          <cell r="Y215">
            <v>0</v>
          </cell>
          <cell r="Z215">
            <v>1</v>
          </cell>
          <cell r="AA215">
            <v>60</v>
          </cell>
          <cell r="AD215">
            <v>49</v>
          </cell>
          <cell r="AE215">
            <v>64.66</v>
          </cell>
          <cell r="AF215">
            <v>66.72</v>
          </cell>
          <cell r="AG215">
            <v>68.78</v>
          </cell>
          <cell r="AH215">
            <v>70.84</v>
          </cell>
          <cell r="AI215">
            <v>72.900000000000006</v>
          </cell>
          <cell r="AJ215">
            <v>74.95</v>
          </cell>
          <cell r="AK215">
            <v>77.010000000000005</v>
          </cell>
          <cell r="AL215">
            <v>79.069999999999993</v>
          </cell>
          <cell r="AM215">
            <v>81.13</v>
          </cell>
          <cell r="AN215">
            <v>83.19</v>
          </cell>
          <cell r="AO215">
            <v>85.25</v>
          </cell>
          <cell r="AP215">
            <v>87.3</v>
          </cell>
          <cell r="AQ215">
            <v>89.36</v>
          </cell>
          <cell r="AR215">
            <v>91.42</v>
          </cell>
          <cell r="AS215">
            <v>93.48</v>
          </cell>
          <cell r="AT215">
            <v>95.54</v>
          </cell>
          <cell r="AU215">
            <v>97.59</v>
          </cell>
          <cell r="AV215">
            <v>99.65</v>
          </cell>
          <cell r="AW215">
            <v>101.71</v>
          </cell>
          <cell r="AX215">
            <v>103.77</v>
          </cell>
          <cell r="AY215">
            <v>105.83</v>
          </cell>
          <cell r="AZ215">
            <v>107.88</v>
          </cell>
          <cell r="BA215">
            <v>109.94</v>
          </cell>
          <cell r="BB215">
            <v>112</v>
          </cell>
          <cell r="BC215">
            <v>101.71</v>
          </cell>
          <cell r="BD215">
            <v>49</v>
          </cell>
          <cell r="BE215">
            <v>90.53</v>
          </cell>
          <cell r="BF215">
            <v>93.41</v>
          </cell>
          <cell r="BG215">
            <v>96.29</v>
          </cell>
          <cell r="BH215">
            <v>99.17</v>
          </cell>
          <cell r="BI215">
            <v>102.06</v>
          </cell>
          <cell r="BJ215">
            <v>104.94</v>
          </cell>
          <cell r="BK215">
            <v>107.82</v>
          </cell>
          <cell r="BL215">
            <v>110.7</v>
          </cell>
          <cell r="BM215">
            <v>113.58</v>
          </cell>
          <cell r="BN215">
            <v>116.46</v>
          </cell>
          <cell r="BO215">
            <v>119.34</v>
          </cell>
          <cell r="BP215">
            <v>122.22</v>
          </cell>
          <cell r="BQ215">
            <v>125.11</v>
          </cell>
          <cell r="BR215">
            <v>127.99</v>
          </cell>
          <cell r="BS215">
            <v>130.87</v>
          </cell>
          <cell r="BT215">
            <v>133.75</v>
          </cell>
          <cell r="BU215">
            <v>136.63</v>
          </cell>
          <cell r="BV215">
            <v>139.51</v>
          </cell>
          <cell r="BW215">
            <v>142.38999999999999</v>
          </cell>
          <cell r="BX215">
            <v>145.27000000000001</v>
          </cell>
          <cell r="BY215">
            <v>148.16</v>
          </cell>
          <cell r="BZ215">
            <v>151.04</v>
          </cell>
          <cell r="CA215">
            <v>153.91999999999999</v>
          </cell>
          <cell r="CB215">
            <v>156.80000000000001</v>
          </cell>
          <cell r="CC215">
            <v>142.38999999999999</v>
          </cell>
        </row>
        <row r="216">
          <cell r="P216" t="str">
            <v>ป้ายมาตรฐานในงานก่อสร้าง ชุดที่ 3 (Mortorway)</v>
          </cell>
          <cell r="Q216">
            <v>90022</v>
          </cell>
          <cell r="R216">
            <v>15.98</v>
          </cell>
          <cell r="S216">
            <v>30.6</v>
          </cell>
          <cell r="T216">
            <v>0</v>
          </cell>
          <cell r="U216">
            <v>16</v>
          </cell>
          <cell r="V216">
            <v>90</v>
          </cell>
          <cell r="W216">
            <v>0</v>
          </cell>
          <cell r="X216">
            <v>0</v>
          </cell>
          <cell r="Y216">
            <v>0</v>
          </cell>
          <cell r="Z216">
            <v>2</v>
          </cell>
          <cell r="AA216">
            <v>200</v>
          </cell>
          <cell r="AD216">
            <v>50</v>
          </cell>
          <cell r="AE216">
            <v>65.97</v>
          </cell>
          <cell r="AF216">
            <v>68.069999999999993</v>
          </cell>
          <cell r="AG216">
            <v>70.17</v>
          </cell>
          <cell r="AH216">
            <v>72.27</v>
          </cell>
          <cell r="AI216">
            <v>74.37</v>
          </cell>
          <cell r="AJ216">
            <v>76.47</v>
          </cell>
          <cell r="AK216">
            <v>78.569999999999993</v>
          </cell>
          <cell r="AL216">
            <v>80.67</v>
          </cell>
          <cell r="AM216">
            <v>82.77</v>
          </cell>
          <cell r="AN216">
            <v>84.87</v>
          </cell>
          <cell r="AO216">
            <v>86.97</v>
          </cell>
          <cell r="AP216">
            <v>89.07</v>
          </cell>
          <cell r="AQ216">
            <v>91.17</v>
          </cell>
          <cell r="AR216">
            <v>93.27</v>
          </cell>
          <cell r="AS216">
            <v>95.37</v>
          </cell>
          <cell r="AT216">
            <v>97.47</v>
          </cell>
          <cell r="AU216">
            <v>99.57</v>
          </cell>
          <cell r="AV216">
            <v>101.67</v>
          </cell>
          <cell r="AW216">
            <v>103.77</v>
          </cell>
          <cell r="AX216">
            <v>105.87</v>
          </cell>
          <cell r="AY216">
            <v>107.97</v>
          </cell>
          <cell r="AZ216">
            <v>110.07</v>
          </cell>
          <cell r="BA216">
            <v>112.17</v>
          </cell>
          <cell r="BB216">
            <v>114.27</v>
          </cell>
          <cell r="BC216">
            <v>103.77</v>
          </cell>
          <cell r="BD216">
            <v>50</v>
          </cell>
          <cell r="BE216">
            <v>92.36</v>
          </cell>
          <cell r="BF216">
            <v>95.3</v>
          </cell>
          <cell r="BG216">
            <v>98.24</v>
          </cell>
          <cell r="BH216">
            <v>101.18</v>
          </cell>
          <cell r="BI216">
            <v>104.12</v>
          </cell>
          <cell r="BJ216">
            <v>107.06</v>
          </cell>
          <cell r="BK216">
            <v>110</v>
          </cell>
          <cell r="BL216">
            <v>112.94</v>
          </cell>
          <cell r="BM216">
            <v>115.88</v>
          </cell>
          <cell r="BN216">
            <v>118.82</v>
          </cell>
          <cell r="BO216">
            <v>121.76</v>
          </cell>
          <cell r="BP216">
            <v>124.7</v>
          </cell>
          <cell r="BQ216">
            <v>127.64</v>
          </cell>
          <cell r="BR216">
            <v>130.58000000000001</v>
          </cell>
          <cell r="BS216">
            <v>133.52000000000001</v>
          </cell>
          <cell r="BT216">
            <v>136.46</v>
          </cell>
          <cell r="BU216">
            <v>139.4</v>
          </cell>
          <cell r="BV216">
            <v>142.34</v>
          </cell>
          <cell r="BW216">
            <v>145.28</v>
          </cell>
          <cell r="BX216">
            <v>148.22</v>
          </cell>
          <cell r="BY216">
            <v>151.16</v>
          </cell>
          <cell r="BZ216">
            <v>154.1</v>
          </cell>
          <cell r="CA216">
            <v>157.04</v>
          </cell>
          <cell r="CB216">
            <v>159.97999999999999</v>
          </cell>
          <cell r="CC216">
            <v>145.28</v>
          </cell>
        </row>
        <row r="217">
          <cell r="P217" t="str">
            <v>ป้ายมาตรฐานในงานก่อสร้าง ชุดที่ 4 (Mortorway)</v>
          </cell>
          <cell r="Q217">
            <v>63850</v>
          </cell>
          <cell r="R217">
            <v>18</v>
          </cell>
          <cell r="S217">
            <v>55</v>
          </cell>
          <cell r="T217">
            <v>1</v>
          </cell>
          <cell r="U217">
            <v>5</v>
          </cell>
          <cell r="V217">
            <v>60</v>
          </cell>
          <cell r="W217">
            <v>0</v>
          </cell>
          <cell r="X217">
            <v>0</v>
          </cell>
          <cell r="Y217">
            <v>0</v>
          </cell>
          <cell r="Z217">
            <v>2</v>
          </cell>
          <cell r="AA217">
            <v>60</v>
          </cell>
          <cell r="AD217">
            <v>51</v>
          </cell>
          <cell r="AE217">
            <v>67.28</v>
          </cell>
          <cell r="AF217">
            <v>69.42</v>
          </cell>
          <cell r="AG217">
            <v>71.56</v>
          </cell>
          <cell r="AH217">
            <v>73.7</v>
          </cell>
          <cell r="AI217">
            <v>75.849999999999994</v>
          </cell>
          <cell r="AJ217">
            <v>77.989999999999995</v>
          </cell>
          <cell r="AK217">
            <v>80.13</v>
          </cell>
          <cell r="AL217">
            <v>82.27</v>
          </cell>
          <cell r="AM217">
            <v>84.41</v>
          </cell>
          <cell r="AN217">
            <v>86.56</v>
          </cell>
          <cell r="AO217">
            <v>88.7</v>
          </cell>
          <cell r="AP217">
            <v>90.84</v>
          </cell>
          <cell r="AQ217">
            <v>92.98</v>
          </cell>
          <cell r="AR217">
            <v>95.12</v>
          </cell>
          <cell r="AS217">
            <v>97.27</v>
          </cell>
          <cell r="AT217">
            <v>99.41</v>
          </cell>
          <cell r="AU217">
            <v>101.55</v>
          </cell>
          <cell r="AV217">
            <v>103.69</v>
          </cell>
          <cell r="AW217">
            <v>105.83</v>
          </cell>
          <cell r="AX217">
            <v>107.98</v>
          </cell>
          <cell r="AY217">
            <v>110.12</v>
          </cell>
          <cell r="AZ217">
            <v>112.26</v>
          </cell>
          <cell r="BA217">
            <v>114.4</v>
          </cell>
          <cell r="BB217">
            <v>116.54</v>
          </cell>
          <cell r="BC217">
            <v>105.83</v>
          </cell>
          <cell r="BD217">
            <v>51</v>
          </cell>
          <cell r="BE217">
            <v>94.19</v>
          </cell>
          <cell r="BF217">
            <v>97.19</v>
          </cell>
          <cell r="BG217">
            <v>100.19</v>
          </cell>
          <cell r="BH217">
            <v>103.19</v>
          </cell>
          <cell r="BI217">
            <v>106.18</v>
          </cell>
          <cell r="BJ217">
            <v>109.18</v>
          </cell>
          <cell r="BK217">
            <v>112.18</v>
          </cell>
          <cell r="BL217">
            <v>115.18</v>
          </cell>
          <cell r="BM217">
            <v>118.18</v>
          </cell>
          <cell r="BN217">
            <v>121.18</v>
          </cell>
          <cell r="BO217">
            <v>124.18</v>
          </cell>
          <cell r="BP217">
            <v>127.18</v>
          </cell>
          <cell r="BQ217">
            <v>130.16999999999999</v>
          </cell>
          <cell r="BR217">
            <v>133.16999999999999</v>
          </cell>
          <cell r="BS217">
            <v>136.16999999999999</v>
          </cell>
          <cell r="BT217">
            <v>139.16999999999999</v>
          </cell>
          <cell r="BU217">
            <v>142.16999999999999</v>
          </cell>
          <cell r="BV217">
            <v>145.16999999999999</v>
          </cell>
          <cell r="BW217">
            <v>148.16999999999999</v>
          </cell>
          <cell r="BX217">
            <v>151.16999999999999</v>
          </cell>
          <cell r="BY217">
            <v>154.16999999999999</v>
          </cell>
          <cell r="BZ217">
            <v>157.16</v>
          </cell>
          <cell r="CA217">
            <v>160.16</v>
          </cell>
          <cell r="CB217">
            <v>163.16</v>
          </cell>
          <cell r="CC217">
            <v>148.16999999999999</v>
          </cell>
        </row>
        <row r="218">
          <cell r="AD218">
            <v>52</v>
          </cell>
          <cell r="AE218">
            <v>68.58</v>
          </cell>
          <cell r="AF218">
            <v>70.77</v>
          </cell>
          <cell r="AG218">
            <v>72.95</v>
          </cell>
          <cell r="AH218">
            <v>75.14</v>
          </cell>
          <cell r="AI218">
            <v>77.319999999999993</v>
          </cell>
          <cell r="AJ218">
            <v>79.5</v>
          </cell>
          <cell r="AK218">
            <v>81.69</v>
          </cell>
          <cell r="AL218">
            <v>83.87</v>
          </cell>
          <cell r="AM218">
            <v>86.06</v>
          </cell>
          <cell r="AN218">
            <v>88.24</v>
          </cell>
          <cell r="AO218">
            <v>90.42</v>
          </cell>
          <cell r="AP218">
            <v>92.61</v>
          </cell>
          <cell r="AQ218">
            <v>94.79</v>
          </cell>
          <cell r="AR218">
            <v>96.98</v>
          </cell>
          <cell r="AS218">
            <v>99.16</v>
          </cell>
          <cell r="AT218">
            <v>101.34</v>
          </cell>
          <cell r="AU218">
            <v>103.53</v>
          </cell>
          <cell r="AV218">
            <v>105.71</v>
          </cell>
          <cell r="AW218">
            <v>107.9</v>
          </cell>
          <cell r="AX218">
            <v>110.08</v>
          </cell>
          <cell r="AY218">
            <v>112.26</v>
          </cell>
          <cell r="AZ218">
            <v>114.45</v>
          </cell>
          <cell r="BA218">
            <v>116.63</v>
          </cell>
          <cell r="BB218">
            <v>118.82</v>
          </cell>
          <cell r="BC218">
            <v>107.9</v>
          </cell>
          <cell r="BD218">
            <v>52</v>
          </cell>
          <cell r="BE218">
            <v>96.02</v>
          </cell>
          <cell r="BF218">
            <v>99.08</v>
          </cell>
          <cell r="BG218">
            <v>102.13</v>
          </cell>
          <cell r="BH218">
            <v>105.19</v>
          </cell>
          <cell r="BI218">
            <v>108.25</v>
          </cell>
          <cell r="BJ218">
            <v>111.31</v>
          </cell>
          <cell r="BK218">
            <v>114.36</v>
          </cell>
          <cell r="BL218">
            <v>117.42</v>
          </cell>
          <cell r="BM218">
            <v>120.48</v>
          </cell>
          <cell r="BN218">
            <v>123.54</v>
          </cell>
          <cell r="BO218">
            <v>126.59</v>
          </cell>
          <cell r="BP218">
            <v>129.65</v>
          </cell>
          <cell r="BQ218">
            <v>132.71</v>
          </cell>
          <cell r="BR218">
            <v>135.77000000000001</v>
          </cell>
          <cell r="BS218">
            <v>138.82</v>
          </cell>
          <cell r="BT218">
            <v>141.88</v>
          </cell>
          <cell r="BU218">
            <v>144.94</v>
          </cell>
          <cell r="BV218">
            <v>148</v>
          </cell>
          <cell r="BW218">
            <v>151.05000000000001</v>
          </cell>
          <cell r="BX218">
            <v>154.11000000000001</v>
          </cell>
          <cell r="BY218">
            <v>157.16999999999999</v>
          </cell>
          <cell r="BZ218">
            <v>160.22999999999999</v>
          </cell>
          <cell r="CA218">
            <v>163.29</v>
          </cell>
          <cell r="CB218">
            <v>166.34</v>
          </cell>
          <cell r="CC218">
            <v>151.05000000000001</v>
          </cell>
        </row>
        <row r="219">
          <cell r="AD219">
            <v>53</v>
          </cell>
          <cell r="AE219">
            <v>69.89</v>
          </cell>
          <cell r="AF219">
            <v>72.12</v>
          </cell>
          <cell r="AG219">
            <v>74.34</v>
          </cell>
          <cell r="AH219">
            <v>76.569999999999993</v>
          </cell>
          <cell r="AI219">
            <v>78.790000000000006</v>
          </cell>
          <cell r="AJ219">
            <v>81.02</v>
          </cell>
          <cell r="AK219">
            <v>83.25</v>
          </cell>
          <cell r="AL219">
            <v>85.47</v>
          </cell>
          <cell r="AM219">
            <v>87.7</v>
          </cell>
          <cell r="AN219">
            <v>89.92</v>
          </cell>
          <cell r="AO219">
            <v>92.15</v>
          </cell>
          <cell r="AP219">
            <v>94.38</v>
          </cell>
          <cell r="AQ219">
            <v>96.6</v>
          </cell>
          <cell r="AR219">
            <v>98.83</v>
          </cell>
          <cell r="AS219">
            <v>101.05</v>
          </cell>
          <cell r="AT219">
            <v>103.28</v>
          </cell>
          <cell r="AU219">
            <v>105.51</v>
          </cell>
          <cell r="AV219">
            <v>107.73</v>
          </cell>
          <cell r="AW219">
            <v>109.96</v>
          </cell>
          <cell r="AX219">
            <v>112.18</v>
          </cell>
          <cell r="AY219">
            <v>114.41</v>
          </cell>
          <cell r="AZ219">
            <v>116.64</v>
          </cell>
          <cell r="BA219">
            <v>118.86</v>
          </cell>
          <cell r="BB219">
            <v>121.09</v>
          </cell>
          <cell r="BC219">
            <v>109.96</v>
          </cell>
          <cell r="BD219">
            <v>53</v>
          </cell>
          <cell r="BE219">
            <v>97.85</v>
          </cell>
          <cell r="BF219">
            <v>100.96</v>
          </cell>
          <cell r="BG219">
            <v>104.08</v>
          </cell>
          <cell r="BH219">
            <v>107.2</v>
          </cell>
          <cell r="BI219">
            <v>110.31</v>
          </cell>
          <cell r="BJ219">
            <v>113.43</v>
          </cell>
          <cell r="BK219">
            <v>116.54</v>
          </cell>
          <cell r="BL219">
            <v>119.66</v>
          </cell>
          <cell r="BM219">
            <v>122.78</v>
          </cell>
          <cell r="BN219">
            <v>125.89</v>
          </cell>
          <cell r="BO219">
            <v>129.01</v>
          </cell>
          <cell r="BP219">
            <v>132.13</v>
          </cell>
          <cell r="BQ219">
            <v>135.24</v>
          </cell>
          <cell r="BR219">
            <v>138.36000000000001</v>
          </cell>
          <cell r="BS219">
            <v>141.47999999999999</v>
          </cell>
          <cell r="BT219">
            <v>144.59</v>
          </cell>
          <cell r="BU219">
            <v>147.71</v>
          </cell>
          <cell r="BV219">
            <v>150.83000000000001</v>
          </cell>
          <cell r="BW219">
            <v>153.94</v>
          </cell>
          <cell r="BX219">
            <v>157.06</v>
          </cell>
          <cell r="BY219">
            <v>160.18</v>
          </cell>
          <cell r="BZ219">
            <v>163.29</v>
          </cell>
          <cell r="CA219">
            <v>166.41</v>
          </cell>
          <cell r="CB219">
            <v>169.52</v>
          </cell>
          <cell r="CC219">
            <v>153.94</v>
          </cell>
        </row>
        <row r="220">
          <cell r="AD220">
            <v>54</v>
          </cell>
          <cell r="AE220">
            <v>71.2</v>
          </cell>
          <cell r="AF220">
            <v>73.459999999999994</v>
          </cell>
          <cell r="AG220">
            <v>75.73</v>
          </cell>
          <cell r="AH220">
            <v>78</v>
          </cell>
          <cell r="AI220">
            <v>80.27</v>
          </cell>
          <cell r="AJ220">
            <v>82.54</v>
          </cell>
          <cell r="AK220">
            <v>84.8</v>
          </cell>
          <cell r="AL220">
            <v>87.07</v>
          </cell>
          <cell r="AM220">
            <v>89.34</v>
          </cell>
          <cell r="AN220">
            <v>91.61</v>
          </cell>
          <cell r="AO220">
            <v>93.88</v>
          </cell>
          <cell r="AP220">
            <v>96.15</v>
          </cell>
          <cell r="AQ220">
            <v>98.41</v>
          </cell>
          <cell r="AR220">
            <v>100.68</v>
          </cell>
          <cell r="AS220">
            <v>102.95</v>
          </cell>
          <cell r="AT220">
            <v>105.22</v>
          </cell>
          <cell r="AU220">
            <v>107.49</v>
          </cell>
          <cell r="AV220">
            <v>109.75</v>
          </cell>
          <cell r="AW220">
            <v>112.02</v>
          </cell>
          <cell r="AX220">
            <v>114.29</v>
          </cell>
          <cell r="AY220">
            <v>116.56</v>
          </cell>
          <cell r="AZ220">
            <v>118.83</v>
          </cell>
          <cell r="BA220">
            <v>121.09</v>
          </cell>
          <cell r="BB220">
            <v>123.36</v>
          </cell>
          <cell r="BC220">
            <v>112.02</v>
          </cell>
          <cell r="BD220">
            <v>54</v>
          </cell>
          <cell r="BE220">
            <v>99.68</v>
          </cell>
          <cell r="BF220">
            <v>102.85</v>
          </cell>
          <cell r="BG220">
            <v>106.03</v>
          </cell>
          <cell r="BH220">
            <v>109.2</v>
          </cell>
          <cell r="BI220">
            <v>112.38</v>
          </cell>
          <cell r="BJ220">
            <v>115.55</v>
          </cell>
          <cell r="BK220">
            <v>118.73</v>
          </cell>
          <cell r="BL220">
            <v>121.9</v>
          </cell>
          <cell r="BM220">
            <v>125.08</v>
          </cell>
          <cell r="BN220">
            <v>128.25</v>
          </cell>
          <cell r="BO220">
            <v>131.43</v>
          </cell>
          <cell r="BP220">
            <v>134.6</v>
          </cell>
          <cell r="BQ220">
            <v>137.78</v>
          </cell>
          <cell r="BR220">
            <v>140.94999999999999</v>
          </cell>
          <cell r="BS220">
            <v>144.13</v>
          </cell>
          <cell r="BT220">
            <v>147.30000000000001</v>
          </cell>
          <cell r="BU220">
            <v>150.47999999999999</v>
          </cell>
          <cell r="BV220">
            <v>153.65</v>
          </cell>
          <cell r="BW220">
            <v>156.83000000000001</v>
          </cell>
          <cell r="BX220">
            <v>160</v>
          </cell>
          <cell r="BY220">
            <v>163.18</v>
          </cell>
          <cell r="BZ220">
            <v>166.36</v>
          </cell>
          <cell r="CA220">
            <v>169.53</v>
          </cell>
          <cell r="CB220">
            <v>172.71</v>
          </cell>
          <cell r="CC220">
            <v>156.83000000000001</v>
          </cell>
        </row>
        <row r="221">
          <cell r="AD221">
            <v>55</v>
          </cell>
          <cell r="AE221">
            <v>72.5</v>
          </cell>
          <cell r="AF221">
            <v>74.81</v>
          </cell>
          <cell r="AG221">
            <v>77.12</v>
          </cell>
          <cell r="AH221">
            <v>79.430000000000007</v>
          </cell>
          <cell r="AI221">
            <v>81.739999999999995</v>
          </cell>
          <cell r="AJ221">
            <v>84.05</v>
          </cell>
          <cell r="AK221">
            <v>86.36</v>
          </cell>
          <cell r="AL221">
            <v>88.67</v>
          </cell>
          <cell r="AM221">
            <v>90.98</v>
          </cell>
          <cell r="AN221">
            <v>93.29</v>
          </cell>
          <cell r="AO221">
            <v>95.6</v>
          </cell>
          <cell r="AP221">
            <v>97.91</v>
          </cell>
          <cell r="AQ221">
            <v>100.22</v>
          </cell>
          <cell r="AR221">
            <v>102.53</v>
          </cell>
          <cell r="AS221">
            <v>104.84</v>
          </cell>
          <cell r="AT221">
            <v>107.15</v>
          </cell>
          <cell r="AU221">
            <v>109.46</v>
          </cell>
          <cell r="AV221">
            <v>111.77</v>
          </cell>
          <cell r="AW221">
            <v>114.08</v>
          </cell>
          <cell r="AX221">
            <v>116.39</v>
          </cell>
          <cell r="AY221">
            <v>118.7</v>
          </cell>
          <cell r="AZ221">
            <v>121.01</v>
          </cell>
          <cell r="BA221">
            <v>123.32</v>
          </cell>
          <cell r="BB221">
            <v>125.63</v>
          </cell>
          <cell r="BC221">
            <v>114.08</v>
          </cell>
          <cell r="BD221">
            <v>55</v>
          </cell>
          <cell r="BE221">
            <v>101.5</v>
          </cell>
          <cell r="BF221">
            <v>104.74</v>
          </cell>
          <cell r="BG221">
            <v>107.97</v>
          </cell>
          <cell r="BH221">
            <v>111.21</v>
          </cell>
          <cell r="BI221">
            <v>114.44</v>
          </cell>
          <cell r="BJ221">
            <v>117.67</v>
          </cell>
          <cell r="BK221">
            <v>120.91</v>
          </cell>
          <cell r="BL221">
            <v>124.14</v>
          </cell>
          <cell r="BM221">
            <v>127.38</v>
          </cell>
          <cell r="BN221">
            <v>130.61000000000001</v>
          </cell>
          <cell r="BO221">
            <v>133.85</v>
          </cell>
          <cell r="BP221">
            <v>137.08000000000001</v>
          </cell>
          <cell r="BQ221">
            <v>140.31</v>
          </cell>
          <cell r="BR221">
            <v>143.55000000000001</v>
          </cell>
          <cell r="BS221">
            <v>146.78</v>
          </cell>
          <cell r="BT221">
            <v>150.02000000000001</v>
          </cell>
          <cell r="BU221">
            <v>153.25</v>
          </cell>
          <cell r="BV221">
            <v>156.47999999999999</v>
          </cell>
          <cell r="BW221">
            <v>159.72</v>
          </cell>
          <cell r="BX221">
            <v>162.94999999999999</v>
          </cell>
          <cell r="BY221">
            <v>166.19</v>
          </cell>
          <cell r="BZ221">
            <v>169.42</v>
          </cell>
          <cell r="CA221">
            <v>172.65</v>
          </cell>
          <cell r="CB221">
            <v>175.89</v>
          </cell>
          <cell r="CC221">
            <v>159.72</v>
          </cell>
        </row>
        <row r="222">
          <cell r="AD222">
            <v>56</v>
          </cell>
          <cell r="AE222">
            <v>73.81</v>
          </cell>
          <cell r="AF222">
            <v>76.16</v>
          </cell>
          <cell r="AG222">
            <v>78.510000000000005</v>
          </cell>
          <cell r="AH222">
            <v>80.87</v>
          </cell>
          <cell r="AI222">
            <v>83.22</v>
          </cell>
          <cell r="AJ222">
            <v>85.57</v>
          </cell>
          <cell r="AK222">
            <v>87.92</v>
          </cell>
          <cell r="AL222">
            <v>90.27</v>
          </cell>
          <cell r="AM222">
            <v>92.63</v>
          </cell>
          <cell r="AN222">
            <v>94.98</v>
          </cell>
          <cell r="AO222">
            <v>97.33</v>
          </cell>
          <cell r="AP222">
            <v>99.68</v>
          </cell>
          <cell r="AQ222">
            <v>102.03</v>
          </cell>
          <cell r="AR222">
            <v>104.39</v>
          </cell>
          <cell r="AS222">
            <v>106.74</v>
          </cell>
          <cell r="AT222">
            <v>109.09</v>
          </cell>
          <cell r="AU222">
            <v>111.44</v>
          </cell>
          <cell r="AV222">
            <v>113.79</v>
          </cell>
          <cell r="AW222">
            <v>116.15</v>
          </cell>
          <cell r="AX222">
            <v>118.5</v>
          </cell>
          <cell r="AY222">
            <v>120.85</v>
          </cell>
          <cell r="AZ222">
            <v>123.2</v>
          </cell>
          <cell r="BA222">
            <v>125.55</v>
          </cell>
          <cell r="BB222">
            <v>127.91</v>
          </cell>
          <cell r="BC222">
            <v>116.15</v>
          </cell>
          <cell r="BD222">
            <v>56</v>
          </cell>
          <cell r="BE222">
            <v>103.33</v>
          </cell>
          <cell r="BF222">
            <v>106.63</v>
          </cell>
          <cell r="BG222">
            <v>109.92</v>
          </cell>
          <cell r="BH222">
            <v>113.21</v>
          </cell>
          <cell r="BI222">
            <v>116.5</v>
          </cell>
          <cell r="BJ222">
            <v>119.8</v>
          </cell>
          <cell r="BK222">
            <v>123.09</v>
          </cell>
          <cell r="BL222">
            <v>126.38</v>
          </cell>
          <cell r="BM222">
            <v>129.68</v>
          </cell>
          <cell r="BN222">
            <v>132.97</v>
          </cell>
          <cell r="BO222">
            <v>136.26</v>
          </cell>
          <cell r="BP222">
            <v>139.55000000000001</v>
          </cell>
          <cell r="BQ222">
            <v>142.85</v>
          </cell>
          <cell r="BR222">
            <v>146.13999999999999</v>
          </cell>
          <cell r="BS222">
            <v>149.43</v>
          </cell>
          <cell r="BT222">
            <v>152.72999999999999</v>
          </cell>
          <cell r="BU222">
            <v>156.02000000000001</v>
          </cell>
          <cell r="BV222">
            <v>159.31</v>
          </cell>
          <cell r="BW222">
            <v>162.6</v>
          </cell>
          <cell r="BX222">
            <v>165.9</v>
          </cell>
          <cell r="BY222">
            <v>169.19</v>
          </cell>
          <cell r="BZ222">
            <v>172.48</v>
          </cell>
          <cell r="CA222">
            <v>175.78</v>
          </cell>
          <cell r="CB222">
            <v>179.07</v>
          </cell>
          <cell r="CC222">
            <v>162.6</v>
          </cell>
        </row>
        <row r="223">
          <cell r="AD223">
            <v>57</v>
          </cell>
          <cell r="AE223">
            <v>75.12</v>
          </cell>
          <cell r="AF223">
            <v>77.510000000000005</v>
          </cell>
          <cell r="AG223">
            <v>76.900000000000006</v>
          </cell>
          <cell r="AH223">
            <v>82.3</v>
          </cell>
          <cell r="AI223">
            <v>74.69</v>
          </cell>
          <cell r="AJ223">
            <v>87.09</v>
          </cell>
          <cell r="AK223">
            <v>89.48</v>
          </cell>
          <cell r="AL223">
            <v>91.87</v>
          </cell>
          <cell r="AM223">
            <v>94.27</v>
          </cell>
          <cell r="AN223">
            <v>96.66</v>
          </cell>
          <cell r="AO223">
            <v>99.06</v>
          </cell>
          <cell r="AP223">
            <v>101.45</v>
          </cell>
          <cell r="AQ223">
            <v>103.84</v>
          </cell>
          <cell r="AR223">
            <v>106.24</v>
          </cell>
          <cell r="AS223">
            <v>108.63</v>
          </cell>
          <cell r="AT223">
            <v>111.03</v>
          </cell>
          <cell r="AU223">
            <v>113.42</v>
          </cell>
          <cell r="AV223">
            <v>115.81</v>
          </cell>
          <cell r="AW223">
            <v>118.21</v>
          </cell>
          <cell r="AX223">
            <v>120.6</v>
          </cell>
          <cell r="AY223">
            <v>123</v>
          </cell>
          <cell r="AZ223">
            <v>125.39</v>
          </cell>
          <cell r="BA223">
            <v>127.78</v>
          </cell>
          <cell r="BB223">
            <v>130.18</v>
          </cell>
          <cell r="BC223">
            <v>118.21</v>
          </cell>
          <cell r="BD223">
            <v>57</v>
          </cell>
          <cell r="BE223">
            <v>105.16</v>
          </cell>
          <cell r="BF223">
            <v>108.51</v>
          </cell>
          <cell r="BG223">
            <v>111.87</v>
          </cell>
          <cell r="BH223">
            <v>115.22</v>
          </cell>
          <cell r="BI223">
            <v>118.57</v>
          </cell>
          <cell r="BJ223">
            <v>121.92</v>
          </cell>
          <cell r="BK223">
            <v>125.27</v>
          </cell>
          <cell r="BL223">
            <v>128.62</v>
          </cell>
          <cell r="BM223">
            <v>131.97999999999999</v>
          </cell>
          <cell r="BN223">
            <v>135.33000000000001</v>
          </cell>
          <cell r="BO223">
            <v>138.68</v>
          </cell>
          <cell r="BP223">
            <v>142.03</v>
          </cell>
          <cell r="BQ223">
            <v>145.38</v>
          </cell>
          <cell r="BR223">
            <v>148.72999999999999</v>
          </cell>
          <cell r="BS223">
            <v>152.09</v>
          </cell>
          <cell r="BT223">
            <v>155.44</v>
          </cell>
          <cell r="BU223">
            <v>158.79</v>
          </cell>
          <cell r="BV223">
            <v>162.13999999999999</v>
          </cell>
          <cell r="BW223">
            <v>165.49</v>
          </cell>
          <cell r="BX223">
            <v>168.84</v>
          </cell>
          <cell r="BY223">
            <v>172.19</v>
          </cell>
          <cell r="BZ223">
            <v>175.55</v>
          </cell>
          <cell r="CA223">
            <v>178.9</v>
          </cell>
          <cell r="CB223">
            <v>182.25</v>
          </cell>
          <cell r="CC223">
            <v>165.49</v>
          </cell>
        </row>
        <row r="224">
          <cell r="AD224">
            <v>58</v>
          </cell>
          <cell r="AE224">
            <v>76.42</v>
          </cell>
          <cell r="AF224">
            <v>78.86</v>
          </cell>
          <cell r="AG224">
            <v>81.290000000000006</v>
          </cell>
          <cell r="AH224">
            <v>83.73</v>
          </cell>
          <cell r="AI224">
            <v>86.17</v>
          </cell>
          <cell r="AJ224">
            <v>88.6</v>
          </cell>
          <cell r="AK224">
            <v>91.04</v>
          </cell>
          <cell r="AL224">
            <v>93.47</v>
          </cell>
          <cell r="AM224">
            <v>95.91</v>
          </cell>
          <cell r="AN224">
            <v>98.35</v>
          </cell>
          <cell r="AO224">
            <v>100.78</v>
          </cell>
          <cell r="AP224">
            <v>103.22</v>
          </cell>
          <cell r="AQ224">
            <v>105.65</v>
          </cell>
          <cell r="AR224">
            <v>108.09</v>
          </cell>
          <cell r="AS224">
            <v>110.53</v>
          </cell>
          <cell r="AT224">
            <v>112.96</v>
          </cell>
          <cell r="AU224">
            <v>115.4</v>
          </cell>
          <cell r="AV224">
            <v>117.83</v>
          </cell>
          <cell r="AW224">
            <v>120.27</v>
          </cell>
          <cell r="AX224">
            <v>122.71</v>
          </cell>
          <cell r="AY224">
            <v>125.14</v>
          </cell>
          <cell r="AZ224">
            <v>127.58</v>
          </cell>
          <cell r="BA224">
            <v>130.01</v>
          </cell>
          <cell r="BB224">
            <v>132.44999999999999</v>
          </cell>
          <cell r="BC224">
            <v>120.27</v>
          </cell>
          <cell r="BD224">
            <v>58</v>
          </cell>
          <cell r="BE224">
            <v>106.99</v>
          </cell>
          <cell r="BF224">
            <v>110.4</v>
          </cell>
          <cell r="BG224">
            <v>113.81</v>
          </cell>
          <cell r="BH224">
            <v>117.22</v>
          </cell>
          <cell r="BI224">
            <v>120.63</v>
          </cell>
          <cell r="BJ224">
            <v>124.04</v>
          </cell>
          <cell r="BK224">
            <v>127.45</v>
          </cell>
          <cell r="BL224">
            <v>130.86000000000001</v>
          </cell>
          <cell r="BM224">
            <v>134.28</v>
          </cell>
          <cell r="BN224">
            <v>137.69</v>
          </cell>
          <cell r="BO224">
            <v>141.1</v>
          </cell>
          <cell r="BP224">
            <v>144.51</v>
          </cell>
          <cell r="BQ224">
            <v>147.91999999999999</v>
          </cell>
          <cell r="BR224">
            <v>151.33000000000001</v>
          </cell>
          <cell r="BS224">
            <v>154.74</v>
          </cell>
          <cell r="BT224">
            <v>158.15</v>
          </cell>
          <cell r="BU224">
            <v>161.56</v>
          </cell>
          <cell r="BV224">
            <v>164.97</v>
          </cell>
          <cell r="BW224">
            <v>168.38</v>
          </cell>
          <cell r="BX224">
            <v>171.79</v>
          </cell>
          <cell r="BY224">
            <v>175.2</v>
          </cell>
          <cell r="BZ224">
            <v>178.61</v>
          </cell>
          <cell r="CA224">
            <v>182.02</v>
          </cell>
          <cell r="CB224">
            <v>185.43</v>
          </cell>
          <cell r="CC224">
            <v>168.38</v>
          </cell>
        </row>
        <row r="225">
          <cell r="AD225">
            <v>59</v>
          </cell>
          <cell r="AE225">
            <v>77.73</v>
          </cell>
          <cell r="AF225">
            <v>80.209999999999994</v>
          </cell>
          <cell r="AG225">
            <v>82.68</v>
          </cell>
          <cell r="AH225">
            <v>85.16</v>
          </cell>
          <cell r="AI225">
            <v>87.64</v>
          </cell>
          <cell r="AJ225">
            <v>90.12</v>
          </cell>
          <cell r="AK225">
            <v>92.6</v>
          </cell>
          <cell r="AL225">
            <v>95.07</v>
          </cell>
          <cell r="AM225">
            <v>97.55</v>
          </cell>
          <cell r="AN225">
            <v>100.03</v>
          </cell>
          <cell r="AO225">
            <v>102.51</v>
          </cell>
          <cell r="AP225">
            <v>104.99</v>
          </cell>
          <cell r="AQ225">
            <v>107.47</v>
          </cell>
          <cell r="AR225">
            <v>109.94</v>
          </cell>
          <cell r="AS225">
            <v>112.42</v>
          </cell>
          <cell r="AT225">
            <v>114.9</v>
          </cell>
          <cell r="AU225">
            <v>117.38</v>
          </cell>
          <cell r="AV225">
            <v>119.86</v>
          </cell>
          <cell r="AW225">
            <v>122.33</v>
          </cell>
          <cell r="AX225">
            <v>124.81</v>
          </cell>
          <cell r="AY225">
            <v>127.29</v>
          </cell>
          <cell r="AZ225">
            <v>129.77000000000001</v>
          </cell>
          <cell r="BA225">
            <v>132.25</v>
          </cell>
          <cell r="BB225">
            <v>134.72</v>
          </cell>
          <cell r="BC225">
            <v>122.33</v>
          </cell>
          <cell r="BD225">
            <v>59</v>
          </cell>
          <cell r="BE225">
            <v>108.82</v>
          </cell>
          <cell r="BF225">
            <v>112.29</v>
          </cell>
          <cell r="BG225">
            <v>115.76</v>
          </cell>
          <cell r="BH225">
            <v>119.23</v>
          </cell>
          <cell r="BI225">
            <v>122.7</v>
          </cell>
          <cell r="BJ225">
            <v>126.17</v>
          </cell>
          <cell r="BK225">
            <v>129.63999999999999</v>
          </cell>
          <cell r="BL225">
            <v>133.1</v>
          </cell>
          <cell r="BM225">
            <v>136.57</v>
          </cell>
          <cell r="BN225">
            <v>140.04</v>
          </cell>
          <cell r="BO225">
            <v>143.51</v>
          </cell>
          <cell r="BP225">
            <v>146.97999999999999</v>
          </cell>
          <cell r="BQ225">
            <v>150.44999999999999</v>
          </cell>
          <cell r="BR225">
            <v>153.91999999999999</v>
          </cell>
          <cell r="BS225">
            <v>157.38999999999999</v>
          </cell>
          <cell r="BT225">
            <v>160.86000000000001</v>
          </cell>
          <cell r="BU225">
            <v>164.33</v>
          </cell>
          <cell r="BV225">
            <v>167.8</v>
          </cell>
          <cell r="BW225">
            <v>171.27</v>
          </cell>
          <cell r="BX225">
            <v>174.74</v>
          </cell>
          <cell r="BY225">
            <v>178.2</v>
          </cell>
          <cell r="BZ225">
            <v>181.67</v>
          </cell>
          <cell r="CA225">
            <v>185.14</v>
          </cell>
          <cell r="CB225">
            <v>188.61</v>
          </cell>
          <cell r="CC225">
            <v>171.27</v>
          </cell>
        </row>
        <row r="226">
          <cell r="AD226">
            <v>60</v>
          </cell>
          <cell r="AE226">
            <v>79.040000000000006</v>
          </cell>
          <cell r="AF226">
            <v>81.56</v>
          </cell>
          <cell r="AG226">
            <v>84.08</v>
          </cell>
          <cell r="AH226">
            <v>86.6</v>
          </cell>
          <cell r="AI226">
            <v>89.12</v>
          </cell>
          <cell r="AJ226">
            <v>91.64</v>
          </cell>
          <cell r="AK226">
            <v>94.16</v>
          </cell>
          <cell r="AL226">
            <v>96.68</v>
          </cell>
          <cell r="AM226">
            <v>99.2</v>
          </cell>
          <cell r="AN226">
            <v>101.72</v>
          </cell>
          <cell r="AO226">
            <v>104.24</v>
          </cell>
          <cell r="AP226">
            <v>106.76</v>
          </cell>
          <cell r="AQ226">
            <v>109.28</v>
          </cell>
          <cell r="AR226">
            <v>111.8</v>
          </cell>
          <cell r="AS226">
            <v>114.32</v>
          </cell>
          <cell r="AT226">
            <v>116.84</v>
          </cell>
          <cell r="AU226">
            <v>119.36</v>
          </cell>
          <cell r="AV226">
            <v>121.88</v>
          </cell>
          <cell r="AW226">
            <v>124.4</v>
          </cell>
          <cell r="AX226">
            <v>126.92</v>
          </cell>
          <cell r="AY226">
            <v>129.44</v>
          </cell>
          <cell r="AZ226">
            <v>131.96</v>
          </cell>
          <cell r="BA226">
            <v>134.47999999999999</v>
          </cell>
          <cell r="BB226">
            <v>137</v>
          </cell>
          <cell r="BC226">
            <v>124.4</v>
          </cell>
          <cell r="BD226">
            <v>60</v>
          </cell>
          <cell r="BE226">
            <v>110.65</v>
          </cell>
          <cell r="BF226">
            <v>114.18</v>
          </cell>
          <cell r="BG226">
            <v>117.71</v>
          </cell>
          <cell r="BH226">
            <v>121.23</v>
          </cell>
          <cell r="BI226">
            <v>124.76</v>
          </cell>
          <cell r="BJ226">
            <v>128.29</v>
          </cell>
          <cell r="BK226">
            <v>131.82</v>
          </cell>
          <cell r="BL226">
            <v>135.35</v>
          </cell>
          <cell r="BM226">
            <v>138.87</v>
          </cell>
          <cell r="BN226">
            <v>142.4</v>
          </cell>
          <cell r="BO226">
            <v>145.93</v>
          </cell>
          <cell r="BP226">
            <v>149.46</v>
          </cell>
          <cell r="BQ226">
            <v>152.99</v>
          </cell>
          <cell r="BR226">
            <v>156.51</v>
          </cell>
          <cell r="BS226">
            <v>160.04</v>
          </cell>
          <cell r="BT226">
            <v>163.57</v>
          </cell>
          <cell r="BU226">
            <v>167.1</v>
          </cell>
          <cell r="BV226">
            <v>170.63</v>
          </cell>
          <cell r="BW226">
            <v>174.15</v>
          </cell>
          <cell r="BX226">
            <v>177.68</v>
          </cell>
          <cell r="BY226">
            <v>181.21</v>
          </cell>
          <cell r="BZ226">
            <v>184.74</v>
          </cell>
          <cell r="CA226">
            <v>188.27</v>
          </cell>
          <cell r="CB226">
            <v>191.79</v>
          </cell>
          <cell r="CC226">
            <v>174.15</v>
          </cell>
        </row>
        <row r="227">
          <cell r="AD227">
            <v>61</v>
          </cell>
          <cell r="AE227">
            <v>80.34</v>
          </cell>
          <cell r="AF227">
            <v>82.9</v>
          </cell>
          <cell r="AG227">
            <v>85.47</v>
          </cell>
          <cell r="AH227">
            <v>88.03</v>
          </cell>
          <cell r="AI227">
            <v>90.59</v>
          </cell>
          <cell r="AJ227">
            <v>93.15</v>
          </cell>
          <cell r="AK227">
            <v>95.71</v>
          </cell>
          <cell r="AL227">
            <v>98.28</v>
          </cell>
          <cell r="AM227">
            <v>100.84</v>
          </cell>
          <cell r="AN227">
            <v>103.4</v>
          </cell>
          <cell r="AO227">
            <v>105.96</v>
          </cell>
          <cell r="AP227">
            <v>108.52</v>
          </cell>
          <cell r="AQ227">
            <v>111.09</v>
          </cell>
          <cell r="AR227">
            <v>113.65</v>
          </cell>
          <cell r="AS227">
            <v>116.21</v>
          </cell>
          <cell r="AT227">
            <v>118.77</v>
          </cell>
          <cell r="AU227">
            <v>121.33</v>
          </cell>
          <cell r="AV227">
            <v>123.9</v>
          </cell>
          <cell r="AW227">
            <v>126.46</v>
          </cell>
          <cell r="AX227">
            <v>129.02000000000001</v>
          </cell>
          <cell r="AY227">
            <v>131.58000000000001</v>
          </cell>
          <cell r="AZ227">
            <v>134.13999999999999</v>
          </cell>
          <cell r="BA227">
            <v>136.71</v>
          </cell>
          <cell r="BB227">
            <v>139.27000000000001</v>
          </cell>
          <cell r="BC227">
            <v>126.46</v>
          </cell>
          <cell r="BD227">
            <v>61</v>
          </cell>
          <cell r="BE227">
            <v>112.48</v>
          </cell>
          <cell r="BF227">
            <v>116.06</v>
          </cell>
          <cell r="BG227">
            <v>119.65</v>
          </cell>
          <cell r="BH227">
            <v>123.24</v>
          </cell>
          <cell r="BI227">
            <v>126.83</v>
          </cell>
          <cell r="BJ227">
            <v>130.41</v>
          </cell>
          <cell r="BK227">
            <v>134</v>
          </cell>
          <cell r="BL227">
            <v>137.59</v>
          </cell>
          <cell r="BM227">
            <v>141.16999999999999</v>
          </cell>
          <cell r="BN227">
            <v>144.76</v>
          </cell>
          <cell r="BO227">
            <v>148.35</v>
          </cell>
          <cell r="BP227">
            <v>151.93</v>
          </cell>
          <cell r="BQ227">
            <v>155.52000000000001</v>
          </cell>
          <cell r="BR227">
            <v>159.11000000000001</v>
          </cell>
          <cell r="BS227">
            <v>162.69</v>
          </cell>
          <cell r="BT227">
            <v>166.28</v>
          </cell>
          <cell r="BU227">
            <v>169.87</v>
          </cell>
          <cell r="BV227">
            <v>173.45</v>
          </cell>
          <cell r="BW227">
            <v>177.04</v>
          </cell>
          <cell r="BX227">
            <v>180.63</v>
          </cell>
          <cell r="BY227">
            <v>184.21</v>
          </cell>
          <cell r="BZ227">
            <v>187.8</v>
          </cell>
          <cell r="CA227">
            <v>191.39</v>
          </cell>
          <cell r="CB227">
            <v>194.98</v>
          </cell>
          <cell r="CC227">
            <v>177.04</v>
          </cell>
        </row>
        <row r="228">
          <cell r="AD228">
            <v>62</v>
          </cell>
          <cell r="AE228">
            <v>81.650000000000006</v>
          </cell>
          <cell r="AF228">
            <v>84.25</v>
          </cell>
          <cell r="AG228">
            <v>86.86</v>
          </cell>
          <cell r="AH228">
            <v>89.46</v>
          </cell>
          <cell r="AI228">
            <v>92.06</v>
          </cell>
          <cell r="AJ228">
            <v>94.67</v>
          </cell>
          <cell r="AK228">
            <v>97.27</v>
          </cell>
          <cell r="AL228">
            <v>99.88</v>
          </cell>
          <cell r="AM228">
            <v>102.48</v>
          </cell>
          <cell r="AN228">
            <v>105.08</v>
          </cell>
          <cell r="AO228">
            <v>107.69</v>
          </cell>
          <cell r="AP228">
            <v>110.29</v>
          </cell>
          <cell r="AQ228">
            <v>112.9</v>
          </cell>
          <cell r="AR228">
            <v>115.5</v>
          </cell>
          <cell r="AS228">
            <v>118.1</v>
          </cell>
          <cell r="AT228">
            <v>120.71</v>
          </cell>
          <cell r="AU228">
            <v>123.31</v>
          </cell>
          <cell r="AV228">
            <v>125.92</v>
          </cell>
          <cell r="AW228">
            <v>128.52000000000001</v>
          </cell>
          <cell r="AX228">
            <v>131.12</v>
          </cell>
          <cell r="AY228">
            <v>133.72999999999999</v>
          </cell>
          <cell r="AZ228">
            <v>136.33000000000001</v>
          </cell>
          <cell r="BA228">
            <v>138.94</v>
          </cell>
          <cell r="BB228">
            <v>141.54</v>
          </cell>
          <cell r="BC228">
            <v>128.52000000000001</v>
          </cell>
          <cell r="BD228">
            <v>62</v>
          </cell>
          <cell r="BE228">
            <v>114.31</v>
          </cell>
          <cell r="BF228">
            <v>117.95</v>
          </cell>
          <cell r="BG228">
            <v>121.6</v>
          </cell>
          <cell r="BH228">
            <v>125.24</v>
          </cell>
          <cell r="BI228">
            <v>128.88999999999999</v>
          </cell>
          <cell r="BJ228">
            <v>132.54</v>
          </cell>
          <cell r="BK228">
            <v>136.18</v>
          </cell>
          <cell r="BL228">
            <v>139.83000000000001</v>
          </cell>
          <cell r="BM228">
            <v>143.47</v>
          </cell>
          <cell r="BN228">
            <v>147.12</v>
          </cell>
          <cell r="BO228">
            <v>150.76</v>
          </cell>
          <cell r="BP228">
            <v>154.41</v>
          </cell>
          <cell r="BQ228">
            <v>158.05000000000001</v>
          </cell>
          <cell r="BR228">
            <v>161.69999999999999</v>
          </cell>
          <cell r="BS228">
            <v>165.35</v>
          </cell>
          <cell r="BT228">
            <v>168.99</v>
          </cell>
          <cell r="BU228">
            <v>172.64</v>
          </cell>
          <cell r="BV228">
            <v>176.28</v>
          </cell>
          <cell r="BW228">
            <v>179.93</v>
          </cell>
          <cell r="BX228">
            <v>183.57</v>
          </cell>
          <cell r="BY228">
            <v>187.22</v>
          </cell>
          <cell r="BZ228">
            <v>190.87</v>
          </cell>
          <cell r="CA228">
            <v>194.51</v>
          </cell>
          <cell r="CB228">
            <v>198.16</v>
          </cell>
          <cell r="CC228">
            <v>179.93</v>
          </cell>
        </row>
        <row r="229">
          <cell r="AD229">
            <v>63</v>
          </cell>
          <cell r="AE229">
            <v>82.95</v>
          </cell>
          <cell r="AF229">
            <v>85.6</v>
          </cell>
          <cell r="AG229">
            <v>88.25</v>
          </cell>
          <cell r="AH229">
            <v>90.89</v>
          </cell>
          <cell r="AI229">
            <v>93.54</v>
          </cell>
          <cell r="AJ229">
            <v>96.18</v>
          </cell>
          <cell r="AK229">
            <v>98.83</v>
          </cell>
          <cell r="AL229">
            <v>101.48</v>
          </cell>
          <cell r="AM229">
            <v>104.12</v>
          </cell>
          <cell r="AN229">
            <v>106.77</v>
          </cell>
          <cell r="AO229">
            <v>109.41</v>
          </cell>
          <cell r="AP229">
            <v>112.06</v>
          </cell>
          <cell r="AQ229">
            <v>114.71</v>
          </cell>
          <cell r="AR229">
            <v>117.35</v>
          </cell>
          <cell r="AS229">
            <v>120</v>
          </cell>
          <cell r="AT229">
            <v>122.64</v>
          </cell>
          <cell r="AU229">
            <v>125.29</v>
          </cell>
          <cell r="AV229">
            <v>127.94</v>
          </cell>
          <cell r="AW229">
            <v>130.58000000000001</v>
          </cell>
          <cell r="AX229">
            <v>133.22999999999999</v>
          </cell>
          <cell r="AY229">
            <v>135.87</v>
          </cell>
          <cell r="AZ229">
            <v>138.52000000000001</v>
          </cell>
          <cell r="BA229">
            <v>141.16999999999999</v>
          </cell>
          <cell r="BB229">
            <v>143.81</v>
          </cell>
          <cell r="BC229">
            <v>130.58000000000001</v>
          </cell>
          <cell r="BD229">
            <v>63</v>
          </cell>
          <cell r="BE229">
            <v>116.14</v>
          </cell>
          <cell r="BF229">
            <v>119.84</v>
          </cell>
          <cell r="BG229">
            <v>123.54</v>
          </cell>
          <cell r="BH229">
            <v>127.25</v>
          </cell>
          <cell r="BI229">
            <v>130.94999999999999</v>
          </cell>
          <cell r="BJ229">
            <v>134.66</v>
          </cell>
          <cell r="BK229">
            <v>138.36000000000001</v>
          </cell>
          <cell r="BL229">
            <v>142.07</v>
          </cell>
          <cell r="BM229">
            <v>145.77000000000001</v>
          </cell>
          <cell r="BN229">
            <v>149.47999999999999</v>
          </cell>
          <cell r="BO229">
            <v>153.18</v>
          </cell>
          <cell r="BP229">
            <v>156.88</v>
          </cell>
          <cell r="BQ229">
            <v>160.59</v>
          </cell>
          <cell r="BR229">
            <v>164.29</v>
          </cell>
          <cell r="BS229">
            <v>168</v>
          </cell>
          <cell r="BT229">
            <v>171.7</v>
          </cell>
          <cell r="BU229">
            <v>175.41</v>
          </cell>
          <cell r="BV229">
            <v>179.11</v>
          </cell>
          <cell r="BW229">
            <v>182.82</v>
          </cell>
          <cell r="BX229">
            <v>186.52</v>
          </cell>
          <cell r="BY229">
            <v>190.22</v>
          </cell>
          <cell r="BZ229">
            <v>193.93</v>
          </cell>
          <cell r="CA229">
            <v>197.63</v>
          </cell>
          <cell r="CB229">
            <v>201.34</v>
          </cell>
          <cell r="CC229">
            <v>182.82</v>
          </cell>
        </row>
        <row r="230">
          <cell r="AD230">
            <v>64</v>
          </cell>
          <cell r="AE230">
            <v>84.25</v>
          </cell>
          <cell r="AF230">
            <v>86.95</v>
          </cell>
          <cell r="AG230">
            <v>89.64</v>
          </cell>
          <cell r="AH230">
            <v>92.32</v>
          </cell>
          <cell r="AI230">
            <v>95.01</v>
          </cell>
          <cell r="AJ230">
            <v>97.7</v>
          </cell>
          <cell r="AK230">
            <v>100.39</v>
          </cell>
          <cell r="AL230">
            <v>103.08</v>
          </cell>
          <cell r="AM230">
            <v>105.77</v>
          </cell>
          <cell r="AN230">
            <v>108.45</v>
          </cell>
          <cell r="AO230">
            <v>111.14</v>
          </cell>
          <cell r="AP230">
            <v>113.83</v>
          </cell>
          <cell r="AQ230">
            <v>116.52</v>
          </cell>
          <cell r="AR230">
            <v>119.21</v>
          </cell>
          <cell r="AS230">
            <v>121.89</v>
          </cell>
          <cell r="AT230">
            <v>124.58</v>
          </cell>
          <cell r="AU230">
            <v>127.27</v>
          </cell>
          <cell r="AV230">
            <v>129.96</v>
          </cell>
          <cell r="AW230">
            <v>132.65</v>
          </cell>
          <cell r="AX230">
            <v>135.33000000000001</v>
          </cell>
          <cell r="AY230">
            <v>138.02000000000001</v>
          </cell>
          <cell r="AZ230">
            <v>140.71</v>
          </cell>
          <cell r="BA230">
            <v>143.4</v>
          </cell>
          <cell r="BB230">
            <v>146.09</v>
          </cell>
          <cell r="BC230">
            <v>132.63999999999999</v>
          </cell>
          <cell r="BD230">
            <v>64</v>
          </cell>
          <cell r="BE230">
            <v>117.96</v>
          </cell>
          <cell r="BF230">
            <v>121.73</v>
          </cell>
          <cell r="BG230">
            <v>125.49</v>
          </cell>
          <cell r="BH230">
            <v>129.25</v>
          </cell>
          <cell r="BI230">
            <v>133.02000000000001</v>
          </cell>
          <cell r="BJ230">
            <v>136.78</v>
          </cell>
          <cell r="BK230">
            <v>140.54</v>
          </cell>
          <cell r="BL230">
            <v>144.31</v>
          </cell>
          <cell r="BM230">
            <v>148.07</v>
          </cell>
          <cell r="BN230">
            <v>151.83000000000001</v>
          </cell>
          <cell r="BO230">
            <v>155.6</v>
          </cell>
          <cell r="BP230">
            <v>159.36000000000001</v>
          </cell>
          <cell r="BQ230">
            <v>163.12</v>
          </cell>
          <cell r="BR230">
            <v>166.89</v>
          </cell>
          <cell r="BS230">
            <v>170.65</v>
          </cell>
          <cell r="BT230">
            <v>174.41</v>
          </cell>
          <cell r="BU230">
            <v>178.18</v>
          </cell>
          <cell r="BV230">
            <v>181.94</v>
          </cell>
          <cell r="BW230">
            <v>185.7</v>
          </cell>
          <cell r="BX230">
            <v>189.47</v>
          </cell>
          <cell r="BY230">
            <v>193.23</v>
          </cell>
          <cell r="BZ230">
            <v>196.99</v>
          </cell>
          <cell r="CA230">
            <v>200.76</v>
          </cell>
          <cell r="CB230">
            <v>204.52</v>
          </cell>
          <cell r="CC230">
            <v>185.7</v>
          </cell>
        </row>
        <row r="231">
          <cell r="AD231">
            <v>65</v>
          </cell>
          <cell r="AE231">
            <v>85.57</v>
          </cell>
          <cell r="AF231">
            <v>88.3</v>
          </cell>
          <cell r="AG231">
            <v>91.03</v>
          </cell>
          <cell r="AH231">
            <v>93.76</v>
          </cell>
          <cell r="AI231">
            <v>96.49</v>
          </cell>
          <cell r="AJ231">
            <v>99.22</v>
          </cell>
          <cell r="AK231">
            <v>101.95</v>
          </cell>
          <cell r="AL231">
            <v>104.68</v>
          </cell>
          <cell r="AM231">
            <v>107.41</v>
          </cell>
          <cell r="AN231">
            <v>110.14</v>
          </cell>
          <cell r="AO231">
            <v>112.87</v>
          </cell>
          <cell r="AP231">
            <v>115.6</v>
          </cell>
          <cell r="AQ231">
            <v>118.33</v>
          </cell>
          <cell r="AR231">
            <v>121.06</v>
          </cell>
          <cell r="AS231">
            <v>123.79</v>
          </cell>
          <cell r="AT231">
            <v>126.52</v>
          </cell>
          <cell r="AU231">
            <v>129.25</v>
          </cell>
          <cell r="AV231">
            <v>131.97999999999999</v>
          </cell>
          <cell r="AW231">
            <v>134.71</v>
          </cell>
          <cell r="AX231">
            <v>137.44</v>
          </cell>
          <cell r="AY231">
            <v>140.16999999999999</v>
          </cell>
          <cell r="AZ231">
            <v>142.9</v>
          </cell>
          <cell r="BA231">
            <v>145.63</v>
          </cell>
          <cell r="BB231">
            <v>148.36000000000001</v>
          </cell>
          <cell r="BC231">
            <v>134.71</v>
          </cell>
          <cell r="BD231">
            <v>65</v>
          </cell>
          <cell r="BE231">
            <v>119.79</v>
          </cell>
          <cell r="BF231">
            <v>123.62</v>
          </cell>
          <cell r="BG231">
            <v>127.44</v>
          </cell>
          <cell r="BH231">
            <v>131.26</v>
          </cell>
          <cell r="BI231">
            <v>135.08000000000001</v>
          </cell>
          <cell r="BJ231">
            <v>138.9</v>
          </cell>
          <cell r="BK231">
            <v>142.72999999999999</v>
          </cell>
          <cell r="BL231">
            <v>146.55000000000001</v>
          </cell>
          <cell r="BM231">
            <v>150.37</v>
          </cell>
          <cell r="BN231">
            <v>154.19</v>
          </cell>
          <cell r="BO231">
            <v>158.01</v>
          </cell>
          <cell r="BP231">
            <v>161.84</v>
          </cell>
          <cell r="BQ231">
            <v>165.66</v>
          </cell>
          <cell r="BR231">
            <v>169.48</v>
          </cell>
          <cell r="BS231">
            <v>173.3</v>
          </cell>
          <cell r="BT231">
            <v>177.12</v>
          </cell>
          <cell r="BU231">
            <v>180.95</v>
          </cell>
          <cell r="BV231">
            <v>184.77</v>
          </cell>
          <cell r="BW231">
            <v>188.59</v>
          </cell>
          <cell r="BX231">
            <v>192.41</v>
          </cell>
          <cell r="BY231">
            <v>196.23</v>
          </cell>
          <cell r="BZ231">
            <v>200.06</v>
          </cell>
          <cell r="CA231">
            <v>203.88</v>
          </cell>
          <cell r="CB231">
            <v>207.7</v>
          </cell>
          <cell r="CC231">
            <v>188.59</v>
          </cell>
        </row>
        <row r="232">
          <cell r="AD232">
            <v>66</v>
          </cell>
          <cell r="AE232">
            <v>86.87</v>
          </cell>
          <cell r="AF232">
            <v>89.65</v>
          </cell>
          <cell r="AG232">
            <v>92.42</v>
          </cell>
          <cell r="AH232">
            <v>95.19</v>
          </cell>
          <cell r="AI232">
            <v>97.96</v>
          </cell>
          <cell r="AJ232">
            <v>100.73</v>
          </cell>
          <cell r="AK232">
            <v>103.51</v>
          </cell>
          <cell r="AL232">
            <v>106.28</v>
          </cell>
          <cell r="AM232">
            <v>109.05</v>
          </cell>
          <cell r="AN232">
            <v>111.82</v>
          </cell>
          <cell r="AO232">
            <v>114.59</v>
          </cell>
          <cell r="AP232">
            <v>117.37</v>
          </cell>
          <cell r="AQ232">
            <v>120.14</v>
          </cell>
          <cell r="AR232">
            <v>122.91</v>
          </cell>
          <cell r="AS232">
            <v>125.68</v>
          </cell>
          <cell r="AT232">
            <v>128.44999999999999</v>
          </cell>
          <cell r="AU232">
            <v>131.22999999999999</v>
          </cell>
          <cell r="AV232">
            <v>134</v>
          </cell>
          <cell r="AW232">
            <v>136.77000000000001</v>
          </cell>
          <cell r="AX232">
            <v>139.54</v>
          </cell>
          <cell r="AY232">
            <v>142.31</v>
          </cell>
          <cell r="AZ232">
            <v>145.09</v>
          </cell>
          <cell r="BA232">
            <v>147.86000000000001</v>
          </cell>
          <cell r="BB232">
            <v>150.63</v>
          </cell>
          <cell r="BC232">
            <v>136.77000000000001</v>
          </cell>
          <cell r="BD232">
            <v>66</v>
          </cell>
          <cell r="BE232">
            <v>121.62</v>
          </cell>
          <cell r="BF232">
            <v>125.5</v>
          </cell>
          <cell r="BG232">
            <v>129.38</v>
          </cell>
          <cell r="BH232">
            <v>133.27000000000001</v>
          </cell>
          <cell r="BI232">
            <v>137.15</v>
          </cell>
          <cell r="BJ232">
            <v>141.03</v>
          </cell>
          <cell r="BK232">
            <v>144.91</v>
          </cell>
          <cell r="BL232">
            <v>148.79</v>
          </cell>
          <cell r="BM232">
            <v>152.66999999999999</v>
          </cell>
          <cell r="BN232">
            <v>156.55000000000001</v>
          </cell>
          <cell r="BO232">
            <v>160.43</v>
          </cell>
          <cell r="BP232">
            <v>164.31</v>
          </cell>
          <cell r="BQ232">
            <v>168.19</v>
          </cell>
          <cell r="BR232">
            <v>172.07</v>
          </cell>
          <cell r="BS232">
            <v>175.95</v>
          </cell>
          <cell r="BT232">
            <v>179.84</v>
          </cell>
          <cell r="BU232">
            <v>183.72</v>
          </cell>
          <cell r="BV232">
            <v>187.6</v>
          </cell>
          <cell r="BW232">
            <v>191.48</v>
          </cell>
          <cell r="BX232">
            <v>195.36</v>
          </cell>
          <cell r="BY232">
            <v>199.24</v>
          </cell>
          <cell r="BZ232">
            <v>203.12</v>
          </cell>
          <cell r="CA232">
            <v>207</v>
          </cell>
          <cell r="CB232">
            <v>210.88</v>
          </cell>
          <cell r="CC232">
            <v>191.48</v>
          </cell>
        </row>
        <row r="233">
          <cell r="AD233">
            <v>67</v>
          </cell>
          <cell r="AE233">
            <v>88.18</v>
          </cell>
          <cell r="AF233">
            <v>90.99</v>
          </cell>
          <cell r="AG233">
            <v>93.81</v>
          </cell>
          <cell r="AH233">
            <v>96.62</v>
          </cell>
          <cell r="AI233">
            <v>99.44</v>
          </cell>
          <cell r="AJ233">
            <v>102.25</v>
          </cell>
          <cell r="AK233">
            <v>105.06</v>
          </cell>
          <cell r="AL233">
            <v>107.88</v>
          </cell>
          <cell r="AM233">
            <v>110.69</v>
          </cell>
          <cell r="AN233">
            <v>113.51</v>
          </cell>
          <cell r="AO233">
            <v>116.32</v>
          </cell>
          <cell r="AP233">
            <v>119.13</v>
          </cell>
          <cell r="AQ233">
            <v>121.95</v>
          </cell>
          <cell r="AR233">
            <v>124.76</v>
          </cell>
          <cell r="AS233">
            <v>127.58</v>
          </cell>
          <cell r="AT233">
            <v>130.38999999999999</v>
          </cell>
          <cell r="AU233">
            <v>133.19999999999999</v>
          </cell>
          <cell r="AV233">
            <v>136.02000000000001</v>
          </cell>
          <cell r="AW233">
            <v>138.83000000000001</v>
          </cell>
          <cell r="AX233">
            <v>141.65</v>
          </cell>
          <cell r="AY233">
            <v>144.46</v>
          </cell>
          <cell r="AZ233">
            <v>147.27000000000001</v>
          </cell>
          <cell r="BA233">
            <v>150.09</v>
          </cell>
          <cell r="BB233">
            <v>152.9</v>
          </cell>
          <cell r="BC233">
            <v>138.83000000000001</v>
          </cell>
          <cell r="BD233">
            <v>67</v>
          </cell>
          <cell r="BE233">
            <v>123.45</v>
          </cell>
          <cell r="BF233">
            <v>127.39</v>
          </cell>
          <cell r="BG233">
            <v>131.33000000000001</v>
          </cell>
          <cell r="BH233">
            <v>135.27000000000001</v>
          </cell>
          <cell r="BI233">
            <v>139.21</v>
          </cell>
          <cell r="BJ233">
            <v>143.15</v>
          </cell>
          <cell r="BK233">
            <v>147.09</v>
          </cell>
          <cell r="BL233">
            <v>151.03</v>
          </cell>
          <cell r="BM233">
            <v>154.97</v>
          </cell>
          <cell r="BN233">
            <v>158.91</v>
          </cell>
          <cell r="BO233">
            <v>162.85</v>
          </cell>
          <cell r="BP233">
            <v>166.79</v>
          </cell>
          <cell r="BQ233">
            <v>170.73</v>
          </cell>
          <cell r="BR233">
            <v>174.67</v>
          </cell>
          <cell r="BS233">
            <v>178.61</v>
          </cell>
          <cell r="BT233">
            <v>182.55</v>
          </cell>
          <cell r="BU233">
            <v>186.49</v>
          </cell>
          <cell r="BV233">
            <v>190.43</v>
          </cell>
          <cell r="BW233">
            <v>194.37</v>
          </cell>
          <cell r="BX233">
            <v>198.3</v>
          </cell>
          <cell r="BY233">
            <v>202.24</v>
          </cell>
          <cell r="BZ233">
            <v>206.18</v>
          </cell>
          <cell r="CA233">
            <v>210.12</v>
          </cell>
          <cell r="CB233">
            <v>214.06</v>
          </cell>
          <cell r="CC233">
            <v>194.36</v>
          </cell>
        </row>
        <row r="234">
          <cell r="AD234">
            <v>68</v>
          </cell>
          <cell r="AE234">
            <v>89.49</v>
          </cell>
          <cell r="AF234">
            <v>92.34</v>
          </cell>
          <cell r="AG234">
            <v>95.2</v>
          </cell>
          <cell r="AH234">
            <v>98.05</v>
          </cell>
          <cell r="AI234">
            <v>100.91</v>
          </cell>
          <cell r="AJ234">
            <v>103.77</v>
          </cell>
          <cell r="AK234">
            <v>106.62</v>
          </cell>
          <cell r="AL234">
            <v>109.48</v>
          </cell>
          <cell r="AM234">
            <v>112.33</v>
          </cell>
          <cell r="AN234">
            <v>115.19</v>
          </cell>
          <cell r="AO234">
            <v>118.05</v>
          </cell>
          <cell r="AP234">
            <v>120.9</v>
          </cell>
          <cell r="AQ234">
            <v>123.76</v>
          </cell>
          <cell r="AR234">
            <v>126.61</v>
          </cell>
          <cell r="AS234">
            <v>129.47</v>
          </cell>
          <cell r="AT234">
            <v>132.33000000000001</v>
          </cell>
          <cell r="AU234">
            <v>135.18</v>
          </cell>
          <cell r="AV234">
            <v>138.04</v>
          </cell>
          <cell r="AW234">
            <v>140.88999999999999</v>
          </cell>
          <cell r="AX234">
            <v>143.75</v>
          </cell>
          <cell r="AY234">
            <v>146.61000000000001</v>
          </cell>
          <cell r="AZ234">
            <v>149.46</v>
          </cell>
          <cell r="BA234">
            <v>152.32</v>
          </cell>
          <cell r="BB234">
            <v>155.16999999999999</v>
          </cell>
          <cell r="BC234">
            <v>140.88999999999999</v>
          </cell>
          <cell r="BD234">
            <v>68</v>
          </cell>
          <cell r="BE234">
            <v>125.28</v>
          </cell>
          <cell r="BF234">
            <v>129.28</v>
          </cell>
          <cell r="BG234">
            <v>133.28</v>
          </cell>
          <cell r="BH234">
            <v>137.28</v>
          </cell>
          <cell r="BI234">
            <v>141.27000000000001</v>
          </cell>
          <cell r="BJ234">
            <v>145.27000000000001</v>
          </cell>
          <cell r="BK234">
            <v>149.27000000000001</v>
          </cell>
          <cell r="BL234">
            <v>153.27000000000001</v>
          </cell>
          <cell r="BM234">
            <v>157.27000000000001</v>
          </cell>
          <cell r="BN234">
            <v>161.27000000000001</v>
          </cell>
          <cell r="BO234">
            <v>165.27</v>
          </cell>
          <cell r="BP234">
            <v>169.26</v>
          </cell>
          <cell r="BQ234">
            <v>173.26</v>
          </cell>
          <cell r="BR234">
            <v>177.26</v>
          </cell>
          <cell r="BS234">
            <v>181.26</v>
          </cell>
          <cell r="BT234">
            <v>185.26</v>
          </cell>
          <cell r="BU234">
            <v>189.26</v>
          </cell>
          <cell r="BV234">
            <v>193.25</v>
          </cell>
          <cell r="BW234">
            <v>197.25</v>
          </cell>
          <cell r="BX234">
            <v>201.25</v>
          </cell>
          <cell r="BY234">
            <v>205.25</v>
          </cell>
          <cell r="BZ234">
            <v>209.25</v>
          </cell>
          <cell r="CA234">
            <v>213.25</v>
          </cell>
          <cell r="CB234">
            <v>217.24</v>
          </cell>
          <cell r="CC234">
            <v>197.25</v>
          </cell>
        </row>
        <row r="235">
          <cell r="AD235">
            <v>69</v>
          </cell>
          <cell r="AE235">
            <v>90.79</v>
          </cell>
          <cell r="AF235">
            <v>93.69</v>
          </cell>
          <cell r="AG235">
            <v>96.59</v>
          </cell>
          <cell r="AH235">
            <v>99.49</v>
          </cell>
          <cell r="AI235">
            <v>102.38</v>
          </cell>
          <cell r="AJ235">
            <v>105.28</v>
          </cell>
          <cell r="AK235">
            <v>108.18</v>
          </cell>
          <cell r="AL235">
            <v>111.08</v>
          </cell>
          <cell r="AM235">
            <v>113.98</v>
          </cell>
          <cell r="AN235">
            <v>116.88</v>
          </cell>
          <cell r="AO235">
            <v>119.77</v>
          </cell>
          <cell r="AP235">
            <v>122.67</v>
          </cell>
          <cell r="AQ235">
            <v>125.57</v>
          </cell>
          <cell r="AR235">
            <v>128.47</v>
          </cell>
          <cell r="AS235">
            <v>131.37</v>
          </cell>
          <cell r="AT235">
            <v>134.26</v>
          </cell>
          <cell r="AU235">
            <v>137.16</v>
          </cell>
          <cell r="AV235">
            <v>140.06</v>
          </cell>
          <cell r="AW235">
            <v>142.96</v>
          </cell>
          <cell r="AX235">
            <v>145.86000000000001</v>
          </cell>
          <cell r="AY235">
            <v>148.75</v>
          </cell>
          <cell r="AZ235">
            <v>151.65</v>
          </cell>
          <cell r="BA235">
            <v>154.55000000000001</v>
          </cell>
          <cell r="BB235">
            <v>157.44999999999999</v>
          </cell>
          <cell r="BC235">
            <v>142.96</v>
          </cell>
          <cell r="BD235">
            <v>69</v>
          </cell>
          <cell r="BE235">
            <v>127.11</v>
          </cell>
          <cell r="BF235">
            <v>131.16999999999999</v>
          </cell>
          <cell r="BG235">
            <v>135.22</v>
          </cell>
          <cell r="BH235">
            <v>139.28</v>
          </cell>
          <cell r="BI235">
            <v>143.34</v>
          </cell>
          <cell r="BJ235">
            <v>147.4</v>
          </cell>
          <cell r="BK235">
            <v>151.44999999999999</v>
          </cell>
          <cell r="BL235">
            <v>155.51</v>
          </cell>
          <cell r="BM235">
            <v>159.57</v>
          </cell>
          <cell r="BN235">
            <v>163.63</v>
          </cell>
          <cell r="BO235">
            <v>167.68</v>
          </cell>
          <cell r="BP235">
            <v>171.74</v>
          </cell>
          <cell r="BQ235">
            <v>175.8</v>
          </cell>
          <cell r="BR235">
            <v>179.85</v>
          </cell>
          <cell r="BS235">
            <v>183.91</v>
          </cell>
          <cell r="BT235">
            <v>187.97</v>
          </cell>
          <cell r="BU235">
            <v>192.03</v>
          </cell>
          <cell r="BV235">
            <v>196.08</v>
          </cell>
          <cell r="BW235">
            <v>200.14</v>
          </cell>
          <cell r="BX235">
            <v>204.2</v>
          </cell>
          <cell r="BY235">
            <v>208.25</v>
          </cell>
          <cell r="BZ235">
            <v>212.31</v>
          </cell>
          <cell r="CA235">
            <v>216.37</v>
          </cell>
          <cell r="CB235">
            <v>220.43</v>
          </cell>
          <cell r="CC235">
            <v>200.14</v>
          </cell>
        </row>
        <row r="236">
          <cell r="AD236">
            <v>70</v>
          </cell>
          <cell r="AE236">
            <v>92.1</v>
          </cell>
          <cell r="AF236">
            <v>95.04</v>
          </cell>
          <cell r="AG236">
            <v>97.98</v>
          </cell>
          <cell r="AH236">
            <v>100.92</v>
          </cell>
          <cell r="AI236">
            <v>103.86</v>
          </cell>
          <cell r="AJ236">
            <v>106.8</v>
          </cell>
          <cell r="AK236">
            <v>109.74</v>
          </cell>
          <cell r="AL236">
            <v>112.68</v>
          </cell>
          <cell r="AM236">
            <v>115.62</v>
          </cell>
          <cell r="AN236">
            <v>118.56</v>
          </cell>
          <cell r="AO236">
            <v>121.5</v>
          </cell>
          <cell r="AP236">
            <v>124.44</v>
          </cell>
          <cell r="AQ236">
            <v>127.38</v>
          </cell>
          <cell r="AR236">
            <v>130.32</v>
          </cell>
          <cell r="AS236">
            <v>133.26</v>
          </cell>
          <cell r="AT236">
            <v>136.19999999999999</v>
          </cell>
          <cell r="AU236">
            <v>139.13999999999999</v>
          </cell>
          <cell r="AV236">
            <v>142.08000000000001</v>
          </cell>
          <cell r="AW236">
            <v>145.02000000000001</v>
          </cell>
          <cell r="AX236">
            <v>147.96</v>
          </cell>
          <cell r="AY236">
            <v>150.9</v>
          </cell>
          <cell r="AZ236">
            <v>153.84</v>
          </cell>
          <cell r="BA236">
            <v>156.78</v>
          </cell>
          <cell r="BB236">
            <v>159.72</v>
          </cell>
          <cell r="BC236">
            <v>145.02000000000001</v>
          </cell>
          <cell r="BD236">
            <v>70</v>
          </cell>
          <cell r="BE236">
            <v>128.94</v>
          </cell>
          <cell r="BF236">
            <v>133.05000000000001</v>
          </cell>
          <cell r="BG236">
            <v>137.16999999999999</v>
          </cell>
          <cell r="BH236">
            <v>141.29</v>
          </cell>
          <cell r="BI236">
            <v>145.4</v>
          </cell>
          <cell r="BJ236">
            <v>149.52000000000001</v>
          </cell>
          <cell r="BK236">
            <v>153.63</v>
          </cell>
          <cell r="BL236">
            <v>157.75</v>
          </cell>
          <cell r="BM236">
            <v>161.87</v>
          </cell>
          <cell r="BN236">
            <v>165.98</v>
          </cell>
          <cell r="BO236">
            <v>170.1</v>
          </cell>
          <cell r="BP236">
            <v>174.22</v>
          </cell>
          <cell r="BQ236">
            <v>178.33</v>
          </cell>
          <cell r="BR236">
            <v>182.45</v>
          </cell>
          <cell r="BS236">
            <v>186.56</v>
          </cell>
          <cell r="BT236">
            <v>190.68</v>
          </cell>
          <cell r="BU236">
            <v>194.8</v>
          </cell>
          <cell r="BV236">
            <v>198.91</v>
          </cell>
          <cell r="BW236">
            <v>203.03</v>
          </cell>
          <cell r="BX236">
            <v>207.14</v>
          </cell>
          <cell r="BY236">
            <v>211.26</v>
          </cell>
          <cell r="BZ236">
            <v>215.38</v>
          </cell>
          <cell r="CA236">
            <v>219.49</v>
          </cell>
          <cell r="CB236">
            <v>223.61</v>
          </cell>
          <cell r="CC236">
            <v>203.03</v>
          </cell>
        </row>
        <row r="237">
          <cell r="AD237">
            <v>71</v>
          </cell>
          <cell r="AE237">
            <v>93.41</v>
          </cell>
          <cell r="AF237">
            <v>96.39</v>
          </cell>
          <cell r="AG237">
            <v>99.37</v>
          </cell>
          <cell r="AH237">
            <v>102.35</v>
          </cell>
          <cell r="AI237">
            <v>105.33</v>
          </cell>
          <cell r="AJ237">
            <v>108.32</v>
          </cell>
          <cell r="AK237">
            <v>111.3</v>
          </cell>
          <cell r="AL237">
            <v>114.28</v>
          </cell>
          <cell r="AM237">
            <v>117.26</v>
          </cell>
          <cell r="AN237">
            <v>120.24</v>
          </cell>
          <cell r="AO237">
            <v>123.23</v>
          </cell>
          <cell r="AP237">
            <v>126.21</v>
          </cell>
          <cell r="AQ237">
            <v>129.19</v>
          </cell>
          <cell r="AR237">
            <v>132.16999999999999</v>
          </cell>
          <cell r="AS237">
            <v>135.15</v>
          </cell>
          <cell r="AT237">
            <v>138.13999999999999</v>
          </cell>
          <cell r="AU237">
            <v>141.12</v>
          </cell>
          <cell r="AV237">
            <v>144.1</v>
          </cell>
          <cell r="AW237">
            <v>147.08000000000001</v>
          </cell>
          <cell r="AX237">
            <v>150.06</v>
          </cell>
          <cell r="AY237">
            <v>153.05000000000001</v>
          </cell>
          <cell r="AZ237">
            <v>156.03</v>
          </cell>
          <cell r="BA237">
            <v>159.01</v>
          </cell>
          <cell r="BB237">
            <v>161.99</v>
          </cell>
          <cell r="BC237">
            <v>147.08000000000001</v>
          </cell>
          <cell r="BD237">
            <v>71</v>
          </cell>
          <cell r="BE237">
            <v>130.77000000000001</v>
          </cell>
          <cell r="BF237">
            <v>134.94</v>
          </cell>
          <cell r="BG237">
            <v>139.12</v>
          </cell>
          <cell r="BH237">
            <v>143.29</v>
          </cell>
          <cell r="BI237">
            <v>147.47</v>
          </cell>
          <cell r="BJ237">
            <v>151.63999999999999</v>
          </cell>
          <cell r="BK237">
            <v>155.82</v>
          </cell>
          <cell r="BL237">
            <v>159.99</v>
          </cell>
          <cell r="BM237">
            <v>164.17</v>
          </cell>
          <cell r="BN237">
            <v>168.34</v>
          </cell>
          <cell r="BO237">
            <v>172.52</v>
          </cell>
          <cell r="BP237">
            <v>176.69</v>
          </cell>
          <cell r="BQ237">
            <v>180.87</v>
          </cell>
          <cell r="BR237">
            <v>185.04</v>
          </cell>
          <cell r="BS237">
            <v>189.22</v>
          </cell>
          <cell r="BT237">
            <v>193.39</v>
          </cell>
          <cell r="BU237">
            <v>197.56</v>
          </cell>
          <cell r="BV237">
            <v>201.74</v>
          </cell>
          <cell r="BW237">
            <v>205.91</v>
          </cell>
          <cell r="BX237">
            <v>210.09</v>
          </cell>
          <cell r="BY237">
            <v>214.26</v>
          </cell>
          <cell r="BZ237">
            <v>218.44</v>
          </cell>
          <cell r="CA237">
            <v>222.61</v>
          </cell>
          <cell r="CB237">
            <v>226.79</v>
          </cell>
          <cell r="CC237">
            <v>205.91</v>
          </cell>
        </row>
        <row r="238">
          <cell r="AD238">
            <v>72</v>
          </cell>
          <cell r="AE238">
            <v>94.71</v>
          </cell>
          <cell r="AF238">
            <v>97.74</v>
          </cell>
          <cell r="AG238">
            <v>100.76</v>
          </cell>
          <cell r="AH238">
            <v>103.78</v>
          </cell>
          <cell r="AI238">
            <v>106.81</v>
          </cell>
          <cell r="AJ238">
            <v>109.83</v>
          </cell>
          <cell r="AK238">
            <v>112.86</v>
          </cell>
          <cell r="AL238">
            <v>115.88</v>
          </cell>
          <cell r="AM238">
            <v>118.9</v>
          </cell>
          <cell r="AN238">
            <v>121.93</v>
          </cell>
          <cell r="AO238">
            <v>124.95</v>
          </cell>
          <cell r="AP238">
            <v>127.98</v>
          </cell>
          <cell r="AQ238">
            <v>131</v>
          </cell>
          <cell r="AR238">
            <v>134.02000000000001</v>
          </cell>
          <cell r="AS238">
            <v>137.05000000000001</v>
          </cell>
          <cell r="AT238">
            <v>140.07</v>
          </cell>
          <cell r="AU238">
            <v>143.1</v>
          </cell>
          <cell r="AV238">
            <v>146.12</v>
          </cell>
          <cell r="AW238">
            <v>149.13999999999999</v>
          </cell>
          <cell r="AX238">
            <v>152.16999999999999</v>
          </cell>
          <cell r="AY238">
            <v>155.19</v>
          </cell>
          <cell r="AZ238">
            <v>158.22</v>
          </cell>
          <cell r="BA238">
            <v>161.24</v>
          </cell>
          <cell r="BB238">
            <v>164.26</v>
          </cell>
          <cell r="BC238">
            <v>149.13999999999999</v>
          </cell>
          <cell r="BD238">
            <v>72</v>
          </cell>
          <cell r="BE238">
            <v>132.6</v>
          </cell>
          <cell r="BF238">
            <v>136.83000000000001</v>
          </cell>
          <cell r="BG238">
            <v>141.06</v>
          </cell>
          <cell r="BH238">
            <v>145.30000000000001</v>
          </cell>
          <cell r="BI238">
            <v>149.53</v>
          </cell>
          <cell r="BJ238">
            <v>153.76</v>
          </cell>
          <cell r="BK238">
            <v>158</v>
          </cell>
          <cell r="BL238">
            <v>162.22999999999999</v>
          </cell>
          <cell r="BM238">
            <v>166.47</v>
          </cell>
          <cell r="BN238">
            <v>170.7</v>
          </cell>
          <cell r="BO238">
            <v>174.93</v>
          </cell>
          <cell r="BP238">
            <v>179.17</v>
          </cell>
          <cell r="BQ238">
            <v>183.4</v>
          </cell>
          <cell r="BR238">
            <v>187.63</v>
          </cell>
          <cell r="BS238">
            <v>191.87</v>
          </cell>
          <cell r="BT238">
            <v>196.1</v>
          </cell>
          <cell r="BU238">
            <v>200.33</v>
          </cell>
          <cell r="BV238">
            <v>204.57</v>
          </cell>
          <cell r="BW238">
            <v>208.8</v>
          </cell>
          <cell r="BX238">
            <v>213.04</v>
          </cell>
          <cell r="BY238">
            <v>217.27</v>
          </cell>
          <cell r="BZ238">
            <v>221.5</v>
          </cell>
          <cell r="CA238">
            <v>225.74</v>
          </cell>
          <cell r="CB238">
            <v>229.97</v>
          </cell>
          <cell r="CC238">
            <v>208.8</v>
          </cell>
        </row>
        <row r="239">
          <cell r="AD239">
            <v>73</v>
          </cell>
          <cell r="AE239">
            <v>96.02</v>
          </cell>
          <cell r="AF239">
            <v>99.08</v>
          </cell>
          <cell r="AG239">
            <v>102.15</v>
          </cell>
          <cell r="AH239">
            <v>105.22</v>
          </cell>
          <cell r="AI239">
            <v>108.28</v>
          </cell>
          <cell r="AJ239">
            <v>111.35</v>
          </cell>
          <cell r="AK239">
            <v>114.41</v>
          </cell>
          <cell r="AL239">
            <v>117.48</v>
          </cell>
          <cell r="AM239">
            <v>120.55</v>
          </cell>
          <cell r="AN239">
            <v>123.61</v>
          </cell>
          <cell r="AO239">
            <v>126.68</v>
          </cell>
          <cell r="AP239">
            <v>129.74</v>
          </cell>
          <cell r="AQ239">
            <v>132.81</v>
          </cell>
          <cell r="AR239">
            <v>135.88</v>
          </cell>
          <cell r="AS239">
            <v>138.94</v>
          </cell>
          <cell r="AT239">
            <v>142.01</v>
          </cell>
          <cell r="AU239">
            <v>145.07</v>
          </cell>
          <cell r="AV239">
            <v>148.13999999999999</v>
          </cell>
          <cell r="AW239">
            <v>151.21</v>
          </cell>
          <cell r="AX239">
            <v>154.27000000000001</v>
          </cell>
          <cell r="AY239">
            <v>157.34</v>
          </cell>
          <cell r="AZ239">
            <v>160.4</v>
          </cell>
          <cell r="BA239">
            <v>163.47</v>
          </cell>
          <cell r="BB239">
            <v>166.54</v>
          </cell>
          <cell r="BC239">
            <v>151.21</v>
          </cell>
          <cell r="BD239">
            <v>73</v>
          </cell>
          <cell r="BE239">
            <v>134.43</v>
          </cell>
          <cell r="BF239">
            <v>138.72</v>
          </cell>
          <cell r="BG239">
            <v>143.01</v>
          </cell>
          <cell r="BH239">
            <v>147.30000000000001</v>
          </cell>
          <cell r="BI239">
            <v>151.6</v>
          </cell>
          <cell r="BJ239">
            <v>155.88999999999999</v>
          </cell>
          <cell r="BK239">
            <v>160.18</v>
          </cell>
          <cell r="BL239">
            <v>164.47</v>
          </cell>
          <cell r="BM239">
            <v>168.77</v>
          </cell>
          <cell r="BN239">
            <v>173.06</v>
          </cell>
          <cell r="BO239">
            <v>177.35</v>
          </cell>
          <cell r="BP239">
            <v>181.64</v>
          </cell>
          <cell r="BQ239">
            <v>185.93</v>
          </cell>
          <cell r="BR239">
            <v>190.23</v>
          </cell>
          <cell r="BS239">
            <v>194.52</v>
          </cell>
          <cell r="BT239">
            <v>198.81</v>
          </cell>
          <cell r="BU239">
            <v>203.1</v>
          </cell>
          <cell r="BV239">
            <v>207.4</v>
          </cell>
          <cell r="BW239">
            <v>211.69</v>
          </cell>
          <cell r="BX239">
            <v>215.98</v>
          </cell>
          <cell r="BY239">
            <v>220.27</v>
          </cell>
          <cell r="BZ239">
            <v>224.57</v>
          </cell>
          <cell r="CA239">
            <v>228.86</v>
          </cell>
          <cell r="CB239">
            <v>233.15</v>
          </cell>
          <cell r="CC239">
            <v>211.69</v>
          </cell>
        </row>
        <row r="240">
          <cell r="AD240">
            <v>74</v>
          </cell>
          <cell r="AE240">
            <v>97.32</v>
          </cell>
          <cell r="AF240">
            <v>100.43</v>
          </cell>
          <cell r="AG240">
            <v>103.54</v>
          </cell>
          <cell r="AH240">
            <v>106.65</v>
          </cell>
          <cell r="AI240">
            <v>109.76</v>
          </cell>
          <cell r="AJ240">
            <v>112.86</v>
          </cell>
          <cell r="AK240">
            <v>115.97</v>
          </cell>
          <cell r="AL240">
            <v>119.08</v>
          </cell>
          <cell r="AM240">
            <v>122.19</v>
          </cell>
          <cell r="AN240">
            <v>125.3</v>
          </cell>
          <cell r="AO240">
            <v>128.41</v>
          </cell>
          <cell r="AP240">
            <v>131.51</v>
          </cell>
          <cell r="AQ240">
            <v>134.62</v>
          </cell>
          <cell r="AR240">
            <v>137.72999999999999</v>
          </cell>
          <cell r="AS240">
            <v>140.84</v>
          </cell>
          <cell r="AT240">
            <v>143.94999999999999</v>
          </cell>
          <cell r="AU240">
            <v>147.05000000000001</v>
          </cell>
          <cell r="AV240">
            <v>150.16</v>
          </cell>
          <cell r="AW240">
            <v>153.27000000000001</v>
          </cell>
          <cell r="AX240">
            <v>156.38</v>
          </cell>
          <cell r="AY240">
            <v>159.49</v>
          </cell>
          <cell r="AZ240">
            <v>162.59</v>
          </cell>
          <cell r="BA240">
            <v>165.7</v>
          </cell>
          <cell r="BB240">
            <v>168.81</v>
          </cell>
          <cell r="BC240">
            <v>153.27000000000001</v>
          </cell>
          <cell r="BD240">
            <v>74</v>
          </cell>
          <cell r="BE240">
            <v>136.25</v>
          </cell>
          <cell r="BF240">
            <v>140.61000000000001</v>
          </cell>
          <cell r="BG240">
            <v>144.96</v>
          </cell>
          <cell r="BH240">
            <v>149.31</v>
          </cell>
          <cell r="BI240">
            <v>153.66</v>
          </cell>
          <cell r="BJ240">
            <v>158.01</v>
          </cell>
          <cell r="BK240">
            <v>162.36000000000001</v>
          </cell>
          <cell r="BL240">
            <v>166.71</v>
          </cell>
          <cell r="BM240">
            <v>171.06</v>
          </cell>
          <cell r="BN240">
            <v>175.42</v>
          </cell>
          <cell r="BO240">
            <v>179.77</v>
          </cell>
          <cell r="BP240">
            <v>184.12</v>
          </cell>
          <cell r="BQ240">
            <v>188.47</v>
          </cell>
          <cell r="BR240">
            <v>192.82</v>
          </cell>
          <cell r="BS240">
            <v>197.17</v>
          </cell>
          <cell r="BT240">
            <v>201.52</v>
          </cell>
          <cell r="BU240">
            <v>205.87</v>
          </cell>
          <cell r="BV240">
            <v>210.23</v>
          </cell>
          <cell r="BW240">
            <v>214.58</v>
          </cell>
          <cell r="BX240">
            <v>218.93</v>
          </cell>
          <cell r="BY240">
            <v>223.28</v>
          </cell>
          <cell r="BZ240">
            <v>227.63</v>
          </cell>
          <cell r="CA240">
            <v>231.98</v>
          </cell>
          <cell r="CB240">
            <v>236.33</v>
          </cell>
          <cell r="CC240">
            <v>214.58</v>
          </cell>
        </row>
        <row r="241">
          <cell r="AD241">
            <v>75</v>
          </cell>
          <cell r="AE241">
            <v>98.63</v>
          </cell>
          <cell r="AF241">
            <v>101.78</v>
          </cell>
          <cell r="AG241">
            <v>104.93</v>
          </cell>
          <cell r="AH241">
            <v>108.08</v>
          </cell>
          <cell r="AI241">
            <v>111.23</v>
          </cell>
          <cell r="AJ241">
            <v>114.38</v>
          </cell>
          <cell r="AK241">
            <v>117.53</v>
          </cell>
          <cell r="AL241">
            <v>120.68</v>
          </cell>
          <cell r="AM241">
            <v>123.83</v>
          </cell>
          <cell r="AN241">
            <v>126.98</v>
          </cell>
          <cell r="AO241">
            <v>130.13</v>
          </cell>
          <cell r="AP241">
            <v>133.28</v>
          </cell>
          <cell r="AQ241">
            <v>136.43</v>
          </cell>
          <cell r="AR241">
            <v>139.58000000000001</v>
          </cell>
          <cell r="AS241">
            <v>142.72999999999999</v>
          </cell>
          <cell r="AT241">
            <v>145.88</v>
          </cell>
          <cell r="AU241">
            <v>149.03</v>
          </cell>
          <cell r="AV241">
            <v>152.18</v>
          </cell>
          <cell r="AW241">
            <v>155.33000000000001</v>
          </cell>
          <cell r="AX241">
            <v>158.47999999999999</v>
          </cell>
          <cell r="AY241">
            <v>161.63</v>
          </cell>
          <cell r="AZ241">
            <v>164.78</v>
          </cell>
          <cell r="BA241">
            <v>167.93</v>
          </cell>
          <cell r="BB241">
            <v>171.08</v>
          </cell>
          <cell r="BC241">
            <v>155.33000000000001</v>
          </cell>
          <cell r="BD241">
            <v>75</v>
          </cell>
          <cell r="BE241">
            <v>138.08000000000001</v>
          </cell>
          <cell r="BF241">
            <v>142.49</v>
          </cell>
          <cell r="BG241">
            <v>146.9</v>
          </cell>
          <cell r="BH241">
            <v>151.31</v>
          </cell>
          <cell r="BI241">
            <v>155.72</v>
          </cell>
          <cell r="BJ241">
            <v>160.13</v>
          </cell>
          <cell r="BK241">
            <v>164.54</v>
          </cell>
          <cell r="BL241">
            <v>168.95</v>
          </cell>
          <cell r="BM241">
            <v>173.36</v>
          </cell>
          <cell r="BN241">
            <v>177.77</v>
          </cell>
          <cell r="BO241">
            <v>182.18</v>
          </cell>
          <cell r="BP241">
            <v>186.59</v>
          </cell>
          <cell r="BQ241">
            <v>191</v>
          </cell>
          <cell r="BR241">
            <v>195.41</v>
          </cell>
          <cell r="BS241">
            <v>199.82</v>
          </cell>
          <cell r="BT241">
            <v>204.23</v>
          </cell>
          <cell r="BU241">
            <v>208.64</v>
          </cell>
          <cell r="BV241">
            <v>213.05</v>
          </cell>
          <cell r="BW241">
            <v>217.46</v>
          </cell>
          <cell r="BX241">
            <v>221.87</v>
          </cell>
          <cell r="BY241">
            <v>226.28</v>
          </cell>
          <cell r="BZ241">
            <v>230.69</v>
          </cell>
          <cell r="CA241">
            <v>235.1</v>
          </cell>
          <cell r="CB241">
            <v>239.51</v>
          </cell>
          <cell r="CC241">
            <v>217.46</v>
          </cell>
        </row>
        <row r="242">
          <cell r="AD242">
            <v>76</v>
          </cell>
          <cell r="AE242">
            <v>90.94</v>
          </cell>
          <cell r="AF242">
            <v>103.13</v>
          </cell>
          <cell r="AG242">
            <v>106.32</v>
          </cell>
          <cell r="AH242">
            <v>109.51</v>
          </cell>
          <cell r="AI242">
            <v>112.71</v>
          </cell>
          <cell r="AJ242">
            <v>115.9</v>
          </cell>
          <cell r="AK242">
            <v>119.09</v>
          </cell>
          <cell r="AL242">
            <v>122.28</v>
          </cell>
          <cell r="AM242">
            <v>125.47</v>
          </cell>
          <cell r="AN242">
            <v>128.66999999999999</v>
          </cell>
          <cell r="AO242">
            <v>131.86000000000001</v>
          </cell>
          <cell r="AP242">
            <v>135.05000000000001</v>
          </cell>
          <cell r="AQ242">
            <v>138.24</v>
          </cell>
          <cell r="AR242">
            <v>141.43</v>
          </cell>
          <cell r="AS242">
            <v>144.63</v>
          </cell>
          <cell r="AT242">
            <v>147.82</v>
          </cell>
          <cell r="AU242">
            <v>151.01</v>
          </cell>
          <cell r="AV242">
            <v>154.19999999999999</v>
          </cell>
          <cell r="AW242">
            <v>157.38999999999999</v>
          </cell>
          <cell r="AX242">
            <v>160.59</v>
          </cell>
          <cell r="AY242">
            <v>163.78</v>
          </cell>
          <cell r="AZ242">
            <v>166.97</v>
          </cell>
          <cell r="BA242">
            <v>170.16</v>
          </cell>
          <cell r="BB242">
            <v>173.35</v>
          </cell>
          <cell r="BC242">
            <v>157.38999999999999</v>
          </cell>
          <cell r="BD242">
            <v>76</v>
          </cell>
          <cell r="BE242">
            <v>139.91</v>
          </cell>
          <cell r="BF242">
            <v>144.38</v>
          </cell>
          <cell r="BG242">
            <v>148.85</v>
          </cell>
          <cell r="BH242">
            <v>153.32</v>
          </cell>
          <cell r="BI242">
            <v>157.79</v>
          </cell>
          <cell r="BJ242">
            <v>162.26</v>
          </cell>
          <cell r="BK242">
            <v>166.73</v>
          </cell>
          <cell r="BL242">
            <v>171.19</v>
          </cell>
          <cell r="BM242">
            <v>175.66</v>
          </cell>
          <cell r="BN242">
            <v>180.13</v>
          </cell>
          <cell r="BO242">
            <v>184.6</v>
          </cell>
          <cell r="BP242">
            <v>189.07</v>
          </cell>
          <cell r="BQ242">
            <v>193.54</v>
          </cell>
          <cell r="BR242">
            <v>198.01</v>
          </cell>
          <cell r="BS242">
            <v>202.48</v>
          </cell>
          <cell r="BT242">
            <v>206.94</v>
          </cell>
          <cell r="BU242">
            <v>211.41</v>
          </cell>
          <cell r="BV242">
            <v>215.88</v>
          </cell>
          <cell r="BW242">
            <v>220.35</v>
          </cell>
          <cell r="BX242">
            <v>224.82</v>
          </cell>
          <cell r="BY242">
            <v>229.29</v>
          </cell>
          <cell r="BZ242">
            <v>233.76</v>
          </cell>
          <cell r="CA242">
            <v>238.23</v>
          </cell>
          <cell r="CB242">
            <v>242.7</v>
          </cell>
          <cell r="CC242">
            <v>220.35</v>
          </cell>
        </row>
        <row r="243">
          <cell r="AD243">
            <v>77</v>
          </cell>
          <cell r="AE243">
            <v>101.24</v>
          </cell>
          <cell r="AF243">
            <v>104.48</v>
          </cell>
          <cell r="AG243">
            <v>107.71</v>
          </cell>
          <cell r="AH243">
            <v>110.95</v>
          </cell>
          <cell r="AI243">
            <v>114.18</v>
          </cell>
          <cell r="AJ243">
            <v>117.41</v>
          </cell>
          <cell r="AK243">
            <v>120.65</v>
          </cell>
          <cell r="AL243">
            <v>123.88</v>
          </cell>
          <cell r="AM243">
            <v>127.12</v>
          </cell>
          <cell r="AN243">
            <v>130.35</v>
          </cell>
          <cell r="AO243">
            <v>133.58000000000001</v>
          </cell>
          <cell r="AP243">
            <v>136.82</v>
          </cell>
          <cell r="AQ243">
            <v>140.05000000000001</v>
          </cell>
          <cell r="AR243">
            <v>143.29</v>
          </cell>
          <cell r="AS243">
            <v>146.52000000000001</v>
          </cell>
          <cell r="AT243">
            <v>149.75</v>
          </cell>
          <cell r="AU243">
            <v>152.99</v>
          </cell>
          <cell r="AV243">
            <v>156.22</v>
          </cell>
          <cell r="AW243">
            <v>159.46</v>
          </cell>
          <cell r="AX243">
            <v>162.69</v>
          </cell>
          <cell r="AY243">
            <v>165.92</v>
          </cell>
          <cell r="AZ243">
            <v>169.16</v>
          </cell>
          <cell r="BA243">
            <v>172.39</v>
          </cell>
          <cell r="BB243">
            <v>175.63</v>
          </cell>
          <cell r="BC243">
            <v>159.46</v>
          </cell>
          <cell r="BD243">
            <v>77</v>
          </cell>
          <cell r="BE243">
            <v>141.74</v>
          </cell>
          <cell r="BF243">
            <v>146.27000000000001</v>
          </cell>
          <cell r="BG243">
            <v>150.80000000000001</v>
          </cell>
          <cell r="BH243">
            <v>155.32</v>
          </cell>
          <cell r="BI243">
            <v>159.85</v>
          </cell>
          <cell r="BJ243">
            <v>164.38</v>
          </cell>
          <cell r="BK243">
            <v>168.91</v>
          </cell>
          <cell r="BL243">
            <v>173.43</v>
          </cell>
          <cell r="BM243">
            <v>177.96</v>
          </cell>
          <cell r="BN243">
            <v>182.49</v>
          </cell>
          <cell r="BO243">
            <v>187.02</v>
          </cell>
          <cell r="BP243">
            <v>191.55</v>
          </cell>
          <cell r="BQ243">
            <v>196.07</v>
          </cell>
          <cell r="BR243">
            <v>200.6</v>
          </cell>
          <cell r="BS243">
            <v>205.13</v>
          </cell>
          <cell r="BT243">
            <v>209.66</v>
          </cell>
          <cell r="BU243">
            <v>214.18</v>
          </cell>
          <cell r="BV243">
            <v>218.71</v>
          </cell>
          <cell r="BW243">
            <v>223.24</v>
          </cell>
          <cell r="BX243">
            <v>227.77</v>
          </cell>
          <cell r="BY243">
            <v>232.29</v>
          </cell>
          <cell r="BZ243">
            <v>236.82</v>
          </cell>
          <cell r="CA243">
            <v>241.35</v>
          </cell>
          <cell r="CB243">
            <v>245.88</v>
          </cell>
          <cell r="CC243">
            <v>223.24</v>
          </cell>
        </row>
        <row r="244">
          <cell r="AD244">
            <v>78</v>
          </cell>
          <cell r="AE244">
            <v>102.55</v>
          </cell>
          <cell r="AF244">
            <v>105.83</v>
          </cell>
          <cell r="AG244">
            <v>109.1</v>
          </cell>
          <cell r="AH244">
            <v>112.38</v>
          </cell>
          <cell r="AI244">
            <v>115.65</v>
          </cell>
          <cell r="AJ244">
            <v>118.93</v>
          </cell>
          <cell r="AK244">
            <v>122.21</v>
          </cell>
          <cell r="AL244">
            <v>125.48</v>
          </cell>
          <cell r="AM244">
            <v>128.76</v>
          </cell>
          <cell r="AN244">
            <v>132.03</v>
          </cell>
          <cell r="AO244">
            <v>135.31</v>
          </cell>
          <cell r="AP244">
            <v>138.59</v>
          </cell>
          <cell r="AQ244">
            <v>141.86000000000001</v>
          </cell>
          <cell r="AR244">
            <v>145.13999999999999</v>
          </cell>
          <cell r="AS244">
            <v>148.41</v>
          </cell>
          <cell r="AT244">
            <v>151.69</v>
          </cell>
          <cell r="AU244">
            <v>154.97</v>
          </cell>
          <cell r="AV244">
            <v>158.24</v>
          </cell>
          <cell r="AW244">
            <v>161.52000000000001</v>
          </cell>
          <cell r="AX244">
            <v>164.79</v>
          </cell>
          <cell r="AY244">
            <v>168.07</v>
          </cell>
          <cell r="AZ244">
            <v>171.35</v>
          </cell>
          <cell r="BA244">
            <v>174.62</v>
          </cell>
          <cell r="BB244">
            <v>177.9</v>
          </cell>
          <cell r="BC244">
            <v>161.52000000000001</v>
          </cell>
          <cell r="BD244">
            <v>78</v>
          </cell>
          <cell r="BE244">
            <v>143.57</v>
          </cell>
          <cell r="BF244">
            <v>148.16</v>
          </cell>
          <cell r="BG244">
            <v>152.74</v>
          </cell>
          <cell r="BH244">
            <v>157.33000000000001</v>
          </cell>
          <cell r="BI244">
            <v>161.91999999999999</v>
          </cell>
          <cell r="BJ244">
            <v>166.5</v>
          </cell>
          <cell r="BK244">
            <v>171.09</v>
          </cell>
          <cell r="BL244">
            <v>175.68</v>
          </cell>
          <cell r="BM244">
            <v>180.26</v>
          </cell>
          <cell r="BN244">
            <v>184.85</v>
          </cell>
          <cell r="BO244">
            <v>189.43</v>
          </cell>
          <cell r="BP244">
            <v>194.02</v>
          </cell>
          <cell r="BQ244">
            <v>198.61</v>
          </cell>
          <cell r="BR244">
            <v>203.19</v>
          </cell>
          <cell r="BS244">
            <v>207.78</v>
          </cell>
          <cell r="BT244">
            <v>212.37</v>
          </cell>
          <cell r="BU244">
            <v>216.95</v>
          </cell>
          <cell r="BV244">
            <v>221.54</v>
          </cell>
          <cell r="BW244">
            <v>226.13</v>
          </cell>
          <cell r="BX244">
            <v>230.71</v>
          </cell>
          <cell r="BY244">
            <v>235.3</v>
          </cell>
          <cell r="BZ244">
            <v>239.89</v>
          </cell>
          <cell r="CA244">
            <v>244.47</v>
          </cell>
          <cell r="CB244">
            <v>249.06</v>
          </cell>
          <cell r="CC244">
            <v>226.13</v>
          </cell>
        </row>
        <row r="245">
          <cell r="AD245">
            <v>79</v>
          </cell>
          <cell r="AE245">
            <v>103.86</v>
          </cell>
          <cell r="AF245">
            <v>107.17</v>
          </cell>
          <cell r="AG245">
            <v>110.49</v>
          </cell>
          <cell r="AH245">
            <v>113.81</v>
          </cell>
          <cell r="AI245">
            <v>117.13</v>
          </cell>
          <cell r="AJ245">
            <v>120.45</v>
          </cell>
          <cell r="AK245">
            <v>123.76</v>
          </cell>
          <cell r="AL245">
            <v>127.08</v>
          </cell>
          <cell r="AM245">
            <v>130.4</v>
          </cell>
          <cell r="AN245">
            <v>133.72</v>
          </cell>
          <cell r="AO245">
            <v>137.04</v>
          </cell>
          <cell r="AP245">
            <v>140.36000000000001</v>
          </cell>
          <cell r="AQ245">
            <v>143.66999999999999</v>
          </cell>
          <cell r="AR245">
            <v>146.99</v>
          </cell>
          <cell r="AS245">
            <v>150.31</v>
          </cell>
          <cell r="AT245">
            <v>153.63</v>
          </cell>
          <cell r="AU245">
            <v>156.94999999999999</v>
          </cell>
          <cell r="AV245">
            <v>160.26</v>
          </cell>
          <cell r="AW245">
            <v>163.58000000000001</v>
          </cell>
          <cell r="AX245">
            <v>166.9</v>
          </cell>
          <cell r="AY245">
            <v>170.22</v>
          </cell>
          <cell r="AZ245">
            <v>173.54</v>
          </cell>
          <cell r="BA245">
            <v>176.85</v>
          </cell>
          <cell r="BB245">
            <v>180.17</v>
          </cell>
          <cell r="BC245">
            <v>163.58000000000001</v>
          </cell>
          <cell r="BD245">
            <v>79</v>
          </cell>
          <cell r="BE245">
            <v>145.4</v>
          </cell>
          <cell r="BF245">
            <v>150.04</v>
          </cell>
          <cell r="BG245">
            <v>154.69</v>
          </cell>
          <cell r="BH245">
            <v>159.33000000000001</v>
          </cell>
          <cell r="BI245">
            <v>163.98</v>
          </cell>
          <cell r="BJ245">
            <v>168.63</v>
          </cell>
          <cell r="BK245">
            <v>173.27</v>
          </cell>
          <cell r="BL245">
            <v>177.92</v>
          </cell>
          <cell r="BM245">
            <v>182.56</v>
          </cell>
          <cell r="BN245">
            <v>187.21</v>
          </cell>
          <cell r="BO245">
            <v>191.85</v>
          </cell>
          <cell r="BP245">
            <v>196.5</v>
          </cell>
          <cell r="BQ245">
            <v>201.14</v>
          </cell>
          <cell r="BR245">
            <v>205.79</v>
          </cell>
          <cell r="BS245">
            <v>210.43</v>
          </cell>
          <cell r="BT245">
            <v>215.08</v>
          </cell>
          <cell r="BU245">
            <v>219.72</v>
          </cell>
          <cell r="BV245">
            <v>224.37</v>
          </cell>
          <cell r="BW245">
            <v>229.01</v>
          </cell>
          <cell r="BX245">
            <v>233.66</v>
          </cell>
          <cell r="BY245">
            <v>238.3</v>
          </cell>
          <cell r="BZ245">
            <v>242.95</v>
          </cell>
          <cell r="CA245">
            <v>247.59</v>
          </cell>
          <cell r="CB245">
            <v>252.24</v>
          </cell>
          <cell r="CC245">
            <v>229.01</v>
          </cell>
        </row>
        <row r="246">
          <cell r="AD246">
            <v>80</v>
          </cell>
          <cell r="AE246">
            <v>105.16</v>
          </cell>
          <cell r="AF246">
            <v>108.52</v>
          </cell>
          <cell r="AG246">
            <v>111.88</v>
          </cell>
          <cell r="AH246">
            <v>115.24</v>
          </cell>
          <cell r="AI246">
            <v>118.6</v>
          </cell>
          <cell r="AJ246">
            <v>121.96</v>
          </cell>
          <cell r="AK246">
            <v>125.32</v>
          </cell>
          <cell r="AL246">
            <v>128.68</v>
          </cell>
          <cell r="AM246">
            <v>132.04</v>
          </cell>
          <cell r="AN246">
            <v>135.4</v>
          </cell>
          <cell r="AO246">
            <v>138.76</v>
          </cell>
          <cell r="AP246">
            <v>142.12</v>
          </cell>
          <cell r="AQ246">
            <v>145.47999999999999</v>
          </cell>
          <cell r="AR246">
            <v>148.84</v>
          </cell>
          <cell r="AS246">
            <v>152.19999999999999</v>
          </cell>
          <cell r="AT246">
            <v>155.56</v>
          </cell>
          <cell r="AU246">
            <v>158.91999999999999</v>
          </cell>
          <cell r="AV246">
            <v>162.28</v>
          </cell>
          <cell r="AW246">
            <v>165.64</v>
          </cell>
          <cell r="AX246">
            <v>169</v>
          </cell>
          <cell r="AY246">
            <v>172.36</v>
          </cell>
          <cell r="AZ246">
            <v>175.72</v>
          </cell>
          <cell r="BA246">
            <v>179.08</v>
          </cell>
          <cell r="BB246">
            <v>182.44</v>
          </cell>
          <cell r="BC246">
            <v>165.64</v>
          </cell>
          <cell r="BD246">
            <v>80</v>
          </cell>
          <cell r="BE246">
            <v>147.22999999999999</v>
          </cell>
          <cell r="BF246">
            <v>151.93</v>
          </cell>
          <cell r="BG246">
            <v>156.63999999999999</v>
          </cell>
          <cell r="BH246">
            <v>161.34</v>
          </cell>
          <cell r="BI246">
            <v>166.04</v>
          </cell>
          <cell r="BJ246">
            <v>170.75</v>
          </cell>
          <cell r="BK246">
            <v>175.45</v>
          </cell>
          <cell r="BL246">
            <v>180.16</v>
          </cell>
          <cell r="BM246">
            <v>184.86</v>
          </cell>
          <cell r="BN246">
            <v>189.56</v>
          </cell>
          <cell r="BO246">
            <v>194.27</v>
          </cell>
          <cell r="BP246">
            <v>198.97</v>
          </cell>
          <cell r="BQ246">
            <v>203.68</v>
          </cell>
          <cell r="BR246">
            <v>208.38</v>
          </cell>
          <cell r="BS246">
            <v>213.08</v>
          </cell>
          <cell r="BT246">
            <v>217.79</v>
          </cell>
          <cell r="BU246">
            <v>222.49</v>
          </cell>
          <cell r="BV246">
            <v>227.2</v>
          </cell>
          <cell r="BW246">
            <v>231.9</v>
          </cell>
          <cell r="BX246">
            <v>236.6</v>
          </cell>
          <cell r="BY246">
            <v>241.31</v>
          </cell>
          <cell r="BZ246">
            <v>246.01</v>
          </cell>
          <cell r="CA246">
            <v>250.72</v>
          </cell>
          <cell r="CB246">
            <v>255.42</v>
          </cell>
          <cell r="CC246">
            <v>231.9</v>
          </cell>
        </row>
        <row r="247">
          <cell r="AD247">
            <v>81</v>
          </cell>
          <cell r="AE247">
            <v>106.47</v>
          </cell>
          <cell r="AF247">
            <v>109.87</v>
          </cell>
          <cell r="AG247">
            <v>113.27</v>
          </cell>
          <cell r="AH247">
            <v>116.68</v>
          </cell>
          <cell r="AI247">
            <v>120.08</v>
          </cell>
          <cell r="AJ247">
            <v>123.48</v>
          </cell>
          <cell r="AK247">
            <v>126.88</v>
          </cell>
          <cell r="AL247">
            <v>130.28</v>
          </cell>
          <cell r="AM247">
            <v>133.69</v>
          </cell>
          <cell r="AN247">
            <v>137.09</v>
          </cell>
          <cell r="AO247">
            <v>140.49</v>
          </cell>
          <cell r="AP247">
            <v>143.88999999999999</v>
          </cell>
          <cell r="AQ247">
            <v>147.29</v>
          </cell>
          <cell r="AR247">
            <v>150.69999999999999</v>
          </cell>
          <cell r="AS247">
            <v>154.1</v>
          </cell>
          <cell r="AT247">
            <v>157.5</v>
          </cell>
          <cell r="AU247">
            <v>160.9</v>
          </cell>
          <cell r="AV247">
            <v>164.3</v>
          </cell>
          <cell r="AW247">
            <v>167.71</v>
          </cell>
          <cell r="AX247">
            <v>171.11</v>
          </cell>
          <cell r="AY247">
            <v>174.51</v>
          </cell>
          <cell r="AZ247">
            <v>177.91</v>
          </cell>
          <cell r="BA247">
            <v>181.31</v>
          </cell>
          <cell r="BB247">
            <v>184.72</v>
          </cell>
          <cell r="BC247">
            <v>167.71</v>
          </cell>
          <cell r="BD247">
            <v>81</v>
          </cell>
          <cell r="BE247">
            <v>149.06</v>
          </cell>
          <cell r="BF247">
            <v>153.82</v>
          </cell>
          <cell r="BG247">
            <v>158.58000000000001</v>
          </cell>
          <cell r="BH247">
            <v>163.35</v>
          </cell>
          <cell r="BI247">
            <v>168.11</v>
          </cell>
          <cell r="BJ247">
            <v>172.87</v>
          </cell>
          <cell r="BK247">
            <v>177.63</v>
          </cell>
          <cell r="BL247">
            <v>182.4</v>
          </cell>
          <cell r="BM247">
            <v>187.16</v>
          </cell>
          <cell r="BN247">
            <v>191.92</v>
          </cell>
          <cell r="BO247">
            <v>196.69</v>
          </cell>
          <cell r="BP247">
            <v>201.45</v>
          </cell>
          <cell r="BQ247">
            <v>206.21</v>
          </cell>
          <cell r="BR247">
            <v>210.97</v>
          </cell>
          <cell r="BS247">
            <v>215.74</v>
          </cell>
          <cell r="BT247">
            <v>220.5</v>
          </cell>
          <cell r="BU247">
            <v>225.26</v>
          </cell>
          <cell r="BV247">
            <v>230.03</v>
          </cell>
          <cell r="BW247">
            <v>234.79</v>
          </cell>
          <cell r="BX247">
            <v>239.55</v>
          </cell>
          <cell r="BY247">
            <v>244.31</v>
          </cell>
          <cell r="BZ247">
            <v>249.08</v>
          </cell>
          <cell r="CA247">
            <v>253.84</v>
          </cell>
          <cell r="CB247">
            <v>258.60000000000002</v>
          </cell>
          <cell r="CC247">
            <v>234.79</v>
          </cell>
        </row>
        <row r="248">
          <cell r="AD248">
            <v>82</v>
          </cell>
          <cell r="AE248">
            <v>107.78</v>
          </cell>
          <cell r="AF248">
            <v>111.22</v>
          </cell>
          <cell r="AG248">
            <v>114.66</v>
          </cell>
          <cell r="AH248">
            <v>118.11</v>
          </cell>
          <cell r="AI248">
            <v>121.55</v>
          </cell>
          <cell r="AJ248">
            <v>125</v>
          </cell>
          <cell r="AK248">
            <v>128.44</v>
          </cell>
          <cell r="AL248">
            <v>131.88</v>
          </cell>
          <cell r="AM248">
            <v>135.33000000000001</v>
          </cell>
          <cell r="AN248">
            <v>138.77000000000001</v>
          </cell>
          <cell r="AO248">
            <v>142.22</v>
          </cell>
          <cell r="AP248">
            <v>145.66</v>
          </cell>
          <cell r="AQ248">
            <v>149.1</v>
          </cell>
          <cell r="AR248">
            <v>152.55000000000001</v>
          </cell>
          <cell r="AS248">
            <v>155.99</v>
          </cell>
          <cell r="AT248">
            <v>159.44</v>
          </cell>
          <cell r="AU248">
            <v>162.88</v>
          </cell>
          <cell r="AV248">
            <v>166.32</v>
          </cell>
          <cell r="AW248">
            <v>169.77</v>
          </cell>
          <cell r="AX248">
            <v>173.21</v>
          </cell>
          <cell r="AY248">
            <v>176.66</v>
          </cell>
          <cell r="AZ248">
            <v>180.1</v>
          </cell>
          <cell r="BA248">
            <v>183.54</v>
          </cell>
          <cell r="BB248">
            <v>186.99</v>
          </cell>
          <cell r="BC248">
            <v>169.77</v>
          </cell>
          <cell r="BD248">
            <v>82</v>
          </cell>
          <cell r="BE248">
            <v>150.88999999999999</v>
          </cell>
          <cell r="BF248">
            <v>155.71</v>
          </cell>
          <cell r="BG248">
            <v>160.53</v>
          </cell>
          <cell r="BH248">
            <v>165.35</v>
          </cell>
          <cell r="BI248">
            <v>170.17</v>
          </cell>
          <cell r="BJ248">
            <v>174.99</v>
          </cell>
          <cell r="BK248">
            <v>179.82</v>
          </cell>
          <cell r="BL248">
            <v>184.64</v>
          </cell>
          <cell r="BM248">
            <v>189.46</v>
          </cell>
          <cell r="BN248">
            <v>194.28</v>
          </cell>
          <cell r="BO248">
            <v>199.1</v>
          </cell>
          <cell r="BP248">
            <v>203.92</v>
          </cell>
          <cell r="BQ248">
            <v>208.75</v>
          </cell>
          <cell r="BR248">
            <v>213.57</v>
          </cell>
          <cell r="BS248">
            <v>218.39</v>
          </cell>
          <cell r="BT248">
            <v>223.21</v>
          </cell>
          <cell r="BU248">
            <v>228.03</v>
          </cell>
          <cell r="BV248">
            <v>232.85</v>
          </cell>
          <cell r="BW248">
            <v>237.68</v>
          </cell>
          <cell r="BX248">
            <v>242.5</v>
          </cell>
          <cell r="BY248">
            <v>247.32</v>
          </cell>
          <cell r="BZ248">
            <v>252.14</v>
          </cell>
          <cell r="CA248">
            <v>256.95999999999998</v>
          </cell>
          <cell r="CB248">
            <v>261.77999999999997</v>
          </cell>
          <cell r="CC248">
            <v>237.67</v>
          </cell>
        </row>
        <row r="249">
          <cell r="AD249">
            <v>83</v>
          </cell>
          <cell r="AE249">
            <v>109.08</v>
          </cell>
          <cell r="AF249">
            <v>112.57</v>
          </cell>
          <cell r="AG249">
            <v>116.05</v>
          </cell>
          <cell r="AH249">
            <v>119.54</v>
          </cell>
          <cell r="AI249">
            <v>123.03</v>
          </cell>
          <cell r="AJ249">
            <v>126.51</v>
          </cell>
          <cell r="AK249">
            <v>130</v>
          </cell>
          <cell r="AL249">
            <v>133.47999999999999</v>
          </cell>
          <cell r="AM249">
            <v>136.97</v>
          </cell>
          <cell r="AN249">
            <v>140.46</v>
          </cell>
          <cell r="AO249">
            <v>143.94</v>
          </cell>
          <cell r="AP249">
            <v>147.43</v>
          </cell>
          <cell r="AQ249">
            <v>150.91</v>
          </cell>
          <cell r="AR249">
            <v>154.4</v>
          </cell>
          <cell r="AS249">
            <v>157.88999999999999</v>
          </cell>
          <cell r="AT249">
            <v>161.37</v>
          </cell>
          <cell r="AU249">
            <v>164.86</v>
          </cell>
          <cell r="AV249">
            <v>168.34</v>
          </cell>
          <cell r="AW249">
            <v>171.83</v>
          </cell>
          <cell r="AX249">
            <v>175.32</v>
          </cell>
          <cell r="AY249">
            <v>178.8</v>
          </cell>
          <cell r="AZ249">
            <v>182.29</v>
          </cell>
          <cell r="BA249">
            <v>185.77</v>
          </cell>
          <cell r="BB249">
            <v>189.26</v>
          </cell>
          <cell r="BC249">
            <v>171.83</v>
          </cell>
          <cell r="BD249">
            <v>83</v>
          </cell>
          <cell r="BE249">
            <v>152.71</v>
          </cell>
          <cell r="BF249">
            <v>157.6</v>
          </cell>
          <cell r="BG249">
            <v>162.47999999999999</v>
          </cell>
          <cell r="BH249">
            <v>167.36</v>
          </cell>
          <cell r="BI249">
            <v>172.24</v>
          </cell>
          <cell r="BJ249">
            <v>177.12</v>
          </cell>
          <cell r="BK249">
            <v>182</v>
          </cell>
          <cell r="BL249">
            <v>186.88</v>
          </cell>
          <cell r="BM249">
            <v>191.76</v>
          </cell>
          <cell r="BN249">
            <v>196.64</v>
          </cell>
          <cell r="BO249">
            <v>201.52</v>
          </cell>
          <cell r="BP249">
            <v>206.4</v>
          </cell>
          <cell r="BQ249">
            <v>211.28</v>
          </cell>
          <cell r="BR249">
            <v>216.16</v>
          </cell>
          <cell r="BS249">
            <v>221.04</v>
          </cell>
          <cell r="BT249">
            <v>225.92</v>
          </cell>
          <cell r="BU249">
            <v>230.8</v>
          </cell>
          <cell r="BV249">
            <v>235.68</v>
          </cell>
          <cell r="BW249">
            <v>240.56</v>
          </cell>
          <cell r="BX249">
            <v>245.44</v>
          </cell>
          <cell r="BY249">
            <v>250.32</v>
          </cell>
          <cell r="BZ249">
            <v>255.2</v>
          </cell>
          <cell r="CA249">
            <v>260.08</v>
          </cell>
          <cell r="CB249">
            <v>264.95999999999998</v>
          </cell>
          <cell r="CC249">
            <v>240.56</v>
          </cell>
        </row>
        <row r="250">
          <cell r="AD250">
            <v>84</v>
          </cell>
          <cell r="AE250">
            <v>110.39</v>
          </cell>
          <cell r="AF250">
            <v>113.92</v>
          </cell>
          <cell r="AG250">
            <v>117.44</v>
          </cell>
          <cell r="AH250">
            <v>120.97</v>
          </cell>
          <cell r="AI250">
            <v>124.5</v>
          </cell>
          <cell r="AJ250">
            <v>128.03</v>
          </cell>
          <cell r="AK250">
            <v>131.56</v>
          </cell>
          <cell r="AL250">
            <v>135.08000000000001</v>
          </cell>
          <cell r="AM250">
            <v>138.61000000000001</v>
          </cell>
          <cell r="AN250">
            <v>142.13999999999999</v>
          </cell>
          <cell r="AO250">
            <v>145.66999999999999</v>
          </cell>
          <cell r="AP250">
            <v>149.19999999999999</v>
          </cell>
          <cell r="AQ250">
            <v>152.72999999999999</v>
          </cell>
          <cell r="AR250">
            <v>156.25</v>
          </cell>
          <cell r="AS250">
            <v>159.78</v>
          </cell>
          <cell r="AT250">
            <v>163.31</v>
          </cell>
          <cell r="AU250">
            <v>166.84</v>
          </cell>
          <cell r="AV250">
            <v>170.37</v>
          </cell>
          <cell r="AW250">
            <v>173.89</v>
          </cell>
          <cell r="AX250">
            <v>177.42</v>
          </cell>
          <cell r="AY250">
            <v>180.95</v>
          </cell>
          <cell r="AZ250">
            <v>184.48</v>
          </cell>
          <cell r="BA250">
            <v>188.01</v>
          </cell>
          <cell r="BB250">
            <v>191.53</v>
          </cell>
          <cell r="BC250">
            <v>173.89</v>
          </cell>
          <cell r="BD250">
            <v>84</v>
          </cell>
          <cell r="BE250">
            <v>154.54</v>
          </cell>
          <cell r="BF250">
            <v>159.47999999999999</v>
          </cell>
          <cell r="BG250">
            <v>164.42</v>
          </cell>
          <cell r="BH250">
            <v>169.36</v>
          </cell>
          <cell r="BI250">
            <v>174.3</v>
          </cell>
          <cell r="BJ250">
            <v>179.24</v>
          </cell>
          <cell r="BK250">
            <v>184.18</v>
          </cell>
          <cell r="BL250">
            <v>189.12</v>
          </cell>
          <cell r="BM250">
            <v>194.06</v>
          </cell>
          <cell r="BN250">
            <v>199</v>
          </cell>
          <cell r="BO250">
            <v>203.94</v>
          </cell>
          <cell r="BP250">
            <v>208.88</v>
          </cell>
          <cell r="BQ250">
            <v>213.81</v>
          </cell>
          <cell r="BR250">
            <v>218.75</v>
          </cell>
          <cell r="BS250">
            <v>223.69</v>
          </cell>
          <cell r="BT250">
            <v>228.63</v>
          </cell>
          <cell r="BU250">
            <v>233.57</v>
          </cell>
          <cell r="BV250">
            <v>238.51</v>
          </cell>
          <cell r="BW250">
            <v>243.45</v>
          </cell>
          <cell r="BX250">
            <v>248.39</v>
          </cell>
          <cell r="BY250">
            <v>253.33</v>
          </cell>
          <cell r="BZ250">
            <v>258.27</v>
          </cell>
          <cell r="CA250">
            <v>263.20999999999998</v>
          </cell>
          <cell r="CB250">
            <v>268.14999999999998</v>
          </cell>
          <cell r="CC250">
            <v>243.45</v>
          </cell>
        </row>
        <row r="251">
          <cell r="AD251">
            <v>85</v>
          </cell>
          <cell r="AE251">
            <v>111.69</v>
          </cell>
          <cell r="AF251">
            <v>115.26</v>
          </cell>
          <cell r="AG251">
            <v>118.83</v>
          </cell>
          <cell r="AH251">
            <v>122.4</v>
          </cell>
          <cell r="AI251">
            <v>125.97</v>
          </cell>
          <cell r="AJ251">
            <v>129.54</v>
          </cell>
          <cell r="AK251">
            <v>133.11000000000001</v>
          </cell>
          <cell r="AL251">
            <v>136.68</v>
          </cell>
          <cell r="AM251">
            <v>140.26</v>
          </cell>
          <cell r="AN251">
            <v>143.83000000000001</v>
          </cell>
          <cell r="AO251">
            <v>147.4</v>
          </cell>
          <cell r="AP251">
            <v>150.97</v>
          </cell>
          <cell r="AQ251">
            <v>154.54</v>
          </cell>
          <cell r="AR251">
            <v>158.11000000000001</v>
          </cell>
          <cell r="AS251">
            <v>161.68</v>
          </cell>
          <cell r="AT251">
            <v>165.25</v>
          </cell>
          <cell r="AU251">
            <v>168.82</v>
          </cell>
          <cell r="AV251">
            <v>172.39</v>
          </cell>
          <cell r="AW251">
            <v>175.96</v>
          </cell>
          <cell r="AX251">
            <v>179.53</v>
          </cell>
          <cell r="AY251">
            <v>183.1</v>
          </cell>
          <cell r="AZ251">
            <v>186.67</v>
          </cell>
          <cell r="BA251">
            <v>190.24</v>
          </cell>
          <cell r="BB251">
            <v>193.81</v>
          </cell>
          <cell r="BC251">
            <v>175.95</v>
          </cell>
          <cell r="BD251">
            <v>85</v>
          </cell>
          <cell r="BE251">
            <v>156.37</v>
          </cell>
          <cell r="BF251">
            <v>161.37</v>
          </cell>
          <cell r="BG251">
            <v>166.37</v>
          </cell>
          <cell r="BH251">
            <v>171.37</v>
          </cell>
          <cell r="BI251">
            <v>176.36</v>
          </cell>
          <cell r="BJ251">
            <v>181.36</v>
          </cell>
          <cell r="BK251">
            <v>186.36</v>
          </cell>
          <cell r="BL251">
            <v>191.36</v>
          </cell>
          <cell r="BM251">
            <v>196.36</v>
          </cell>
          <cell r="BN251">
            <v>201.36</v>
          </cell>
          <cell r="BO251">
            <v>206.35</v>
          </cell>
          <cell r="BP251">
            <v>211.35</v>
          </cell>
          <cell r="BQ251">
            <v>216.35</v>
          </cell>
          <cell r="BR251">
            <v>221.35</v>
          </cell>
          <cell r="BS251">
            <v>226.35</v>
          </cell>
          <cell r="BT251">
            <v>231.34</v>
          </cell>
          <cell r="BU251">
            <v>236.34</v>
          </cell>
          <cell r="BV251">
            <v>241.34</v>
          </cell>
          <cell r="BW251">
            <v>246.34</v>
          </cell>
          <cell r="BX251">
            <v>251.34</v>
          </cell>
          <cell r="BY251">
            <v>256.33</v>
          </cell>
          <cell r="BZ251">
            <v>261.33</v>
          </cell>
          <cell r="CA251">
            <v>266.33</v>
          </cell>
          <cell r="CB251">
            <v>271.33</v>
          </cell>
          <cell r="CC251">
            <v>246.34</v>
          </cell>
        </row>
        <row r="252">
          <cell r="AD252">
            <v>86</v>
          </cell>
          <cell r="AE252">
            <v>113</v>
          </cell>
          <cell r="AF252">
            <v>116.61</v>
          </cell>
          <cell r="AG252">
            <v>120.23</v>
          </cell>
          <cell r="AH252">
            <v>123.84</v>
          </cell>
          <cell r="AI252">
            <v>127.45</v>
          </cell>
          <cell r="AJ252">
            <v>131.06</v>
          </cell>
          <cell r="AK252">
            <v>134.66999999999999</v>
          </cell>
          <cell r="AL252">
            <v>138.29</v>
          </cell>
          <cell r="AM252">
            <v>141.9</v>
          </cell>
          <cell r="AN252">
            <v>145.51</v>
          </cell>
          <cell r="AO252">
            <v>149.12</v>
          </cell>
          <cell r="AP252">
            <v>152.72999999999999</v>
          </cell>
          <cell r="AQ252">
            <v>156.35</v>
          </cell>
          <cell r="AR252">
            <v>159.96</v>
          </cell>
          <cell r="AS252">
            <v>163.57</v>
          </cell>
          <cell r="AT252">
            <v>167.18</v>
          </cell>
          <cell r="AU252">
            <v>170.79</v>
          </cell>
          <cell r="AV252">
            <v>174.41</v>
          </cell>
          <cell r="AW252">
            <v>178.02</v>
          </cell>
          <cell r="AX252">
            <v>181.63</v>
          </cell>
          <cell r="AY252">
            <v>185.24</v>
          </cell>
          <cell r="AZ252">
            <v>188.85</v>
          </cell>
          <cell r="BA252">
            <v>192.47</v>
          </cell>
          <cell r="BB252">
            <v>196.08</v>
          </cell>
          <cell r="BC252">
            <v>178.02</v>
          </cell>
          <cell r="BD252">
            <v>86</v>
          </cell>
          <cell r="BE252">
            <v>158.19999999999999</v>
          </cell>
          <cell r="BF252">
            <v>163.26</v>
          </cell>
          <cell r="BG252">
            <v>168.32</v>
          </cell>
          <cell r="BH252">
            <v>173.37</v>
          </cell>
          <cell r="BI252">
            <v>178.43</v>
          </cell>
          <cell r="BJ252">
            <v>193.49</v>
          </cell>
          <cell r="BK252">
            <v>188.54</v>
          </cell>
          <cell r="BL252">
            <v>193.6</v>
          </cell>
          <cell r="BM252">
            <v>198.66</v>
          </cell>
          <cell r="BN252">
            <v>203.71</v>
          </cell>
          <cell r="BO252">
            <v>208.77</v>
          </cell>
          <cell r="BP252">
            <v>213.83</v>
          </cell>
          <cell r="BQ252">
            <v>218.88</v>
          </cell>
          <cell r="BR252">
            <v>223.94</v>
          </cell>
          <cell r="BS252">
            <v>229</v>
          </cell>
          <cell r="BT252">
            <v>234.05</v>
          </cell>
          <cell r="BU252">
            <v>239.11</v>
          </cell>
          <cell r="BV252">
            <v>244.17</v>
          </cell>
          <cell r="BW252">
            <v>249.22</v>
          </cell>
          <cell r="BX252">
            <v>254.28</v>
          </cell>
          <cell r="BY252">
            <v>259.33999999999997</v>
          </cell>
          <cell r="BZ252">
            <v>264.39999999999998</v>
          </cell>
          <cell r="CA252">
            <v>269.45</v>
          </cell>
          <cell r="CB252">
            <v>274.51</v>
          </cell>
          <cell r="CC252">
            <v>249.22</v>
          </cell>
        </row>
        <row r="253">
          <cell r="AD253">
            <v>87</v>
          </cell>
          <cell r="AE253">
            <v>114.31</v>
          </cell>
          <cell r="AF253">
            <v>117.96</v>
          </cell>
          <cell r="AG253">
            <v>121.62</v>
          </cell>
          <cell r="AH253">
            <v>125.27</v>
          </cell>
          <cell r="AI253">
            <v>128.91999999999999</v>
          </cell>
          <cell r="AJ253">
            <v>132.58000000000001</v>
          </cell>
          <cell r="AK253">
            <v>136.22999999999999</v>
          </cell>
          <cell r="AL253">
            <v>139.88999999999999</v>
          </cell>
          <cell r="AM253">
            <v>143.54</v>
          </cell>
          <cell r="AN253">
            <v>147.19</v>
          </cell>
          <cell r="AO253">
            <v>150.85</v>
          </cell>
          <cell r="AP253">
            <v>154.5</v>
          </cell>
          <cell r="AQ253">
            <v>158.16</v>
          </cell>
          <cell r="AR253">
            <v>161.81</v>
          </cell>
          <cell r="AS253">
            <v>165.46</v>
          </cell>
          <cell r="AT253">
            <v>169.12</v>
          </cell>
          <cell r="AU253">
            <v>172.77</v>
          </cell>
          <cell r="AV253">
            <v>176.43</v>
          </cell>
          <cell r="AW253">
            <v>180.08</v>
          </cell>
          <cell r="AX253">
            <v>183.73</v>
          </cell>
          <cell r="AY253">
            <v>187.39</v>
          </cell>
          <cell r="AZ253">
            <v>191.04</v>
          </cell>
          <cell r="BA253">
            <v>194.7</v>
          </cell>
          <cell r="BB253">
            <v>198.35</v>
          </cell>
          <cell r="BC253">
            <v>180.08</v>
          </cell>
          <cell r="BD253">
            <v>87</v>
          </cell>
          <cell r="BE253">
            <v>160.03</v>
          </cell>
          <cell r="BF253">
            <v>165.15</v>
          </cell>
          <cell r="BG253">
            <v>170.26</v>
          </cell>
          <cell r="BH253">
            <v>175.38</v>
          </cell>
          <cell r="BI253">
            <v>180.49</v>
          </cell>
          <cell r="BJ253">
            <v>185.61</v>
          </cell>
          <cell r="BK253">
            <v>190.72</v>
          </cell>
          <cell r="BL253">
            <v>195.84</v>
          </cell>
          <cell r="BM253">
            <v>200.96</v>
          </cell>
          <cell r="BN253">
            <v>206.07</v>
          </cell>
          <cell r="BO253">
            <v>211.19</v>
          </cell>
          <cell r="BP253">
            <v>216.3</v>
          </cell>
          <cell r="BQ253">
            <v>221.42</v>
          </cell>
          <cell r="BR253">
            <v>226.53</v>
          </cell>
          <cell r="BS253">
            <v>231.65</v>
          </cell>
          <cell r="BT253">
            <v>236.77</v>
          </cell>
          <cell r="BU253">
            <v>241.88</v>
          </cell>
          <cell r="BV253">
            <v>247</v>
          </cell>
          <cell r="BW253">
            <v>252.11</v>
          </cell>
          <cell r="BX253">
            <v>257.23</v>
          </cell>
          <cell r="BY253">
            <v>262.33999999999997</v>
          </cell>
          <cell r="BZ253">
            <v>267.45999999999998</v>
          </cell>
          <cell r="CA253">
            <v>272.57</v>
          </cell>
          <cell r="CB253">
            <v>277.69</v>
          </cell>
          <cell r="CC253">
            <v>252.11</v>
          </cell>
        </row>
        <row r="254">
          <cell r="AD254">
            <v>88</v>
          </cell>
          <cell r="AE254">
            <v>115.61</v>
          </cell>
          <cell r="AF254">
            <v>119.31</v>
          </cell>
          <cell r="AG254">
            <v>123.01</v>
          </cell>
          <cell r="AH254">
            <v>126.7</v>
          </cell>
          <cell r="AI254">
            <v>130.4</v>
          </cell>
          <cell r="AJ254">
            <v>134.09</v>
          </cell>
          <cell r="AK254">
            <v>137.79</v>
          </cell>
          <cell r="AL254">
            <v>141.49</v>
          </cell>
          <cell r="AM254">
            <v>145.18</v>
          </cell>
          <cell r="AN254">
            <v>148.88</v>
          </cell>
          <cell r="AO254">
            <v>152.57</v>
          </cell>
          <cell r="AP254">
            <v>156.27000000000001</v>
          </cell>
          <cell r="AQ254">
            <v>159.97</v>
          </cell>
          <cell r="AR254">
            <v>163.66</v>
          </cell>
          <cell r="AS254">
            <v>167.36</v>
          </cell>
          <cell r="AT254">
            <v>171.05</v>
          </cell>
          <cell r="AU254">
            <v>174.75</v>
          </cell>
          <cell r="AV254">
            <v>178.45</v>
          </cell>
          <cell r="AW254">
            <v>182.14</v>
          </cell>
          <cell r="AX254">
            <v>185.84</v>
          </cell>
          <cell r="AY254">
            <v>189.53</v>
          </cell>
          <cell r="AZ254">
            <v>193.23</v>
          </cell>
          <cell r="BA254">
            <v>196.93</v>
          </cell>
          <cell r="BB254">
            <v>200.62</v>
          </cell>
          <cell r="BC254">
            <v>182.14</v>
          </cell>
          <cell r="BD254">
            <v>88</v>
          </cell>
          <cell r="BE254">
            <v>161.86000000000001</v>
          </cell>
          <cell r="BF254">
            <v>167.03</v>
          </cell>
          <cell r="BG254">
            <v>172.21</v>
          </cell>
          <cell r="BH254">
            <v>177.38</v>
          </cell>
          <cell r="BI254">
            <v>182.56</v>
          </cell>
          <cell r="BJ254">
            <v>187.73</v>
          </cell>
          <cell r="BK254">
            <v>192.91</v>
          </cell>
          <cell r="BL254">
            <v>198.08</v>
          </cell>
          <cell r="BM254">
            <v>203.26</v>
          </cell>
          <cell r="BN254">
            <v>208.43</v>
          </cell>
          <cell r="BO254">
            <v>213.6</v>
          </cell>
          <cell r="BP254">
            <v>218.78</v>
          </cell>
          <cell r="BQ254">
            <v>223.95</v>
          </cell>
          <cell r="BR254">
            <v>229.13</v>
          </cell>
          <cell r="BS254">
            <v>234.3</v>
          </cell>
          <cell r="BT254">
            <v>239.48</v>
          </cell>
          <cell r="BU254">
            <v>244.65</v>
          </cell>
          <cell r="BV254">
            <v>249.83</v>
          </cell>
          <cell r="BW254">
            <v>255</v>
          </cell>
          <cell r="BX254">
            <v>260.17</v>
          </cell>
          <cell r="BY254">
            <v>265.35000000000002</v>
          </cell>
          <cell r="BZ254">
            <v>270.52</v>
          </cell>
          <cell r="CA254">
            <v>275.7</v>
          </cell>
          <cell r="CB254">
            <v>280.87</v>
          </cell>
          <cell r="CC254">
            <v>255</v>
          </cell>
        </row>
        <row r="255">
          <cell r="AD255">
            <v>89</v>
          </cell>
          <cell r="AE255">
            <v>116.92</v>
          </cell>
          <cell r="AF255">
            <v>120.66</v>
          </cell>
          <cell r="AG255">
            <v>124.4</v>
          </cell>
          <cell r="AH255">
            <v>128.13</v>
          </cell>
          <cell r="AI255">
            <v>131.87</v>
          </cell>
          <cell r="AJ255">
            <v>135.61000000000001</v>
          </cell>
          <cell r="AK255">
            <v>139.35</v>
          </cell>
          <cell r="AL255">
            <v>143.09</v>
          </cell>
          <cell r="AM255">
            <v>146.83000000000001</v>
          </cell>
          <cell r="AN255">
            <v>150.56</v>
          </cell>
          <cell r="AO255">
            <v>154.30000000000001</v>
          </cell>
          <cell r="AP255">
            <v>158.04</v>
          </cell>
          <cell r="AQ255">
            <v>161.78</v>
          </cell>
          <cell r="AR255">
            <v>165.52</v>
          </cell>
          <cell r="AS255">
            <v>169.25</v>
          </cell>
          <cell r="AT255">
            <v>172.99</v>
          </cell>
          <cell r="AU255">
            <v>176.73</v>
          </cell>
          <cell r="AV255">
            <v>180.47</v>
          </cell>
          <cell r="AW255">
            <v>184.21</v>
          </cell>
          <cell r="AX255">
            <v>187.94</v>
          </cell>
          <cell r="AY255">
            <v>191.68</v>
          </cell>
          <cell r="AZ255">
            <v>195.42</v>
          </cell>
          <cell r="BA255">
            <v>199.16</v>
          </cell>
          <cell r="BB255">
            <v>202.9</v>
          </cell>
          <cell r="BC255">
            <v>184.2</v>
          </cell>
          <cell r="BD255">
            <v>89</v>
          </cell>
          <cell r="BE255">
            <v>163.69</v>
          </cell>
          <cell r="BF255">
            <v>168.92</v>
          </cell>
          <cell r="BG255">
            <v>174.16</v>
          </cell>
          <cell r="BH255">
            <v>179.39</v>
          </cell>
          <cell r="BI255">
            <v>184.62</v>
          </cell>
          <cell r="BJ255">
            <v>189.85</v>
          </cell>
          <cell r="BK255">
            <v>195.09</v>
          </cell>
          <cell r="BL255">
            <v>200.32</v>
          </cell>
          <cell r="BM255">
            <v>205.55</v>
          </cell>
          <cell r="BN255">
            <v>210.79</v>
          </cell>
          <cell r="BO255">
            <v>216.02</v>
          </cell>
          <cell r="BP255">
            <v>221.25</v>
          </cell>
          <cell r="BQ255">
            <v>226.49</v>
          </cell>
          <cell r="BR255">
            <v>231.72</v>
          </cell>
          <cell r="BS255">
            <v>236.95</v>
          </cell>
          <cell r="BT255">
            <v>242.19</v>
          </cell>
          <cell r="BU255">
            <v>247.42</v>
          </cell>
          <cell r="BV255">
            <v>252.65</v>
          </cell>
          <cell r="BW255">
            <v>257.89</v>
          </cell>
          <cell r="BX255">
            <v>263.12</v>
          </cell>
          <cell r="BY255">
            <v>268.35000000000002</v>
          </cell>
          <cell r="BZ255">
            <v>273.58999999999997</v>
          </cell>
          <cell r="CA255">
            <v>278.82</v>
          </cell>
          <cell r="CB255">
            <v>284.05</v>
          </cell>
          <cell r="CC255">
            <v>257.89</v>
          </cell>
        </row>
        <row r="256">
          <cell r="AD256">
            <v>90</v>
          </cell>
          <cell r="AE256">
            <v>118.23</v>
          </cell>
          <cell r="AF256">
            <v>122.01</v>
          </cell>
          <cell r="AG256">
            <v>125.79</v>
          </cell>
          <cell r="AH256">
            <v>129.57</v>
          </cell>
          <cell r="AI256">
            <v>133.35</v>
          </cell>
          <cell r="AJ256">
            <v>137.13</v>
          </cell>
          <cell r="AK256">
            <v>140.91</v>
          </cell>
          <cell r="AL256">
            <v>144.69</v>
          </cell>
          <cell r="AM256">
            <v>148.47</v>
          </cell>
          <cell r="AN256">
            <v>152.25</v>
          </cell>
          <cell r="AO256">
            <v>156.03</v>
          </cell>
          <cell r="AP256">
            <v>159.81</v>
          </cell>
          <cell r="AQ256">
            <v>163.59</v>
          </cell>
          <cell r="AR256">
            <v>167.37</v>
          </cell>
          <cell r="AS256">
            <v>171.15</v>
          </cell>
          <cell r="AT256">
            <v>174.93</v>
          </cell>
          <cell r="AU256">
            <v>178.71</v>
          </cell>
          <cell r="AV256">
            <v>182.49</v>
          </cell>
          <cell r="AW256">
            <v>186.27</v>
          </cell>
          <cell r="AX256">
            <v>190.05</v>
          </cell>
          <cell r="AY256">
            <v>193.83</v>
          </cell>
          <cell r="AZ256">
            <v>197.61</v>
          </cell>
          <cell r="BA256">
            <v>201.39</v>
          </cell>
          <cell r="BB256">
            <v>205.17</v>
          </cell>
          <cell r="BC256">
            <v>186.27</v>
          </cell>
          <cell r="BD256">
            <v>90</v>
          </cell>
          <cell r="BE256">
            <v>165.52</v>
          </cell>
          <cell r="BF256">
            <v>170.81</v>
          </cell>
          <cell r="BG256">
            <v>176.1</v>
          </cell>
          <cell r="BH256">
            <v>181.39</v>
          </cell>
          <cell r="BI256">
            <v>186.69</v>
          </cell>
          <cell r="BJ256">
            <v>191.98</v>
          </cell>
          <cell r="BK256">
            <v>197.27</v>
          </cell>
          <cell r="BL256">
            <v>202.56</v>
          </cell>
          <cell r="BM256">
            <v>207.85</v>
          </cell>
          <cell r="BN256">
            <v>213.15</v>
          </cell>
          <cell r="BO256">
            <v>218.44</v>
          </cell>
          <cell r="BP256">
            <v>223.73</v>
          </cell>
          <cell r="BQ256">
            <v>229.02</v>
          </cell>
          <cell r="BR256">
            <v>234.31</v>
          </cell>
          <cell r="BS256">
            <v>239.61</v>
          </cell>
          <cell r="BT256">
            <v>244.9</v>
          </cell>
          <cell r="BU256">
            <v>250.19</v>
          </cell>
          <cell r="BV256">
            <v>255.48</v>
          </cell>
          <cell r="BW256">
            <v>260.77</v>
          </cell>
          <cell r="BX256">
            <v>266.07</v>
          </cell>
          <cell r="BY256">
            <v>271.36</v>
          </cell>
          <cell r="BZ256">
            <v>276.64999999999998</v>
          </cell>
          <cell r="CA256">
            <v>281.94</v>
          </cell>
          <cell r="CB256">
            <v>287.23</v>
          </cell>
          <cell r="CC256">
            <v>260.77</v>
          </cell>
        </row>
        <row r="257">
          <cell r="AD257">
            <v>91</v>
          </cell>
          <cell r="AE257">
            <v>119.53</v>
          </cell>
          <cell r="AF257">
            <v>123.36</v>
          </cell>
          <cell r="AG257">
            <v>127.18</v>
          </cell>
          <cell r="AH257">
            <v>131</v>
          </cell>
          <cell r="AI257">
            <v>134.82</v>
          </cell>
          <cell r="AJ257">
            <v>138.63999999999999</v>
          </cell>
          <cell r="AK257">
            <v>142.47</v>
          </cell>
          <cell r="AL257">
            <v>146.29</v>
          </cell>
          <cell r="AM257">
            <v>150.11000000000001</v>
          </cell>
          <cell r="AN257">
            <v>153.93</v>
          </cell>
          <cell r="AO257">
            <v>157.75</v>
          </cell>
          <cell r="AP257">
            <v>161.58000000000001</v>
          </cell>
          <cell r="AQ257">
            <v>165.4</v>
          </cell>
          <cell r="AR257">
            <v>169.22</v>
          </cell>
          <cell r="AS257">
            <v>173.04</v>
          </cell>
          <cell r="AT257">
            <v>176.86</v>
          </cell>
          <cell r="AU257">
            <v>180.69</v>
          </cell>
          <cell r="AV257">
            <v>184.51</v>
          </cell>
          <cell r="AW257">
            <v>188.33</v>
          </cell>
          <cell r="AX257">
            <v>192.15</v>
          </cell>
          <cell r="AY257">
            <v>195.97</v>
          </cell>
          <cell r="AZ257">
            <v>199.8</v>
          </cell>
          <cell r="BA257">
            <v>203.62</v>
          </cell>
          <cell r="BB257">
            <v>207.44</v>
          </cell>
          <cell r="BC257">
            <v>188.33</v>
          </cell>
          <cell r="BD257">
            <v>91</v>
          </cell>
          <cell r="BE257">
            <v>167.35</v>
          </cell>
          <cell r="BF257">
            <v>172.7</v>
          </cell>
          <cell r="BG257">
            <v>178.05</v>
          </cell>
          <cell r="BH257">
            <v>183.4</v>
          </cell>
          <cell r="BI257">
            <v>188.75</v>
          </cell>
          <cell r="BJ257">
            <v>194.1</v>
          </cell>
          <cell r="BK257">
            <v>199.45</v>
          </cell>
          <cell r="BL257">
            <v>204.8</v>
          </cell>
          <cell r="BM257">
            <v>210.15</v>
          </cell>
          <cell r="BN257">
            <v>215.5</v>
          </cell>
          <cell r="BO257">
            <v>220.86</v>
          </cell>
          <cell r="BP257">
            <v>226.21</v>
          </cell>
          <cell r="BQ257">
            <v>231.56</v>
          </cell>
          <cell r="BR257">
            <v>236.91</v>
          </cell>
          <cell r="BS257">
            <v>242.26</v>
          </cell>
          <cell r="BT257">
            <v>247.61</v>
          </cell>
          <cell r="BU257">
            <v>252.96</v>
          </cell>
          <cell r="BV257">
            <v>258.31</v>
          </cell>
          <cell r="BW257">
            <v>263.66000000000003</v>
          </cell>
          <cell r="BX257">
            <v>269.01</v>
          </cell>
          <cell r="BY257">
            <v>274.36</v>
          </cell>
          <cell r="BZ257">
            <v>279.70999999999998</v>
          </cell>
          <cell r="CA257">
            <v>285.06</v>
          </cell>
          <cell r="CB257">
            <v>290.42</v>
          </cell>
          <cell r="CC257">
            <v>263.66000000000003</v>
          </cell>
        </row>
        <row r="258">
          <cell r="AD258">
            <v>92</v>
          </cell>
          <cell r="AE258">
            <v>120.84</v>
          </cell>
          <cell r="AF258">
            <v>124.7</v>
          </cell>
          <cell r="AG258">
            <v>128.57</v>
          </cell>
          <cell r="AH258">
            <v>132.43</v>
          </cell>
          <cell r="AI258">
            <v>136.30000000000001</v>
          </cell>
          <cell r="AJ258">
            <v>140.16</v>
          </cell>
          <cell r="AK258">
            <v>144.02000000000001</v>
          </cell>
          <cell r="AL258">
            <v>147.88999999999999</v>
          </cell>
          <cell r="AM258">
            <v>151.75</v>
          </cell>
          <cell r="AN258">
            <v>155.62</v>
          </cell>
          <cell r="AO258">
            <v>159.47999999999999</v>
          </cell>
          <cell r="AP258">
            <v>163.34</v>
          </cell>
          <cell r="AQ258">
            <v>167.21</v>
          </cell>
          <cell r="AR258">
            <v>171.07</v>
          </cell>
          <cell r="AS258">
            <v>174.94</v>
          </cell>
          <cell r="AT258">
            <v>178.8</v>
          </cell>
          <cell r="AU258">
            <v>182.66</v>
          </cell>
          <cell r="AV258">
            <v>186.53</v>
          </cell>
          <cell r="AW258">
            <v>190.39</v>
          </cell>
          <cell r="AX258">
            <v>194.26</v>
          </cell>
          <cell r="AY258">
            <v>198.12</v>
          </cell>
          <cell r="AZ258">
            <v>201.98</v>
          </cell>
          <cell r="BA258">
            <v>205.85</v>
          </cell>
          <cell r="BB258">
            <v>209.71</v>
          </cell>
          <cell r="BC258">
            <v>190.39</v>
          </cell>
          <cell r="BD258">
            <v>92</v>
          </cell>
          <cell r="BE258">
            <v>169.18</v>
          </cell>
          <cell r="BF258">
            <v>174.59</v>
          </cell>
          <cell r="BG258">
            <v>179.99</v>
          </cell>
          <cell r="BH258">
            <v>185.4</v>
          </cell>
          <cell r="BI258">
            <v>190.81</v>
          </cell>
          <cell r="BJ258">
            <v>196.22</v>
          </cell>
          <cell r="BK258">
            <v>201.63</v>
          </cell>
          <cell r="BL258">
            <v>207.04</v>
          </cell>
          <cell r="BM258">
            <v>212.45</v>
          </cell>
          <cell r="BN258">
            <v>217.86</v>
          </cell>
          <cell r="BO258">
            <v>223.27</v>
          </cell>
          <cell r="BP258">
            <v>228.68</v>
          </cell>
          <cell r="BQ258">
            <v>234.09</v>
          </cell>
          <cell r="BR258">
            <v>239.5</v>
          </cell>
          <cell r="BS258">
            <v>244.91</v>
          </cell>
          <cell r="BT258">
            <v>250.32</v>
          </cell>
          <cell r="BU258">
            <v>255.73</v>
          </cell>
          <cell r="BV258">
            <v>261.14</v>
          </cell>
          <cell r="BW258">
            <v>266.55</v>
          </cell>
          <cell r="BX258">
            <v>271.95999999999998</v>
          </cell>
          <cell r="BY258">
            <v>277.37</v>
          </cell>
          <cell r="BZ258">
            <v>282.77999999999997</v>
          </cell>
          <cell r="CA258">
            <v>288.19</v>
          </cell>
          <cell r="CB258">
            <v>293.60000000000002</v>
          </cell>
          <cell r="CC258">
            <v>266.55</v>
          </cell>
        </row>
        <row r="259">
          <cell r="AD259">
            <v>93</v>
          </cell>
          <cell r="AE259">
            <v>122.15</v>
          </cell>
          <cell r="AF259">
            <v>126.05</v>
          </cell>
          <cell r="AG259">
            <v>129.96</v>
          </cell>
          <cell r="AH259">
            <v>133.86000000000001</v>
          </cell>
          <cell r="AI259">
            <v>137.77000000000001</v>
          </cell>
          <cell r="AJ259">
            <v>141.68</v>
          </cell>
          <cell r="AK259">
            <v>145.58000000000001</v>
          </cell>
          <cell r="AL259">
            <v>149.49</v>
          </cell>
          <cell r="AM259">
            <v>153.38999999999999</v>
          </cell>
          <cell r="AN259">
            <v>157.30000000000001</v>
          </cell>
          <cell r="AO259">
            <v>161.21</v>
          </cell>
          <cell r="AP259">
            <v>165.11</v>
          </cell>
          <cell r="AQ259">
            <v>169.02</v>
          </cell>
          <cell r="AR259">
            <v>172.92</v>
          </cell>
          <cell r="AS259">
            <v>176.83</v>
          </cell>
          <cell r="AT259">
            <v>180.74</v>
          </cell>
          <cell r="AU259">
            <v>184.64</v>
          </cell>
          <cell r="AV259">
            <v>188.55</v>
          </cell>
          <cell r="AW259">
            <v>192.45</v>
          </cell>
          <cell r="AX259">
            <v>196.36</v>
          </cell>
          <cell r="AY259">
            <v>200.27</v>
          </cell>
          <cell r="AZ259">
            <v>204.17</v>
          </cell>
          <cell r="BA259">
            <v>208.08</v>
          </cell>
          <cell r="BB259">
            <v>211.98</v>
          </cell>
          <cell r="BC259">
            <v>192.45</v>
          </cell>
          <cell r="BD259">
            <v>93</v>
          </cell>
          <cell r="BE259">
            <v>171</v>
          </cell>
          <cell r="BF259">
            <v>176.47</v>
          </cell>
          <cell r="BG259">
            <v>181.94</v>
          </cell>
          <cell r="BH259">
            <v>187.41</v>
          </cell>
          <cell r="BI259">
            <v>192.88</v>
          </cell>
          <cell r="BJ259">
            <v>198.35</v>
          </cell>
          <cell r="BK259">
            <v>203.81</v>
          </cell>
          <cell r="BL259">
            <v>209.28</v>
          </cell>
          <cell r="BM259">
            <v>214.75</v>
          </cell>
          <cell r="BN259">
            <v>220.22</v>
          </cell>
          <cell r="BO259">
            <v>225.69</v>
          </cell>
          <cell r="BP259">
            <v>231.16</v>
          </cell>
          <cell r="BQ259">
            <v>236.63</v>
          </cell>
          <cell r="BR259">
            <v>242.09</v>
          </cell>
          <cell r="BS259">
            <v>247.56</v>
          </cell>
          <cell r="BT259">
            <v>253.03</v>
          </cell>
          <cell r="BU259">
            <v>258.5</v>
          </cell>
          <cell r="BV259">
            <v>263.97000000000003</v>
          </cell>
          <cell r="BW259">
            <v>269.44</v>
          </cell>
          <cell r="BX259">
            <v>274.89999999999998</v>
          </cell>
          <cell r="BY259">
            <v>280.37</v>
          </cell>
          <cell r="BZ259">
            <v>285.83999999999997</v>
          </cell>
          <cell r="CA259">
            <v>291.31</v>
          </cell>
          <cell r="CB259">
            <v>296.77999999999997</v>
          </cell>
          <cell r="CC259">
            <v>269.44</v>
          </cell>
        </row>
        <row r="260">
          <cell r="AD260">
            <v>94</v>
          </cell>
          <cell r="AE260">
            <v>123.45</v>
          </cell>
          <cell r="AF260">
            <v>127.4</v>
          </cell>
          <cell r="AG260">
            <v>131.35</v>
          </cell>
          <cell r="AH260">
            <v>135.30000000000001</v>
          </cell>
          <cell r="AI260">
            <v>139.24</v>
          </cell>
          <cell r="AJ260">
            <v>143.19</v>
          </cell>
          <cell r="AK260">
            <v>147.13999999999999</v>
          </cell>
          <cell r="AL260">
            <v>151.09</v>
          </cell>
          <cell r="AM260">
            <v>155.04</v>
          </cell>
          <cell r="AN260">
            <v>158.97999999999999</v>
          </cell>
          <cell r="AO260">
            <v>162.93</v>
          </cell>
          <cell r="AP260">
            <v>166.88</v>
          </cell>
          <cell r="AQ260">
            <v>170.83</v>
          </cell>
          <cell r="AR260">
            <v>174.78</v>
          </cell>
          <cell r="AS260">
            <v>178.72</v>
          </cell>
          <cell r="AT260">
            <v>182.67</v>
          </cell>
          <cell r="AU260">
            <v>186.62</v>
          </cell>
          <cell r="AV260">
            <v>190.57</v>
          </cell>
          <cell r="AW260">
            <v>194.52</v>
          </cell>
          <cell r="AX260">
            <v>198.46</v>
          </cell>
          <cell r="AY260">
            <v>202.41</v>
          </cell>
          <cell r="AZ260">
            <v>206.36</v>
          </cell>
          <cell r="BA260">
            <v>210.31</v>
          </cell>
          <cell r="BB260">
            <v>214.26</v>
          </cell>
          <cell r="BC260">
            <v>194.52</v>
          </cell>
          <cell r="BD260">
            <v>94</v>
          </cell>
          <cell r="BE260">
            <v>172.83</v>
          </cell>
          <cell r="BF260">
            <v>178.36</v>
          </cell>
          <cell r="BG260">
            <v>183.89</v>
          </cell>
          <cell r="BH260">
            <v>189.41</v>
          </cell>
          <cell r="BI260">
            <v>194.94</v>
          </cell>
          <cell r="BJ260">
            <v>200.47</v>
          </cell>
          <cell r="BK260">
            <v>206</v>
          </cell>
          <cell r="BL260">
            <v>211.52</v>
          </cell>
          <cell r="BM260">
            <v>217.05</v>
          </cell>
          <cell r="BN260">
            <v>222.58</v>
          </cell>
          <cell r="BO260">
            <v>228.11</v>
          </cell>
          <cell r="BP260">
            <v>233.63</v>
          </cell>
          <cell r="BQ260">
            <v>239.16</v>
          </cell>
          <cell r="BR260">
            <v>244.69</v>
          </cell>
          <cell r="BS260">
            <v>250.21</v>
          </cell>
          <cell r="BT260">
            <v>255.74</v>
          </cell>
          <cell r="BU260">
            <v>261.27</v>
          </cell>
          <cell r="BV260">
            <v>266.8</v>
          </cell>
          <cell r="BW260">
            <v>272.32</v>
          </cell>
          <cell r="BX260">
            <v>277.85000000000002</v>
          </cell>
          <cell r="BY260">
            <v>283.38</v>
          </cell>
          <cell r="BZ260">
            <v>288.91000000000003</v>
          </cell>
          <cell r="CA260">
            <v>294.43</v>
          </cell>
          <cell r="CB260">
            <v>299.95999999999998</v>
          </cell>
          <cell r="CC260">
            <v>272.32</v>
          </cell>
        </row>
        <row r="261">
          <cell r="AD261">
            <v>95</v>
          </cell>
          <cell r="AE261">
            <v>124.76</v>
          </cell>
          <cell r="AF261">
            <v>128.75</v>
          </cell>
          <cell r="AG261">
            <v>132.74</v>
          </cell>
          <cell r="AH261">
            <v>136.72999999999999</v>
          </cell>
          <cell r="AI261">
            <v>140.72</v>
          </cell>
          <cell r="AJ261">
            <v>144.71</v>
          </cell>
          <cell r="AK261">
            <v>148.69999999999999</v>
          </cell>
          <cell r="AL261">
            <v>152.69</v>
          </cell>
          <cell r="AM261">
            <v>156.68</v>
          </cell>
          <cell r="AN261">
            <v>160.66999999999999</v>
          </cell>
          <cell r="AO261">
            <v>164.66</v>
          </cell>
          <cell r="AP261">
            <v>168.65</v>
          </cell>
          <cell r="AQ261">
            <v>172.64</v>
          </cell>
          <cell r="AR261">
            <v>176.63</v>
          </cell>
          <cell r="AS261">
            <v>180.62</v>
          </cell>
          <cell r="AT261">
            <v>184.61</v>
          </cell>
          <cell r="AU261">
            <v>188.6</v>
          </cell>
          <cell r="AV261">
            <v>192.59</v>
          </cell>
          <cell r="AW261">
            <v>196.58</v>
          </cell>
          <cell r="AX261">
            <v>200.57</v>
          </cell>
          <cell r="AY261">
            <v>204.56</v>
          </cell>
          <cell r="AZ261">
            <v>208.55</v>
          </cell>
          <cell r="BA261">
            <v>212.54</v>
          </cell>
          <cell r="BB261">
            <v>216.53</v>
          </cell>
          <cell r="BC261">
            <v>196.58</v>
          </cell>
          <cell r="BD261">
            <v>95</v>
          </cell>
          <cell r="BE261">
            <v>174.66</v>
          </cell>
          <cell r="BF261">
            <v>180.25</v>
          </cell>
          <cell r="BG261">
            <v>185.83</v>
          </cell>
          <cell r="BH261">
            <v>191.42</v>
          </cell>
          <cell r="BI261">
            <v>197.01</v>
          </cell>
          <cell r="BJ261">
            <v>202.59</v>
          </cell>
          <cell r="BK261">
            <v>208.18</v>
          </cell>
          <cell r="BL261">
            <v>213.76</v>
          </cell>
          <cell r="BM261">
            <v>219.35</v>
          </cell>
          <cell r="BN261">
            <v>224.94</v>
          </cell>
          <cell r="BO261">
            <v>230.52</v>
          </cell>
          <cell r="BP261">
            <v>236.11</v>
          </cell>
          <cell r="BQ261">
            <v>241.69</v>
          </cell>
          <cell r="BR261">
            <v>247.28</v>
          </cell>
          <cell r="BS261">
            <v>252.87</v>
          </cell>
          <cell r="BT261">
            <v>258.45</v>
          </cell>
          <cell r="BU261">
            <v>264.04000000000002</v>
          </cell>
          <cell r="BV261">
            <v>269.62</v>
          </cell>
          <cell r="BW261">
            <v>275.20999999999998</v>
          </cell>
          <cell r="BX261">
            <v>280.8</v>
          </cell>
          <cell r="BY261">
            <v>286.38</v>
          </cell>
          <cell r="BZ261">
            <v>291.97000000000003</v>
          </cell>
          <cell r="CA261">
            <v>297.55</v>
          </cell>
          <cell r="CB261">
            <v>303.14</v>
          </cell>
          <cell r="CC261">
            <v>275.20999999999998</v>
          </cell>
        </row>
        <row r="262">
          <cell r="AD262">
            <v>96</v>
          </cell>
          <cell r="AE262">
            <v>126.07</v>
          </cell>
          <cell r="AF262">
            <v>130.1</v>
          </cell>
          <cell r="AG262">
            <v>134.13</v>
          </cell>
          <cell r="AH262">
            <v>138.16</v>
          </cell>
          <cell r="AI262">
            <v>142.19</v>
          </cell>
          <cell r="AJ262">
            <v>146.22999999999999</v>
          </cell>
          <cell r="AK262">
            <v>150.26</v>
          </cell>
          <cell r="AL262">
            <v>154.29</v>
          </cell>
          <cell r="AM262">
            <v>158.32</v>
          </cell>
          <cell r="AN262">
            <v>162.35</v>
          </cell>
          <cell r="AO262">
            <v>166.39</v>
          </cell>
          <cell r="AP262">
            <v>170.42</v>
          </cell>
          <cell r="AQ262">
            <v>174.45</v>
          </cell>
          <cell r="AR262">
            <v>178.48</v>
          </cell>
          <cell r="AS262">
            <v>182.51</v>
          </cell>
          <cell r="AT262">
            <v>186.55</v>
          </cell>
          <cell r="AU262">
            <v>190.58</v>
          </cell>
          <cell r="AV262">
            <v>194.61</v>
          </cell>
          <cell r="AW262">
            <v>198.64</v>
          </cell>
          <cell r="AX262">
            <v>202.67</v>
          </cell>
          <cell r="AY262">
            <v>206.71</v>
          </cell>
          <cell r="AZ262">
            <v>210.74</v>
          </cell>
          <cell r="BA262">
            <v>214.77</v>
          </cell>
          <cell r="BB262">
            <v>218.8</v>
          </cell>
          <cell r="BC262">
            <v>198.64</v>
          </cell>
          <cell r="BD262">
            <v>96</v>
          </cell>
          <cell r="BE262">
            <v>176.49</v>
          </cell>
          <cell r="BF262">
            <v>182.14</v>
          </cell>
          <cell r="BG262">
            <v>187.78</v>
          </cell>
          <cell r="BH262">
            <v>193.43</v>
          </cell>
          <cell r="BI262">
            <v>199.07</v>
          </cell>
          <cell r="BJ262">
            <v>204.72</v>
          </cell>
          <cell r="BK262">
            <v>210.36</v>
          </cell>
          <cell r="BL262">
            <v>216</v>
          </cell>
          <cell r="BM262">
            <v>221.65</v>
          </cell>
          <cell r="BN262">
            <v>227.3</v>
          </cell>
          <cell r="BO262">
            <v>232.94</v>
          </cell>
          <cell r="BP262">
            <v>238.58</v>
          </cell>
          <cell r="BQ262">
            <v>244.23</v>
          </cell>
          <cell r="BR262">
            <v>249.87</v>
          </cell>
          <cell r="BS262">
            <v>255.52</v>
          </cell>
          <cell r="BT262">
            <v>261.16000000000003</v>
          </cell>
          <cell r="BU262">
            <v>266.81</v>
          </cell>
          <cell r="BV262">
            <v>272.45</v>
          </cell>
          <cell r="BW262">
            <v>278.10000000000002</v>
          </cell>
          <cell r="BX262">
            <v>283.74</v>
          </cell>
          <cell r="BY262">
            <v>289.39</v>
          </cell>
          <cell r="BZ262">
            <v>295.02999999999997</v>
          </cell>
          <cell r="CA262">
            <v>300.68</v>
          </cell>
          <cell r="CB262">
            <v>306.32</v>
          </cell>
          <cell r="CC262">
            <v>278.10000000000002</v>
          </cell>
        </row>
        <row r="263">
          <cell r="AD263">
            <v>97</v>
          </cell>
          <cell r="AE263">
            <v>127.37</v>
          </cell>
          <cell r="AF263">
            <v>131.44999999999999</v>
          </cell>
          <cell r="AG263">
            <v>135.52000000000001</v>
          </cell>
          <cell r="AH263">
            <v>139.59</v>
          </cell>
          <cell r="AI263">
            <v>143.66999999999999</v>
          </cell>
          <cell r="AJ263">
            <v>147.74</v>
          </cell>
          <cell r="AK263">
            <v>151.82</v>
          </cell>
          <cell r="AL263">
            <v>155.88999999999999</v>
          </cell>
          <cell r="AM263">
            <v>159.96</v>
          </cell>
          <cell r="AN263">
            <v>164.04</v>
          </cell>
          <cell r="AO263">
            <v>168.11</v>
          </cell>
          <cell r="AP263">
            <v>172.19</v>
          </cell>
          <cell r="AQ263">
            <v>176.26</v>
          </cell>
          <cell r="AR263">
            <v>180.33</v>
          </cell>
          <cell r="AS263">
            <v>184.41</v>
          </cell>
          <cell r="AT263">
            <v>188.48</v>
          </cell>
          <cell r="AU263">
            <v>192.56</v>
          </cell>
          <cell r="AV263">
            <v>196.63</v>
          </cell>
          <cell r="AW263">
            <v>200.7</v>
          </cell>
          <cell r="AX263">
            <v>204.78</v>
          </cell>
          <cell r="AY263">
            <v>208.85</v>
          </cell>
          <cell r="AZ263">
            <v>212.93</v>
          </cell>
          <cell r="BA263">
            <v>217</v>
          </cell>
          <cell r="BB263">
            <v>221.07</v>
          </cell>
          <cell r="BC263">
            <v>200.7</v>
          </cell>
          <cell r="BD263">
            <v>97</v>
          </cell>
          <cell r="BE263">
            <v>178.32</v>
          </cell>
          <cell r="BF263">
            <v>184.02</v>
          </cell>
          <cell r="BG263">
            <v>189.73</v>
          </cell>
          <cell r="BH263">
            <v>195.43</v>
          </cell>
          <cell r="BI263">
            <v>201.13</v>
          </cell>
          <cell r="BJ263">
            <v>206.84</v>
          </cell>
          <cell r="BK263">
            <v>202.54</v>
          </cell>
          <cell r="BL263">
            <v>218.25</v>
          </cell>
          <cell r="BM263">
            <v>223.95</v>
          </cell>
          <cell r="BN263">
            <v>229.65</v>
          </cell>
          <cell r="BO263">
            <v>235.36</v>
          </cell>
          <cell r="BP263">
            <v>241.06</v>
          </cell>
          <cell r="BQ263">
            <v>246.76</v>
          </cell>
          <cell r="BR263">
            <v>252.47</v>
          </cell>
          <cell r="BS263">
            <v>258.17</v>
          </cell>
          <cell r="BT263">
            <v>263.87</v>
          </cell>
          <cell r="BU263">
            <v>269.58</v>
          </cell>
          <cell r="BV263">
            <v>275.27999999999997</v>
          </cell>
          <cell r="BW263">
            <v>280.99</v>
          </cell>
          <cell r="BX263">
            <v>286.69</v>
          </cell>
          <cell r="BY263">
            <v>292.39</v>
          </cell>
          <cell r="BZ263">
            <v>298.10000000000002</v>
          </cell>
          <cell r="CA263">
            <v>303.8</v>
          </cell>
          <cell r="CB263">
            <v>309.5</v>
          </cell>
          <cell r="CC263">
            <v>280.99</v>
          </cell>
        </row>
        <row r="264">
          <cell r="AD264">
            <v>98</v>
          </cell>
          <cell r="AE264">
            <v>128.68</v>
          </cell>
          <cell r="AF264">
            <v>132.79</v>
          </cell>
          <cell r="AG264">
            <v>136.91</v>
          </cell>
          <cell r="AH264">
            <v>141.03</v>
          </cell>
          <cell r="AI264">
            <v>145.13999999999999</v>
          </cell>
          <cell r="AJ264">
            <v>149.26</v>
          </cell>
          <cell r="AK264">
            <v>153.37</v>
          </cell>
          <cell r="AL264">
            <v>157.49</v>
          </cell>
          <cell r="AM264">
            <v>161.61000000000001</v>
          </cell>
          <cell r="AN264">
            <v>165.72</v>
          </cell>
          <cell r="AO264">
            <v>169.84</v>
          </cell>
          <cell r="AP264">
            <v>173.95</v>
          </cell>
          <cell r="AQ264">
            <v>178.07</v>
          </cell>
          <cell r="AR264">
            <v>182.19</v>
          </cell>
          <cell r="AS264">
            <v>186.3</v>
          </cell>
          <cell r="AT264">
            <v>190.42</v>
          </cell>
          <cell r="AU264">
            <v>194.53</v>
          </cell>
          <cell r="AV264">
            <v>198.65</v>
          </cell>
          <cell r="AW264">
            <v>202.77</v>
          </cell>
          <cell r="AX264">
            <v>206.88</v>
          </cell>
          <cell r="AY264">
            <v>211</v>
          </cell>
          <cell r="AZ264">
            <v>215.11</v>
          </cell>
          <cell r="BA264">
            <v>219.23</v>
          </cell>
          <cell r="BB264">
            <v>223.35</v>
          </cell>
          <cell r="BC264">
            <v>202.77</v>
          </cell>
          <cell r="BD264">
            <v>98</v>
          </cell>
          <cell r="BE264">
            <v>180.15</v>
          </cell>
          <cell r="BF264">
            <v>185.91</v>
          </cell>
          <cell r="BG264">
            <v>191.67</v>
          </cell>
          <cell r="BH264">
            <v>197.44</v>
          </cell>
          <cell r="BI264">
            <v>203.2</v>
          </cell>
          <cell r="BJ264">
            <v>208.96</v>
          </cell>
          <cell r="BK264">
            <v>214.72</v>
          </cell>
          <cell r="BL264">
            <v>220.49</v>
          </cell>
          <cell r="BM264">
            <v>226.25</v>
          </cell>
          <cell r="BN264">
            <v>232.01</v>
          </cell>
          <cell r="BO264">
            <v>237.77</v>
          </cell>
          <cell r="BP264">
            <v>243.54</v>
          </cell>
          <cell r="BQ264">
            <v>249.3</v>
          </cell>
          <cell r="BR264">
            <v>255.06</v>
          </cell>
          <cell r="BS264">
            <v>260.82</v>
          </cell>
          <cell r="BT264">
            <v>266.58999999999997</v>
          </cell>
          <cell r="BU264">
            <v>272.35000000000002</v>
          </cell>
          <cell r="BV264">
            <v>278.11</v>
          </cell>
          <cell r="BW264">
            <v>283.87</v>
          </cell>
          <cell r="BX264">
            <v>289.64</v>
          </cell>
          <cell r="BY264">
            <v>295.39999999999998</v>
          </cell>
          <cell r="BZ264">
            <v>301.16000000000003</v>
          </cell>
          <cell r="CA264">
            <v>306.92</v>
          </cell>
          <cell r="CB264">
            <v>312.68</v>
          </cell>
          <cell r="CC264">
            <v>283.87</v>
          </cell>
        </row>
        <row r="265">
          <cell r="AD265">
            <v>99</v>
          </cell>
          <cell r="AE265">
            <v>129.97999999999999</v>
          </cell>
          <cell r="AF265">
            <v>134.13999999999999</v>
          </cell>
          <cell r="AG265">
            <v>138.30000000000001</v>
          </cell>
          <cell r="AH265">
            <v>142.46</v>
          </cell>
          <cell r="AI265">
            <v>146.62</v>
          </cell>
          <cell r="AJ265">
            <v>150.77000000000001</v>
          </cell>
          <cell r="AK265">
            <v>154.93</v>
          </cell>
          <cell r="AL265">
            <v>159.09</v>
          </cell>
          <cell r="AM265">
            <v>163.25</v>
          </cell>
          <cell r="AN265">
            <v>167.41</v>
          </cell>
          <cell r="AO265">
            <v>171.56</v>
          </cell>
          <cell r="AP265">
            <v>175.72</v>
          </cell>
          <cell r="AQ265">
            <v>179.88</v>
          </cell>
          <cell r="AR265">
            <v>184.04</v>
          </cell>
          <cell r="AS265">
            <v>188.2</v>
          </cell>
          <cell r="AT265">
            <v>192.35</v>
          </cell>
          <cell r="AU265">
            <v>196.51</v>
          </cell>
          <cell r="AV265">
            <v>200.67</v>
          </cell>
          <cell r="AW265">
            <v>204.83</v>
          </cell>
          <cell r="AX265">
            <v>208.99</v>
          </cell>
          <cell r="AY265">
            <v>213.14</v>
          </cell>
          <cell r="AZ265">
            <v>217.3</v>
          </cell>
          <cell r="BA265">
            <v>221.46</v>
          </cell>
          <cell r="BB265">
            <v>225.62</v>
          </cell>
          <cell r="BC265">
            <v>204.83</v>
          </cell>
          <cell r="BD265">
            <v>99</v>
          </cell>
          <cell r="BE265">
            <v>181.98</v>
          </cell>
          <cell r="BF265">
            <v>187.8</v>
          </cell>
          <cell r="BG265">
            <v>193.62</v>
          </cell>
          <cell r="BH265">
            <v>199.44</v>
          </cell>
          <cell r="BI265">
            <v>205.26</v>
          </cell>
          <cell r="BJ265">
            <v>211.08</v>
          </cell>
          <cell r="BK265">
            <v>216.91</v>
          </cell>
          <cell r="BL265">
            <v>222.73</v>
          </cell>
          <cell r="BM265">
            <v>228.55</v>
          </cell>
          <cell r="BN265">
            <v>234.37</v>
          </cell>
          <cell r="BO265">
            <v>240.19</v>
          </cell>
          <cell r="BP265">
            <v>246.01</v>
          </cell>
          <cell r="BQ265">
            <v>251.83</v>
          </cell>
          <cell r="BR265">
            <v>257.64999999999998</v>
          </cell>
          <cell r="BS265">
            <v>263.48</v>
          </cell>
          <cell r="BT265">
            <v>269.3</v>
          </cell>
          <cell r="BU265">
            <v>275.12</v>
          </cell>
          <cell r="BV265">
            <v>280.94</v>
          </cell>
          <cell r="BW265">
            <v>286.76</v>
          </cell>
          <cell r="BX265">
            <v>292.58</v>
          </cell>
          <cell r="BY265">
            <v>298.39999999999998</v>
          </cell>
          <cell r="BZ265">
            <v>304.22000000000003</v>
          </cell>
          <cell r="CA265">
            <v>310.05</v>
          </cell>
          <cell r="CB265">
            <v>315.87</v>
          </cell>
          <cell r="CC265">
            <v>286.76</v>
          </cell>
        </row>
        <row r="266">
          <cell r="AD266">
            <v>100</v>
          </cell>
          <cell r="AE266">
            <v>131.29</v>
          </cell>
          <cell r="AF266">
            <v>135.49</v>
          </cell>
          <cell r="AG266">
            <v>139.69</v>
          </cell>
          <cell r="AH266">
            <v>143.88999999999999</v>
          </cell>
          <cell r="AI266">
            <v>148.09</v>
          </cell>
          <cell r="AJ266">
            <v>152.29</v>
          </cell>
          <cell r="AK266">
            <v>156.49</v>
          </cell>
          <cell r="AL266">
            <v>160.69</v>
          </cell>
          <cell r="AM266">
            <v>164.89</v>
          </cell>
          <cell r="AN266">
            <v>169.09</v>
          </cell>
          <cell r="AO266">
            <v>173.29</v>
          </cell>
          <cell r="AP266">
            <v>177.49</v>
          </cell>
          <cell r="AQ266">
            <v>181.69</v>
          </cell>
          <cell r="AR266">
            <v>185.89</v>
          </cell>
          <cell r="AS266">
            <v>190.09</v>
          </cell>
          <cell r="AT266">
            <v>194.29</v>
          </cell>
          <cell r="AU266">
            <v>198.49</v>
          </cell>
          <cell r="AV266">
            <v>202.69</v>
          </cell>
          <cell r="AW266">
            <v>206.89</v>
          </cell>
          <cell r="AX266">
            <v>211.09</v>
          </cell>
          <cell r="AY266">
            <v>215.29</v>
          </cell>
          <cell r="AZ266">
            <v>219.49</v>
          </cell>
          <cell r="BA266">
            <v>223.69</v>
          </cell>
          <cell r="BB266">
            <v>227.89</v>
          </cell>
          <cell r="BC266">
            <v>206.89</v>
          </cell>
          <cell r="BD266">
            <v>100</v>
          </cell>
          <cell r="BE266">
            <v>183.81</v>
          </cell>
          <cell r="BF266">
            <v>189.69</v>
          </cell>
          <cell r="BG266">
            <v>195.57</v>
          </cell>
          <cell r="BH266">
            <v>201.45</v>
          </cell>
          <cell r="BI266">
            <v>207.33</v>
          </cell>
          <cell r="BJ266">
            <v>213.21</v>
          </cell>
          <cell r="BK266">
            <v>219.09</v>
          </cell>
          <cell r="BL266">
            <v>224.97</v>
          </cell>
          <cell r="BM266">
            <v>230.85</v>
          </cell>
          <cell r="BN266">
            <v>236.73</v>
          </cell>
          <cell r="BO266">
            <v>242.61</v>
          </cell>
          <cell r="BP266">
            <v>248.49</v>
          </cell>
          <cell r="BQ266">
            <v>254.37</v>
          </cell>
          <cell r="BR266">
            <v>260.25</v>
          </cell>
          <cell r="BS266">
            <v>266.13</v>
          </cell>
          <cell r="BT266">
            <v>272.01</v>
          </cell>
          <cell r="BU266">
            <v>277.89</v>
          </cell>
          <cell r="BV266">
            <v>283.77</v>
          </cell>
          <cell r="BW266">
            <v>289.64999999999998</v>
          </cell>
          <cell r="BX266">
            <v>295.52999999999997</v>
          </cell>
          <cell r="BY266">
            <v>301.41000000000003</v>
          </cell>
          <cell r="BZ266">
            <v>307.29000000000002</v>
          </cell>
          <cell r="CA266">
            <v>313.17</v>
          </cell>
          <cell r="CB266">
            <v>319.05</v>
          </cell>
          <cell r="CC266">
            <v>289.64999999999998</v>
          </cell>
        </row>
        <row r="267">
          <cell r="AD267">
            <v>101</v>
          </cell>
          <cell r="AE267">
            <v>132.6</v>
          </cell>
          <cell r="AF267">
            <v>136.84</v>
          </cell>
          <cell r="AG267">
            <v>141.08000000000001</v>
          </cell>
          <cell r="AH267">
            <v>145.32</v>
          </cell>
          <cell r="AI267">
            <v>149.57</v>
          </cell>
          <cell r="AJ267">
            <v>153.81</v>
          </cell>
          <cell r="AK267">
            <v>158.05000000000001</v>
          </cell>
          <cell r="AL267">
            <v>162.29</v>
          </cell>
          <cell r="AM267">
            <v>166.53</v>
          </cell>
          <cell r="AN267">
            <v>170.78</v>
          </cell>
          <cell r="AO267">
            <v>175.02</v>
          </cell>
          <cell r="AP267">
            <v>179.26</v>
          </cell>
          <cell r="AQ267">
            <v>183.5</v>
          </cell>
          <cell r="AR267">
            <v>187.74</v>
          </cell>
          <cell r="AS267">
            <v>191.99</v>
          </cell>
          <cell r="AT267">
            <v>196.23</v>
          </cell>
          <cell r="AU267">
            <v>200.47</v>
          </cell>
          <cell r="AV267">
            <v>204.71</v>
          </cell>
          <cell r="AW267">
            <v>208.95</v>
          </cell>
          <cell r="AX267">
            <v>213.2</v>
          </cell>
          <cell r="AY267">
            <v>217.44</v>
          </cell>
          <cell r="AZ267">
            <v>221.68</v>
          </cell>
          <cell r="BA267">
            <v>225.92</v>
          </cell>
          <cell r="BB267">
            <v>230.16</v>
          </cell>
          <cell r="BC267">
            <v>208.95</v>
          </cell>
          <cell r="BD267">
            <v>101</v>
          </cell>
          <cell r="BE267">
            <v>185.64</v>
          </cell>
          <cell r="BF267">
            <v>191.57</v>
          </cell>
          <cell r="BG267">
            <v>197.51</v>
          </cell>
          <cell r="BH267">
            <v>203.45</v>
          </cell>
          <cell r="BI267">
            <v>209.39</v>
          </cell>
          <cell r="BJ267">
            <v>215.33</v>
          </cell>
          <cell r="BK267">
            <v>221.27</v>
          </cell>
          <cell r="BL267">
            <v>227.21</v>
          </cell>
          <cell r="BM267">
            <v>233.15</v>
          </cell>
          <cell r="BN267">
            <v>239.09</v>
          </cell>
          <cell r="BO267">
            <v>245.02</v>
          </cell>
          <cell r="BP267">
            <v>250.96</v>
          </cell>
          <cell r="BQ267">
            <v>256.89999999999998</v>
          </cell>
          <cell r="BR267">
            <v>262.83999999999997</v>
          </cell>
          <cell r="BS267">
            <v>268.77999999999997</v>
          </cell>
          <cell r="BT267">
            <v>274.72000000000003</v>
          </cell>
          <cell r="BU267">
            <v>280.66000000000003</v>
          </cell>
          <cell r="BV267">
            <v>286.60000000000002</v>
          </cell>
          <cell r="BW267">
            <v>292.52999999999997</v>
          </cell>
          <cell r="BX267">
            <v>298.47000000000003</v>
          </cell>
          <cell r="BY267">
            <v>304.41000000000003</v>
          </cell>
          <cell r="BZ267">
            <v>310.35000000000002</v>
          </cell>
          <cell r="CA267">
            <v>316.29000000000002</v>
          </cell>
          <cell r="CB267">
            <v>322.23</v>
          </cell>
          <cell r="CC267">
            <v>292.52999999999997</v>
          </cell>
        </row>
        <row r="268">
          <cell r="AD268">
            <v>102</v>
          </cell>
          <cell r="AE268">
            <v>133.9</v>
          </cell>
          <cell r="AF268">
            <v>138.19</v>
          </cell>
          <cell r="AG268">
            <v>142.47</v>
          </cell>
          <cell r="AH268">
            <v>146.76</v>
          </cell>
          <cell r="AI268">
            <v>151.04</v>
          </cell>
          <cell r="AJ268">
            <v>155.32</v>
          </cell>
          <cell r="AK268">
            <v>159.61000000000001</v>
          </cell>
          <cell r="AL268">
            <v>163.89</v>
          </cell>
          <cell r="AM268">
            <v>168.18</v>
          </cell>
          <cell r="AN268">
            <v>172.46</v>
          </cell>
          <cell r="AO268">
            <v>176.74</v>
          </cell>
          <cell r="AP268">
            <v>181.03</v>
          </cell>
          <cell r="AQ268">
            <v>185.31</v>
          </cell>
          <cell r="AR268">
            <v>189.6</v>
          </cell>
          <cell r="AS268">
            <v>193.88</v>
          </cell>
          <cell r="AT268">
            <v>198.16</v>
          </cell>
          <cell r="AU268">
            <v>202.45</v>
          </cell>
          <cell r="AV268">
            <v>206.73</v>
          </cell>
          <cell r="AW268">
            <v>211.02</v>
          </cell>
          <cell r="AX268">
            <v>215.3</v>
          </cell>
          <cell r="AY268">
            <v>219.58</v>
          </cell>
          <cell r="AZ268">
            <v>223.87</v>
          </cell>
          <cell r="BA268">
            <v>228.15</v>
          </cell>
          <cell r="BB268">
            <v>232.44</v>
          </cell>
          <cell r="BC268">
            <v>211.02</v>
          </cell>
          <cell r="BD268">
            <v>102</v>
          </cell>
          <cell r="BE268">
            <v>187.46</v>
          </cell>
          <cell r="BF268">
            <v>193.46</v>
          </cell>
          <cell r="BG268">
            <v>199.46</v>
          </cell>
          <cell r="BH268">
            <v>205.46</v>
          </cell>
          <cell r="BI268">
            <v>211.46</v>
          </cell>
          <cell r="BJ268">
            <v>217.45</v>
          </cell>
          <cell r="BK268">
            <v>223.45</v>
          </cell>
          <cell r="BL268">
            <v>229.45</v>
          </cell>
          <cell r="BM268">
            <v>235.45</v>
          </cell>
          <cell r="BN268">
            <v>241.44</v>
          </cell>
          <cell r="BO268">
            <v>247.44</v>
          </cell>
          <cell r="BP268">
            <v>253.44</v>
          </cell>
          <cell r="BQ268">
            <v>259.44</v>
          </cell>
          <cell r="BR268">
            <v>265.43</v>
          </cell>
          <cell r="BS268">
            <v>271.43</v>
          </cell>
          <cell r="BT268">
            <v>277.43</v>
          </cell>
          <cell r="BU268">
            <v>283.43</v>
          </cell>
          <cell r="BV268">
            <v>289.42</v>
          </cell>
          <cell r="BW268">
            <v>295.42</v>
          </cell>
          <cell r="BX268">
            <v>301.42</v>
          </cell>
          <cell r="BY268">
            <v>307.42</v>
          </cell>
          <cell r="BZ268">
            <v>313.42</v>
          </cell>
          <cell r="CA268">
            <v>319.41000000000003</v>
          </cell>
          <cell r="CB268">
            <v>325.41000000000003</v>
          </cell>
          <cell r="CC268">
            <v>295.42</v>
          </cell>
        </row>
        <row r="269">
          <cell r="AD269">
            <v>103</v>
          </cell>
          <cell r="AE269">
            <v>135.21</v>
          </cell>
          <cell r="AF269">
            <v>139.54</v>
          </cell>
          <cell r="AG269">
            <v>143.86000000000001</v>
          </cell>
          <cell r="AH269">
            <v>148.19</v>
          </cell>
          <cell r="AI269">
            <v>152.51</v>
          </cell>
          <cell r="AJ269">
            <v>156.84</v>
          </cell>
          <cell r="AK269">
            <v>161.16999999999999</v>
          </cell>
          <cell r="AL269">
            <v>165.49</v>
          </cell>
          <cell r="AM269">
            <v>169.82</v>
          </cell>
          <cell r="AN269">
            <v>174.14</v>
          </cell>
          <cell r="AO269">
            <v>178.47</v>
          </cell>
          <cell r="AP269">
            <v>182.8</v>
          </cell>
          <cell r="AQ269">
            <v>187.12</v>
          </cell>
          <cell r="AR269">
            <v>191.45</v>
          </cell>
          <cell r="AS269">
            <v>195.77</v>
          </cell>
          <cell r="AT269">
            <v>200.1</v>
          </cell>
          <cell r="AU269">
            <v>204.43</v>
          </cell>
          <cell r="AV269">
            <v>208.75</v>
          </cell>
          <cell r="AW269">
            <v>213.08</v>
          </cell>
          <cell r="AX269">
            <v>217.4</v>
          </cell>
          <cell r="AY269">
            <v>221.73</v>
          </cell>
          <cell r="AZ269">
            <v>226.06</v>
          </cell>
          <cell r="BA269">
            <v>230.38</v>
          </cell>
          <cell r="BB269">
            <v>234.71</v>
          </cell>
          <cell r="BC269">
            <v>213.08</v>
          </cell>
          <cell r="BD269">
            <v>103</v>
          </cell>
          <cell r="BE269">
            <v>189.29</v>
          </cell>
          <cell r="BF269">
            <v>195.35</v>
          </cell>
          <cell r="BG269">
            <v>201.41</v>
          </cell>
          <cell r="BH269">
            <v>207.46</v>
          </cell>
          <cell r="BI269">
            <v>213.52</v>
          </cell>
          <cell r="BJ269">
            <v>219.58</v>
          </cell>
          <cell r="BK269">
            <v>225.63</v>
          </cell>
          <cell r="BL269">
            <v>231.69</v>
          </cell>
          <cell r="BM269">
            <v>237.75</v>
          </cell>
          <cell r="BN269">
            <v>243.8</v>
          </cell>
          <cell r="BO269">
            <v>249.86</v>
          </cell>
          <cell r="BP269">
            <v>255.91</v>
          </cell>
          <cell r="BQ269">
            <v>261.97000000000003</v>
          </cell>
          <cell r="BR269">
            <v>268.02999999999997</v>
          </cell>
          <cell r="BS269">
            <v>274.08</v>
          </cell>
          <cell r="BT269">
            <v>280.14</v>
          </cell>
          <cell r="BU269">
            <v>286.2</v>
          </cell>
          <cell r="BV269">
            <v>292.25</v>
          </cell>
          <cell r="BW269">
            <v>298.31</v>
          </cell>
          <cell r="BX269">
            <v>304.37</v>
          </cell>
          <cell r="BY269">
            <v>310.42</v>
          </cell>
          <cell r="BZ269">
            <v>316.48</v>
          </cell>
          <cell r="CA269">
            <v>322.54000000000002</v>
          </cell>
          <cell r="CB269">
            <v>328.59</v>
          </cell>
          <cell r="CC269">
            <v>298.31</v>
          </cell>
        </row>
        <row r="270">
          <cell r="AD270">
            <v>104</v>
          </cell>
          <cell r="AE270">
            <v>136.52000000000001</v>
          </cell>
          <cell r="AF270">
            <v>140.88</v>
          </cell>
          <cell r="AG270">
            <v>145.25</v>
          </cell>
          <cell r="AH270">
            <v>149.62</v>
          </cell>
          <cell r="AI270">
            <v>153.99</v>
          </cell>
          <cell r="AJ270">
            <v>158.36000000000001</v>
          </cell>
          <cell r="AK270">
            <v>162.72</v>
          </cell>
          <cell r="AL270">
            <v>167.09</v>
          </cell>
          <cell r="AM270">
            <v>171.46</v>
          </cell>
          <cell r="AN270">
            <v>175.83</v>
          </cell>
          <cell r="AO270">
            <v>180.2</v>
          </cell>
          <cell r="AP270">
            <v>184.56</v>
          </cell>
          <cell r="AQ270">
            <v>188.93</v>
          </cell>
          <cell r="AR270">
            <v>193.3</v>
          </cell>
          <cell r="AS270">
            <v>197.67</v>
          </cell>
          <cell r="AT270">
            <v>202.04</v>
          </cell>
          <cell r="AU270">
            <v>206.4</v>
          </cell>
          <cell r="AV270">
            <v>210.77</v>
          </cell>
          <cell r="AW270">
            <v>215.14</v>
          </cell>
          <cell r="AX270">
            <v>219.51</v>
          </cell>
          <cell r="AY270">
            <v>223.88</v>
          </cell>
          <cell r="AZ270">
            <v>228.24</v>
          </cell>
          <cell r="BA270">
            <v>232.61</v>
          </cell>
          <cell r="BB270">
            <v>236.98</v>
          </cell>
          <cell r="BC270">
            <v>215.14</v>
          </cell>
          <cell r="BD270">
            <v>104</v>
          </cell>
          <cell r="BE270">
            <v>191.12</v>
          </cell>
          <cell r="BF270">
            <v>197.24</v>
          </cell>
          <cell r="BG270">
            <v>203.35</v>
          </cell>
          <cell r="BH270">
            <v>209.47</v>
          </cell>
          <cell r="BI270">
            <v>215.58</v>
          </cell>
          <cell r="BJ270">
            <v>221.7</v>
          </cell>
          <cell r="BK270">
            <v>227.81</v>
          </cell>
          <cell r="BL270">
            <v>233.93</v>
          </cell>
          <cell r="BM270">
            <v>240.04</v>
          </cell>
          <cell r="BN270">
            <v>246.16</v>
          </cell>
          <cell r="BO270">
            <v>252.28</v>
          </cell>
          <cell r="BP270">
            <v>258.39</v>
          </cell>
          <cell r="BQ270">
            <v>264.51</v>
          </cell>
          <cell r="BR270">
            <v>270.62</v>
          </cell>
          <cell r="BS270">
            <v>276.74</v>
          </cell>
          <cell r="BT270">
            <v>282.85000000000002</v>
          </cell>
          <cell r="BU270">
            <v>288.97000000000003</v>
          </cell>
          <cell r="BV270">
            <v>295.08</v>
          </cell>
          <cell r="BW270">
            <v>301.2</v>
          </cell>
          <cell r="BX270">
            <v>307.31</v>
          </cell>
          <cell r="BY270">
            <v>313.43</v>
          </cell>
          <cell r="BZ270">
            <v>319.54000000000002</v>
          </cell>
          <cell r="CA270">
            <v>325.66000000000003</v>
          </cell>
          <cell r="CB270">
            <v>331.77</v>
          </cell>
          <cell r="CC270">
            <v>301.2</v>
          </cell>
        </row>
        <row r="271">
          <cell r="AD271">
            <v>105</v>
          </cell>
          <cell r="AE271">
            <v>137.82</v>
          </cell>
          <cell r="AF271">
            <v>142.22999999999999</v>
          </cell>
          <cell r="AG271">
            <v>146.63999999999999</v>
          </cell>
          <cell r="AH271">
            <v>151.05000000000001</v>
          </cell>
          <cell r="AI271">
            <v>155.46</v>
          </cell>
          <cell r="AJ271">
            <v>159.87</v>
          </cell>
          <cell r="AK271">
            <v>164.28</v>
          </cell>
          <cell r="AL271">
            <v>168.69</v>
          </cell>
          <cell r="AM271">
            <v>173.1</v>
          </cell>
          <cell r="AN271">
            <v>177.51</v>
          </cell>
          <cell r="AO271">
            <v>181.92</v>
          </cell>
          <cell r="AP271">
            <v>186.33</v>
          </cell>
          <cell r="AQ271">
            <v>190.74</v>
          </cell>
          <cell r="AR271">
            <v>195.15</v>
          </cell>
          <cell r="AS271">
            <v>199.56</v>
          </cell>
          <cell r="AT271">
            <v>203.97</v>
          </cell>
          <cell r="AU271">
            <v>208.38</v>
          </cell>
          <cell r="AV271">
            <v>212.79</v>
          </cell>
          <cell r="AW271">
            <v>217.2</v>
          </cell>
          <cell r="AX271">
            <v>221.61</v>
          </cell>
          <cell r="AY271">
            <v>226.02</v>
          </cell>
          <cell r="AZ271">
            <v>230.43</v>
          </cell>
          <cell r="BA271">
            <v>234.84</v>
          </cell>
          <cell r="BB271">
            <v>239.25</v>
          </cell>
          <cell r="BC271">
            <v>217.2</v>
          </cell>
          <cell r="BD271">
            <v>105</v>
          </cell>
          <cell r="BE271">
            <v>192.95</v>
          </cell>
          <cell r="BF271">
            <v>199.13</v>
          </cell>
          <cell r="BG271">
            <v>205.3</v>
          </cell>
          <cell r="BH271">
            <v>211.47</v>
          </cell>
          <cell r="BI271">
            <v>217.65</v>
          </cell>
          <cell r="BJ271">
            <v>223.82</v>
          </cell>
          <cell r="BK271">
            <v>230</v>
          </cell>
          <cell r="BL271">
            <v>236.17</v>
          </cell>
          <cell r="BM271">
            <v>242.34</v>
          </cell>
          <cell r="BN271">
            <v>248.52</v>
          </cell>
          <cell r="BO271">
            <v>254.69</v>
          </cell>
          <cell r="BP271">
            <v>260.87</v>
          </cell>
          <cell r="BQ271">
            <v>267.04000000000002</v>
          </cell>
          <cell r="BR271">
            <v>273.20999999999998</v>
          </cell>
          <cell r="BS271">
            <v>279.39</v>
          </cell>
          <cell r="BT271">
            <v>285.56</v>
          </cell>
          <cell r="BU271">
            <v>291.74</v>
          </cell>
          <cell r="BV271">
            <v>297.91000000000003</v>
          </cell>
          <cell r="BW271">
            <v>304.08</v>
          </cell>
          <cell r="BX271">
            <v>310.26</v>
          </cell>
          <cell r="BY271">
            <v>316.43</v>
          </cell>
          <cell r="BZ271">
            <v>322.61</v>
          </cell>
          <cell r="CA271">
            <v>328.78</v>
          </cell>
          <cell r="CB271">
            <v>334.95</v>
          </cell>
          <cell r="CC271">
            <v>304.08</v>
          </cell>
        </row>
        <row r="272">
          <cell r="AD272">
            <v>106</v>
          </cell>
          <cell r="AE272">
            <v>139.13</v>
          </cell>
          <cell r="AF272">
            <v>143.58000000000001</v>
          </cell>
          <cell r="AG272">
            <v>148.03</v>
          </cell>
          <cell r="AH272">
            <v>152.49</v>
          </cell>
          <cell r="AI272">
            <v>156.94</v>
          </cell>
          <cell r="AJ272">
            <v>161.38999999999999</v>
          </cell>
          <cell r="AK272">
            <v>165.84</v>
          </cell>
          <cell r="AL272">
            <v>170.29</v>
          </cell>
          <cell r="AM272">
            <v>174.75</v>
          </cell>
          <cell r="AN272">
            <v>179.2</v>
          </cell>
          <cell r="AO272">
            <v>183.65</v>
          </cell>
          <cell r="AP272">
            <v>188.1</v>
          </cell>
          <cell r="AQ272">
            <v>192.55</v>
          </cell>
          <cell r="AR272">
            <v>197.01</v>
          </cell>
          <cell r="AS272">
            <v>201.46</v>
          </cell>
          <cell r="AT272">
            <v>205.91</v>
          </cell>
          <cell r="AU272">
            <v>210.36</v>
          </cell>
          <cell r="AV272">
            <v>214.81</v>
          </cell>
          <cell r="AW272">
            <v>219.27</v>
          </cell>
          <cell r="AX272">
            <v>223.72</v>
          </cell>
          <cell r="AY272">
            <v>228.17</v>
          </cell>
          <cell r="AZ272">
            <v>232.62</v>
          </cell>
          <cell r="BA272">
            <v>237.07</v>
          </cell>
          <cell r="BB272">
            <v>241.53</v>
          </cell>
          <cell r="BC272">
            <v>219.27</v>
          </cell>
          <cell r="BD272">
            <v>106</v>
          </cell>
          <cell r="BE272">
            <v>194.78</v>
          </cell>
          <cell r="BF272">
            <v>201.01</v>
          </cell>
          <cell r="BG272">
            <v>207.25</v>
          </cell>
          <cell r="BH272">
            <v>213.48</v>
          </cell>
          <cell r="BI272">
            <v>219.71</v>
          </cell>
          <cell r="BJ272">
            <v>225.94</v>
          </cell>
          <cell r="BK272">
            <v>232.18</v>
          </cell>
          <cell r="BL272">
            <v>238.41</v>
          </cell>
          <cell r="BM272">
            <v>244.64</v>
          </cell>
          <cell r="BN272">
            <v>250.88</v>
          </cell>
          <cell r="BO272">
            <v>257.11</v>
          </cell>
          <cell r="BP272">
            <v>263.33999999999997</v>
          </cell>
          <cell r="BQ272">
            <v>269.57</v>
          </cell>
          <cell r="BR272">
            <v>275.81</v>
          </cell>
          <cell r="BS272">
            <v>282.04000000000002</v>
          </cell>
          <cell r="BT272">
            <v>288.27</v>
          </cell>
          <cell r="BU272">
            <v>294.51</v>
          </cell>
          <cell r="BV272">
            <v>300.74</v>
          </cell>
          <cell r="BW272">
            <v>306.97000000000003</v>
          </cell>
          <cell r="BX272">
            <v>313.2</v>
          </cell>
          <cell r="BY272">
            <v>319.44</v>
          </cell>
          <cell r="BZ272">
            <v>325.67</v>
          </cell>
          <cell r="CA272">
            <v>331.9</v>
          </cell>
          <cell r="CB272">
            <v>338.14</v>
          </cell>
          <cell r="CC272">
            <v>306.97000000000003</v>
          </cell>
        </row>
        <row r="273">
          <cell r="AD273">
            <v>107</v>
          </cell>
          <cell r="AE273">
            <v>140.44</v>
          </cell>
          <cell r="AF273">
            <v>144.93</v>
          </cell>
          <cell r="AG273">
            <v>149.41999999999999</v>
          </cell>
          <cell r="AH273">
            <v>153.91999999999999</v>
          </cell>
          <cell r="AI273">
            <v>158.41</v>
          </cell>
          <cell r="AJ273">
            <v>162.91</v>
          </cell>
          <cell r="AK273">
            <v>167.4</v>
          </cell>
          <cell r="AL273">
            <v>171.89</v>
          </cell>
          <cell r="AM273">
            <v>176.39</v>
          </cell>
          <cell r="AN273">
            <v>180.88</v>
          </cell>
          <cell r="AO273">
            <v>185.38</v>
          </cell>
          <cell r="AP273">
            <v>189.87</v>
          </cell>
          <cell r="AQ273">
            <v>194.36</v>
          </cell>
          <cell r="AR273">
            <v>198.86</v>
          </cell>
          <cell r="AS273">
            <v>203.35</v>
          </cell>
          <cell r="AT273">
            <v>207.85</v>
          </cell>
          <cell r="AU273">
            <v>212.34</v>
          </cell>
          <cell r="AV273">
            <v>216.83</v>
          </cell>
          <cell r="AW273">
            <v>221.33</v>
          </cell>
          <cell r="AX273">
            <v>225.82</v>
          </cell>
          <cell r="AY273">
            <v>230.32</v>
          </cell>
          <cell r="AZ273">
            <v>234.81</v>
          </cell>
          <cell r="BA273">
            <v>239.3</v>
          </cell>
          <cell r="BB273">
            <v>243.8</v>
          </cell>
          <cell r="BC273">
            <v>221.33</v>
          </cell>
          <cell r="BD273">
            <v>107</v>
          </cell>
          <cell r="BE273">
            <v>196.61</v>
          </cell>
          <cell r="BF273">
            <v>202.9</v>
          </cell>
          <cell r="BG273">
            <v>209.19</v>
          </cell>
          <cell r="BH273">
            <v>215.48</v>
          </cell>
          <cell r="BI273">
            <v>221.78</v>
          </cell>
          <cell r="BJ273">
            <v>228.07</v>
          </cell>
          <cell r="BK273">
            <v>234.36</v>
          </cell>
          <cell r="BL273">
            <v>240.65</v>
          </cell>
          <cell r="BM273">
            <v>246.94</v>
          </cell>
          <cell r="BN273">
            <v>253.23</v>
          </cell>
          <cell r="BO273">
            <v>259.52999999999997</v>
          </cell>
          <cell r="BP273">
            <v>265.82</v>
          </cell>
          <cell r="BQ273">
            <v>272.11</v>
          </cell>
          <cell r="BR273">
            <v>278.39999999999998</v>
          </cell>
          <cell r="BS273">
            <v>284.69</v>
          </cell>
          <cell r="BT273">
            <v>290.98</v>
          </cell>
          <cell r="BU273">
            <v>297.27999999999997</v>
          </cell>
          <cell r="BV273">
            <v>303.57</v>
          </cell>
          <cell r="BW273">
            <v>309.86</v>
          </cell>
          <cell r="BX273">
            <v>316.14999999999998</v>
          </cell>
          <cell r="BY273">
            <v>322.44</v>
          </cell>
          <cell r="BZ273">
            <v>328.73</v>
          </cell>
          <cell r="CA273">
            <v>335.03</v>
          </cell>
          <cell r="CB273">
            <v>341.32</v>
          </cell>
          <cell r="CC273">
            <v>309.86</v>
          </cell>
        </row>
        <row r="274">
          <cell r="AD274">
            <v>108</v>
          </cell>
          <cell r="AE274">
            <v>141.74</v>
          </cell>
          <cell r="AF274">
            <v>146.28</v>
          </cell>
          <cell r="AG274">
            <v>150.81</v>
          </cell>
          <cell r="AH274">
            <v>155.35</v>
          </cell>
          <cell r="AI274">
            <v>159.88999999999999</v>
          </cell>
          <cell r="AJ274">
            <v>164.42</v>
          </cell>
          <cell r="AK274">
            <v>168.96</v>
          </cell>
          <cell r="AL274">
            <v>173.49</v>
          </cell>
          <cell r="AM274">
            <v>178.03</v>
          </cell>
          <cell r="AN274">
            <v>182.57</v>
          </cell>
          <cell r="AO274">
            <v>187.1</v>
          </cell>
          <cell r="AP274">
            <v>191.64</v>
          </cell>
          <cell r="AQ274">
            <v>196.17</v>
          </cell>
          <cell r="AR274">
            <v>200.71</v>
          </cell>
          <cell r="AS274">
            <v>205.25</v>
          </cell>
          <cell r="AT274">
            <v>209.78</v>
          </cell>
          <cell r="AU274">
            <v>214.32</v>
          </cell>
          <cell r="AV274">
            <v>218.85</v>
          </cell>
          <cell r="AW274">
            <v>223.39</v>
          </cell>
          <cell r="AX274">
            <v>227.93</v>
          </cell>
          <cell r="AY274">
            <v>232.46</v>
          </cell>
          <cell r="AZ274">
            <v>237</v>
          </cell>
          <cell r="BA274">
            <v>241.53</v>
          </cell>
          <cell r="BB274">
            <v>246.07</v>
          </cell>
          <cell r="BC274">
            <v>223.39</v>
          </cell>
          <cell r="BD274">
            <v>108</v>
          </cell>
          <cell r="BE274">
            <v>198.44</v>
          </cell>
          <cell r="BF274">
            <v>204.79</v>
          </cell>
          <cell r="BG274">
            <v>211.14</v>
          </cell>
          <cell r="BH274">
            <v>217.49</v>
          </cell>
          <cell r="BI274">
            <v>223.84</v>
          </cell>
          <cell r="BJ274">
            <v>230.19</v>
          </cell>
          <cell r="BK274">
            <v>236.54</v>
          </cell>
          <cell r="BL274">
            <v>242.89</v>
          </cell>
          <cell r="BM274">
            <v>249.24</v>
          </cell>
          <cell r="BN274">
            <v>255.59</v>
          </cell>
          <cell r="BO274">
            <v>261.94</v>
          </cell>
          <cell r="BP274">
            <v>268.29000000000002</v>
          </cell>
          <cell r="BQ274">
            <v>274.64</v>
          </cell>
          <cell r="BR274">
            <v>280.99</v>
          </cell>
          <cell r="BS274">
            <v>287.33999999999997</v>
          </cell>
          <cell r="BT274">
            <v>293.7</v>
          </cell>
          <cell r="BU274">
            <v>300.05</v>
          </cell>
          <cell r="BV274">
            <v>306.39999999999998</v>
          </cell>
          <cell r="BW274">
            <v>312.75</v>
          </cell>
          <cell r="BX274">
            <v>319.10000000000002</v>
          </cell>
          <cell r="BY274">
            <v>325.45</v>
          </cell>
          <cell r="BZ274">
            <v>331.8</v>
          </cell>
          <cell r="CA274">
            <v>338.15</v>
          </cell>
          <cell r="CB274">
            <v>344.5</v>
          </cell>
          <cell r="CC274">
            <v>312.75</v>
          </cell>
        </row>
        <row r="275">
          <cell r="AD275">
            <v>109</v>
          </cell>
          <cell r="AE275">
            <v>143.05000000000001</v>
          </cell>
          <cell r="AF275">
            <v>147.63</v>
          </cell>
          <cell r="AG275">
            <v>152.19999999999999</v>
          </cell>
          <cell r="AH275">
            <v>156.78</v>
          </cell>
          <cell r="AI275">
            <v>161.36000000000001</v>
          </cell>
          <cell r="AJ275">
            <v>165.94</v>
          </cell>
          <cell r="AK275">
            <v>170.52</v>
          </cell>
          <cell r="AL275">
            <v>175.09</v>
          </cell>
          <cell r="AM275">
            <v>179.67</v>
          </cell>
          <cell r="AN275">
            <v>184.25</v>
          </cell>
          <cell r="AO275">
            <v>188.83</v>
          </cell>
          <cell r="AP275">
            <v>193.41</v>
          </cell>
          <cell r="AQ275">
            <v>197.98</v>
          </cell>
          <cell r="AR275">
            <v>202.56</v>
          </cell>
          <cell r="AS275">
            <v>207.14</v>
          </cell>
          <cell r="AT275">
            <v>211.72</v>
          </cell>
          <cell r="AU275">
            <v>216.3</v>
          </cell>
          <cell r="AV275">
            <v>220.87</v>
          </cell>
          <cell r="AW275">
            <v>225.45</v>
          </cell>
          <cell r="AX275">
            <v>230.03</v>
          </cell>
          <cell r="AY275">
            <v>234.61</v>
          </cell>
          <cell r="AZ275">
            <v>239.19</v>
          </cell>
          <cell r="BA275">
            <v>243.76</v>
          </cell>
          <cell r="BB275">
            <v>248.34</v>
          </cell>
          <cell r="BC275">
            <v>225.45</v>
          </cell>
          <cell r="BD275">
            <v>109</v>
          </cell>
          <cell r="BE275">
            <v>200.27</v>
          </cell>
          <cell r="BF275">
            <v>206.68</v>
          </cell>
          <cell r="BG275">
            <v>231.09</v>
          </cell>
          <cell r="BH275">
            <v>219.5</v>
          </cell>
          <cell r="BI275">
            <v>225.9</v>
          </cell>
          <cell r="BJ275">
            <v>232.31</v>
          </cell>
          <cell r="BK275">
            <v>238.72</v>
          </cell>
          <cell r="BL275">
            <v>245.13</v>
          </cell>
          <cell r="BM275">
            <v>251.54</v>
          </cell>
          <cell r="BN275">
            <v>257.95</v>
          </cell>
          <cell r="BO275">
            <v>264.36</v>
          </cell>
          <cell r="BP275">
            <v>270.77</v>
          </cell>
          <cell r="BQ275">
            <v>277.18</v>
          </cell>
          <cell r="BR275">
            <v>283.58999999999997</v>
          </cell>
          <cell r="BS275">
            <v>290</v>
          </cell>
          <cell r="BT275">
            <v>296.41000000000003</v>
          </cell>
          <cell r="BU275">
            <v>302.82</v>
          </cell>
          <cell r="BV275">
            <v>309.22000000000003</v>
          </cell>
          <cell r="BW275">
            <v>315.63</v>
          </cell>
          <cell r="BX275">
            <v>322.04000000000002</v>
          </cell>
          <cell r="BY275">
            <v>328.45</v>
          </cell>
          <cell r="BZ275">
            <v>334.86</v>
          </cell>
          <cell r="CA275">
            <v>341.27</v>
          </cell>
          <cell r="CB275">
            <v>347.68</v>
          </cell>
          <cell r="CC275">
            <v>315.63</v>
          </cell>
        </row>
        <row r="276">
          <cell r="AD276">
            <v>110</v>
          </cell>
          <cell r="AE276">
            <v>144.35</v>
          </cell>
          <cell r="AF276">
            <v>148.97</v>
          </cell>
          <cell r="AG276">
            <v>153.59</v>
          </cell>
          <cell r="AH276">
            <v>158.21</v>
          </cell>
          <cell r="AI276">
            <v>162.83000000000001</v>
          </cell>
          <cell r="AJ276">
            <v>167.45</v>
          </cell>
          <cell r="AK276">
            <v>172.07</v>
          </cell>
          <cell r="AL276">
            <v>176.69</v>
          </cell>
          <cell r="AM276">
            <v>181.32</v>
          </cell>
          <cell r="AN276">
            <v>185.94</v>
          </cell>
          <cell r="AO276">
            <v>190.56</v>
          </cell>
          <cell r="AP276">
            <v>195.18</v>
          </cell>
          <cell r="AQ276">
            <v>199.8</v>
          </cell>
          <cell r="AR276">
            <v>204.42</v>
          </cell>
          <cell r="AS276">
            <v>209.04</v>
          </cell>
          <cell r="AT276">
            <v>213.66</v>
          </cell>
          <cell r="AU276">
            <v>218.28</v>
          </cell>
          <cell r="AV276">
            <v>222.9</v>
          </cell>
          <cell r="AW276">
            <v>227.52</v>
          </cell>
          <cell r="AX276">
            <v>232.14</v>
          </cell>
          <cell r="AY276">
            <v>236.76</v>
          </cell>
          <cell r="AZ276">
            <v>241.38</v>
          </cell>
          <cell r="BA276">
            <v>246</v>
          </cell>
          <cell r="BB276">
            <v>250.62</v>
          </cell>
          <cell r="BC276">
            <v>227.51</v>
          </cell>
          <cell r="BD276">
            <v>110</v>
          </cell>
          <cell r="BE276">
            <v>202.1</v>
          </cell>
          <cell r="BF276">
            <v>208.56</v>
          </cell>
          <cell r="BG276">
            <v>215.03</v>
          </cell>
          <cell r="BH276">
            <v>221.5</v>
          </cell>
          <cell r="BI276">
            <v>227.97</v>
          </cell>
          <cell r="BJ276">
            <v>234.44</v>
          </cell>
          <cell r="BK276">
            <v>240.9</v>
          </cell>
          <cell r="BL276">
            <v>247.37</v>
          </cell>
          <cell r="BM276">
            <v>253.84</v>
          </cell>
          <cell r="BN276">
            <v>260.31</v>
          </cell>
          <cell r="BO276">
            <v>266.77999999999997</v>
          </cell>
          <cell r="BP276">
            <v>273.25</v>
          </cell>
          <cell r="BQ276">
            <v>279.70999999999998</v>
          </cell>
          <cell r="BR276">
            <v>286.18</v>
          </cell>
          <cell r="BS276">
            <v>292.64999999999998</v>
          </cell>
          <cell r="BT276">
            <v>299.12</v>
          </cell>
          <cell r="BU276">
            <v>305.58999999999997</v>
          </cell>
          <cell r="BV276">
            <v>312.05</v>
          </cell>
          <cell r="BW276">
            <v>318.52</v>
          </cell>
          <cell r="BX276">
            <v>324.99</v>
          </cell>
          <cell r="BY276">
            <v>331.46</v>
          </cell>
          <cell r="BZ276">
            <v>337.93</v>
          </cell>
          <cell r="CA276">
            <v>344.39</v>
          </cell>
          <cell r="CB276">
            <v>350.86</v>
          </cell>
          <cell r="CC276">
            <v>318.52</v>
          </cell>
        </row>
        <row r="277">
          <cell r="AD277">
            <v>111</v>
          </cell>
          <cell r="AE277">
            <v>145.66</v>
          </cell>
          <cell r="AF277">
            <v>150.32</v>
          </cell>
          <cell r="AG277">
            <v>154.99</v>
          </cell>
          <cell r="AH277">
            <v>159.65</v>
          </cell>
          <cell r="AI277">
            <v>164.31</v>
          </cell>
          <cell r="AJ277">
            <v>168.97</v>
          </cell>
          <cell r="AK277">
            <v>173.63</v>
          </cell>
          <cell r="AL277">
            <v>178.3</v>
          </cell>
          <cell r="AM277">
            <v>182.96</v>
          </cell>
          <cell r="AN277">
            <v>187.62</v>
          </cell>
          <cell r="AO277">
            <v>192.28</v>
          </cell>
          <cell r="AP277">
            <v>196.94</v>
          </cell>
          <cell r="AQ277">
            <v>201.61</v>
          </cell>
          <cell r="AR277">
            <v>206.27</v>
          </cell>
          <cell r="AS277">
            <v>210.93</v>
          </cell>
          <cell r="AT277">
            <v>215.59</v>
          </cell>
          <cell r="AU277">
            <v>220.25</v>
          </cell>
          <cell r="AV277">
            <v>224.92</v>
          </cell>
          <cell r="AW277">
            <v>229.58</v>
          </cell>
          <cell r="AX277">
            <v>234.24</v>
          </cell>
          <cell r="AY277">
            <v>238.9</v>
          </cell>
          <cell r="AZ277">
            <v>243.56</v>
          </cell>
          <cell r="BA277">
            <v>248.23</v>
          </cell>
          <cell r="BB277">
            <v>252.89</v>
          </cell>
          <cell r="BC277">
            <v>229.58</v>
          </cell>
          <cell r="BD277">
            <v>111</v>
          </cell>
          <cell r="BE277">
            <v>203.93</v>
          </cell>
          <cell r="BF277">
            <v>210.45</v>
          </cell>
          <cell r="BG277">
            <v>216.98</v>
          </cell>
          <cell r="BH277">
            <v>223.51</v>
          </cell>
          <cell r="BI277">
            <v>230.03</v>
          </cell>
          <cell r="BJ277">
            <v>236.56</v>
          </cell>
          <cell r="BK277">
            <v>243.09</v>
          </cell>
          <cell r="BL277">
            <v>249.61</v>
          </cell>
          <cell r="BM277">
            <v>256.14</v>
          </cell>
          <cell r="BN277">
            <v>262.67</v>
          </cell>
          <cell r="BO277">
            <v>269.19</v>
          </cell>
          <cell r="BP277">
            <v>275.72000000000003</v>
          </cell>
          <cell r="BQ277">
            <v>282.25</v>
          </cell>
          <cell r="BR277">
            <v>288.77</v>
          </cell>
          <cell r="BS277">
            <v>295.3</v>
          </cell>
          <cell r="BT277">
            <v>301.83</v>
          </cell>
          <cell r="BU277">
            <v>308.35000000000002</v>
          </cell>
          <cell r="BV277">
            <v>314.88</v>
          </cell>
          <cell r="BW277">
            <v>321.41000000000003</v>
          </cell>
          <cell r="BX277">
            <v>327.94</v>
          </cell>
          <cell r="BY277">
            <v>334.46</v>
          </cell>
          <cell r="BZ277">
            <v>340.99</v>
          </cell>
          <cell r="CA277">
            <v>347.52</v>
          </cell>
          <cell r="CB277">
            <v>354.04</v>
          </cell>
          <cell r="CC277">
            <v>321.41000000000003</v>
          </cell>
        </row>
        <row r="278">
          <cell r="AD278">
            <v>112</v>
          </cell>
          <cell r="AE278">
            <v>146.97</v>
          </cell>
          <cell r="AF278">
            <v>151.66999999999999</v>
          </cell>
          <cell r="AG278">
            <v>156.38</v>
          </cell>
          <cell r="AH278">
            <v>161.08000000000001</v>
          </cell>
          <cell r="AI278">
            <v>165.78</v>
          </cell>
          <cell r="AJ278">
            <v>170.49</v>
          </cell>
          <cell r="AK278">
            <v>175.19</v>
          </cell>
          <cell r="AL278">
            <v>179.9</v>
          </cell>
          <cell r="AM278">
            <v>184.6</v>
          </cell>
          <cell r="AN278">
            <v>189.3</v>
          </cell>
          <cell r="AO278">
            <v>194.01</v>
          </cell>
          <cell r="AP278">
            <v>198.71</v>
          </cell>
          <cell r="AQ278">
            <v>203.42</v>
          </cell>
          <cell r="AR278">
            <v>208.12</v>
          </cell>
          <cell r="AS278">
            <v>212.82</v>
          </cell>
          <cell r="AT278">
            <v>217.53</v>
          </cell>
          <cell r="AU278">
            <v>222.23</v>
          </cell>
          <cell r="AV278">
            <v>226.94</v>
          </cell>
          <cell r="AW278">
            <v>231.64</v>
          </cell>
          <cell r="AX278">
            <v>236.34</v>
          </cell>
          <cell r="AY278">
            <v>241.05</v>
          </cell>
          <cell r="AZ278">
            <v>245.75</v>
          </cell>
          <cell r="BA278">
            <v>250.46</v>
          </cell>
          <cell r="BB278">
            <v>255.16</v>
          </cell>
          <cell r="BC278">
            <v>231.64</v>
          </cell>
          <cell r="BD278">
            <v>112</v>
          </cell>
          <cell r="BE278">
            <v>205.75</v>
          </cell>
          <cell r="BF278">
            <v>212.34</v>
          </cell>
          <cell r="BG278">
            <v>218.93</v>
          </cell>
          <cell r="BH278">
            <v>225.51</v>
          </cell>
          <cell r="BI278">
            <v>232.1</v>
          </cell>
          <cell r="BJ278">
            <v>238.68</v>
          </cell>
          <cell r="BK278">
            <v>245.27</v>
          </cell>
          <cell r="BL278">
            <v>251.85</v>
          </cell>
          <cell r="BM278">
            <v>258.44</v>
          </cell>
          <cell r="BN278">
            <v>265.02999999999997</v>
          </cell>
          <cell r="BO278">
            <v>271.61</v>
          </cell>
          <cell r="BP278">
            <v>278.2</v>
          </cell>
          <cell r="BQ278">
            <v>284.77999999999997</v>
          </cell>
          <cell r="BR278">
            <v>291.37</v>
          </cell>
          <cell r="BS278">
            <v>297.95</v>
          </cell>
          <cell r="BT278">
            <v>304.54000000000002</v>
          </cell>
          <cell r="BU278">
            <v>311.12</v>
          </cell>
          <cell r="BV278">
            <v>317.70999999999998</v>
          </cell>
          <cell r="BW278">
            <v>324.3</v>
          </cell>
          <cell r="BX278">
            <v>330.88</v>
          </cell>
          <cell r="BY278">
            <v>337.47</v>
          </cell>
          <cell r="BZ278">
            <v>344.05</v>
          </cell>
          <cell r="CA278">
            <v>350.64</v>
          </cell>
          <cell r="CB278">
            <v>357.22</v>
          </cell>
          <cell r="CC278">
            <v>324.3</v>
          </cell>
        </row>
        <row r="279">
          <cell r="AD279">
            <v>113</v>
          </cell>
          <cell r="AE279">
            <v>148.27000000000001</v>
          </cell>
          <cell r="AF279">
            <v>153.02000000000001</v>
          </cell>
          <cell r="AG279">
            <v>157.77000000000001</v>
          </cell>
          <cell r="AH279">
            <v>162.51</v>
          </cell>
          <cell r="AI279">
            <v>167.26</v>
          </cell>
          <cell r="AJ279">
            <v>172</v>
          </cell>
          <cell r="AK279">
            <v>176.75</v>
          </cell>
          <cell r="AL279">
            <v>181.5</v>
          </cell>
          <cell r="AM279">
            <v>186.24</v>
          </cell>
          <cell r="AN279">
            <v>190.99</v>
          </cell>
          <cell r="AO279">
            <v>195.73</v>
          </cell>
          <cell r="AP279">
            <v>200.48</v>
          </cell>
          <cell r="AQ279">
            <v>205.23</v>
          </cell>
          <cell r="AR279">
            <v>209.97</v>
          </cell>
          <cell r="AS279">
            <v>214.72</v>
          </cell>
          <cell r="AT279">
            <v>219.46</v>
          </cell>
          <cell r="AU279">
            <v>224.21</v>
          </cell>
          <cell r="AV279">
            <v>228.96</v>
          </cell>
          <cell r="AW279">
            <v>233.7</v>
          </cell>
          <cell r="AX279">
            <v>238.45</v>
          </cell>
          <cell r="AY279">
            <v>243.19</v>
          </cell>
          <cell r="AZ279">
            <v>247.94</v>
          </cell>
          <cell r="BA279">
            <v>252.69</v>
          </cell>
          <cell r="BB279">
            <v>257.43</v>
          </cell>
          <cell r="BC279">
            <v>233.7</v>
          </cell>
          <cell r="BD279">
            <v>113</v>
          </cell>
          <cell r="BE279">
            <v>207.58</v>
          </cell>
          <cell r="BF279">
            <v>214.23</v>
          </cell>
          <cell r="BG279">
            <v>220.87</v>
          </cell>
          <cell r="BH279">
            <v>227.52</v>
          </cell>
          <cell r="BI279">
            <v>234.16</v>
          </cell>
          <cell r="BJ279">
            <v>240.81</v>
          </cell>
          <cell r="BK279">
            <v>247.45</v>
          </cell>
          <cell r="BL279">
            <v>254.09</v>
          </cell>
          <cell r="BM279">
            <v>260.74</v>
          </cell>
          <cell r="BN279">
            <v>267.38</v>
          </cell>
          <cell r="BO279">
            <v>274.02999999999997</v>
          </cell>
          <cell r="BP279">
            <v>280.67</v>
          </cell>
          <cell r="BQ279">
            <v>287.32</v>
          </cell>
          <cell r="BR279">
            <v>293.95999999999998</v>
          </cell>
          <cell r="BS279">
            <v>300.61</v>
          </cell>
          <cell r="BT279">
            <v>307.25</v>
          </cell>
          <cell r="BU279">
            <v>313.89</v>
          </cell>
          <cell r="BV279">
            <v>320.54000000000002</v>
          </cell>
          <cell r="BW279">
            <v>327.18</v>
          </cell>
          <cell r="BX279">
            <v>333.83</v>
          </cell>
          <cell r="BY279">
            <v>340.47</v>
          </cell>
          <cell r="BZ279">
            <v>347.12</v>
          </cell>
          <cell r="CA279">
            <v>353.76</v>
          </cell>
          <cell r="CB279">
            <v>360.41</v>
          </cell>
          <cell r="CC279">
            <v>327.18</v>
          </cell>
        </row>
        <row r="280">
          <cell r="AD280">
            <v>114</v>
          </cell>
          <cell r="AE280">
            <v>149.58000000000001</v>
          </cell>
          <cell r="AF280">
            <v>154.37</v>
          </cell>
          <cell r="AG280">
            <v>159.16</v>
          </cell>
          <cell r="AH280">
            <v>163.94</v>
          </cell>
          <cell r="AI280">
            <v>168.73</v>
          </cell>
          <cell r="AJ280">
            <v>173.52</v>
          </cell>
          <cell r="AK280">
            <v>178.31</v>
          </cell>
          <cell r="AL280">
            <v>183.1</v>
          </cell>
          <cell r="AM280">
            <v>187.88</v>
          </cell>
          <cell r="AN280">
            <v>192.67</v>
          </cell>
          <cell r="AO280">
            <v>197.46</v>
          </cell>
          <cell r="AP280">
            <v>202.25</v>
          </cell>
          <cell r="AQ280">
            <v>207.04</v>
          </cell>
          <cell r="AR280">
            <v>211.82</v>
          </cell>
          <cell r="AS280">
            <v>216.61</v>
          </cell>
          <cell r="AT280">
            <v>221.4</v>
          </cell>
          <cell r="AU280">
            <v>226.19</v>
          </cell>
          <cell r="AV280">
            <v>230.98</v>
          </cell>
          <cell r="AW280">
            <v>235.76</v>
          </cell>
          <cell r="AX280">
            <v>240.55</v>
          </cell>
          <cell r="AY280">
            <v>245.34</v>
          </cell>
          <cell r="AZ280">
            <v>250.13</v>
          </cell>
          <cell r="BA280">
            <v>254.92</v>
          </cell>
          <cell r="BB280">
            <v>259.7</v>
          </cell>
          <cell r="BC280">
            <v>235.76</v>
          </cell>
          <cell r="BD280">
            <v>114</v>
          </cell>
          <cell r="BE280">
            <v>209.41</v>
          </cell>
          <cell r="BF280">
            <v>216.12</v>
          </cell>
          <cell r="BG280">
            <v>222.82</v>
          </cell>
          <cell r="BH280">
            <v>229.52</v>
          </cell>
          <cell r="BI280">
            <v>236.23</v>
          </cell>
          <cell r="BJ280">
            <v>242.93</v>
          </cell>
          <cell r="BK280">
            <v>249.63</v>
          </cell>
          <cell r="BL280">
            <v>256.33</v>
          </cell>
          <cell r="BM280">
            <v>263.04000000000002</v>
          </cell>
          <cell r="BN280">
            <v>269.74</v>
          </cell>
          <cell r="BO280">
            <v>276.44</v>
          </cell>
          <cell r="BP280">
            <v>283.14999999999998</v>
          </cell>
          <cell r="BQ280">
            <v>289.85000000000002</v>
          </cell>
          <cell r="BR280">
            <v>296.55</v>
          </cell>
          <cell r="BS280">
            <v>303.26</v>
          </cell>
          <cell r="BT280">
            <v>309.95999999999998</v>
          </cell>
          <cell r="BU280">
            <v>316.66000000000003</v>
          </cell>
          <cell r="BV280">
            <v>323.37</v>
          </cell>
          <cell r="BW280">
            <v>330.07</v>
          </cell>
          <cell r="BX280">
            <v>336.77</v>
          </cell>
          <cell r="BY280">
            <v>343.48</v>
          </cell>
          <cell r="BZ280">
            <v>350.18</v>
          </cell>
          <cell r="CA280">
            <v>356.88</v>
          </cell>
          <cell r="CB280">
            <v>363.59</v>
          </cell>
          <cell r="CC280">
            <v>330.07</v>
          </cell>
        </row>
        <row r="281">
          <cell r="AD281">
            <v>115</v>
          </cell>
          <cell r="AE281">
            <v>150.88999999999999</v>
          </cell>
          <cell r="AF281">
            <v>155.72</v>
          </cell>
          <cell r="AG281">
            <v>160.55000000000001</v>
          </cell>
          <cell r="AH281">
            <v>165.38</v>
          </cell>
          <cell r="AI281">
            <v>170.21</v>
          </cell>
          <cell r="AJ281">
            <v>175.04</v>
          </cell>
          <cell r="AK281">
            <v>179.87</v>
          </cell>
          <cell r="AL281">
            <v>184.7</v>
          </cell>
          <cell r="AM281">
            <v>189.53</v>
          </cell>
          <cell r="AN281">
            <v>194.36</v>
          </cell>
          <cell r="AO281">
            <v>199.19</v>
          </cell>
          <cell r="AP281">
            <v>204.02</v>
          </cell>
          <cell r="AQ281">
            <v>208.85</v>
          </cell>
          <cell r="AR281">
            <v>213.68</v>
          </cell>
          <cell r="AS281">
            <v>218.51</v>
          </cell>
          <cell r="AT281">
            <v>223.34</v>
          </cell>
          <cell r="AU281">
            <v>228.17</v>
          </cell>
          <cell r="AV281">
            <v>233</v>
          </cell>
          <cell r="AW281">
            <v>237.83</v>
          </cell>
          <cell r="AX281">
            <v>242.66</v>
          </cell>
          <cell r="AY281">
            <v>247.49</v>
          </cell>
          <cell r="AZ281">
            <v>252.32</v>
          </cell>
          <cell r="BA281">
            <v>257.14999999999998</v>
          </cell>
          <cell r="BB281">
            <v>261.98</v>
          </cell>
          <cell r="BC281">
            <v>237.83</v>
          </cell>
          <cell r="BD281">
            <v>115</v>
          </cell>
          <cell r="BE281">
            <v>211.24</v>
          </cell>
          <cell r="BF281">
            <v>218</v>
          </cell>
          <cell r="BG281">
            <v>224.77</v>
          </cell>
          <cell r="BH281">
            <v>231.53</v>
          </cell>
          <cell r="BI281">
            <v>238.29</v>
          </cell>
          <cell r="BJ281">
            <v>245.05</v>
          </cell>
          <cell r="BK281">
            <v>251.81</v>
          </cell>
          <cell r="BL281">
            <v>258.58</v>
          </cell>
          <cell r="BM281">
            <v>265.33999999999997</v>
          </cell>
          <cell r="BN281">
            <v>272.10000000000002</v>
          </cell>
          <cell r="BO281">
            <v>278.86</v>
          </cell>
          <cell r="BP281">
            <v>285.62</v>
          </cell>
          <cell r="BQ281">
            <v>292.39</v>
          </cell>
          <cell r="BR281">
            <v>299.14999999999998</v>
          </cell>
          <cell r="BS281">
            <v>305.91000000000003</v>
          </cell>
          <cell r="BT281">
            <v>312.67</v>
          </cell>
          <cell r="BU281">
            <v>319.43</v>
          </cell>
          <cell r="BV281">
            <v>326.2</v>
          </cell>
          <cell r="BW281">
            <v>332.96</v>
          </cell>
          <cell r="BX281">
            <v>339.72</v>
          </cell>
          <cell r="BY281">
            <v>346.48</v>
          </cell>
          <cell r="BZ281">
            <v>353.24</v>
          </cell>
          <cell r="CA281">
            <v>360.01</v>
          </cell>
          <cell r="CB281">
            <v>366.77</v>
          </cell>
          <cell r="CC281">
            <v>332.96</v>
          </cell>
        </row>
        <row r="282">
          <cell r="AD282">
            <v>116</v>
          </cell>
          <cell r="AE282">
            <v>152.19</v>
          </cell>
          <cell r="AF282">
            <v>157.06</v>
          </cell>
          <cell r="AG282">
            <v>161.94</v>
          </cell>
          <cell r="AH282">
            <v>166.81</v>
          </cell>
          <cell r="AI282">
            <v>171.68</v>
          </cell>
          <cell r="AJ282">
            <v>176.55</v>
          </cell>
          <cell r="AK282">
            <v>181.42</v>
          </cell>
          <cell r="AL282">
            <v>186.3</v>
          </cell>
          <cell r="AM282">
            <v>191.17</v>
          </cell>
          <cell r="AN282">
            <v>196.04</v>
          </cell>
          <cell r="AO282">
            <v>200.91</v>
          </cell>
          <cell r="AP282">
            <v>205.79</v>
          </cell>
          <cell r="AQ282">
            <v>210.66</v>
          </cell>
          <cell r="AR282">
            <v>215.53</v>
          </cell>
          <cell r="AS282">
            <v>220.4</v>
          </cell>
          <cell r="AT282">
            <v>225.27</v>
          </cell>
          <cell r="AU282">
            <v>230.15</v>
          </cell>
          <cell r="AV282">
            <v>235.02</v>
          </cell>
          <cell r="AW282">
            <v>239.89</v>
          </cell>
          <cell r="AX282">
            <v>244.76</v>
          </cell>
          <cell r="AY282">
            <v>249.63</v>
          </cell>
          <cell r="AZ282">
            <v>254.51</v>
          </cell>
          <cell r="BA282">
            <v>259.38</v>
          </cell>
          <cell r="BB282">
            <v>264.25</v>
          </cell>
          <cell r="BC282">
            <v>239.89</v>
          </cell>
          <cell r="BD282">
            <v>116</v>
          </cell>
          <cell r="BE282">
            <v>213.07</v>
          </cell>
          <cell r="BF282">
            <v>219.89</v>
          </cell>
          <cell r="BG282">
            <v>226.71</v>
          </cell>
          <cell r="BH282">
            <v>233.53</v>
          </cell>
          <cell r="BI282">
            <v>240.35</v>
          </cell>
          <cell r="BJ282">
            <v>247.17</v>
          </cell>
          <cell r="BK282">
            <v>253.99</v>
          </cell>
          <cell r="BL282">
            <v>260.82</v>
          </cell>
          <cell r="BM282">
            <v>267.64</v>
          </cell>
          <cell r="BN282">
            <v>274.45999999999998</v>
          </cell>
          <cell r="BO282">
            <v>281.27999999999997</v>
          </cell>
          <cell r="BP282">
            <v>288.10000000000002</v>
          </cell>
          <cell r="BQ282">
            <v>294.92</v>
          </cell>
          <cell r="BR282">
            <v>301.74</v>
          </cell>
          <cell r="BS282">
            <v>308.56</v>
          </cell>
          <cell r="BT282">
            <v>315.38</v>
          </cell>
          <cell r="BU282">
            <v>322.2</v>
          </cell>
          <cell r="BV282">
            <v>329.02</v>
          </cell>
          <cell r="BW282">
            <v>335.85</v>
          </cell>
          <cell r="BX282">
            <v>342.67</v>
          </cell>
          <cell r="BY282">
            <v>349.49</v>
          </cell>
          <cell r="BZ282">
            <v>356.31</v>
          </cell>
          <cell r="CA282">
            <v>363.13</v>
          </cell>
          <cell r="CB282">
            <v>369.95</v>
          </cell>
          <cell r="CC282">
            <v>335.84</v>
          </cell>
        </row>
        <row r="283">
          <cell r="AD283">
            <v>117</v>
          </cell>
          <cell r="AE283">
            <v>153.5</v>
          </cell>
          <cell r="AF283">
            <v>158.41</v>
          </cell>
          <cell r="AG283">
            <v>163.33000000000001</v>
          </cell>
          <cell r="AH283">
            <v>168.24</v>
          </cell>
          <cell r="AI283">
            <v>173.16</v>
          </cell>
          <cell r="AJ283">
            <v>178.07</v>
          </cell>
          <cell r="AK283">
            <v>182.98</v>
          </cell>
          <cell r="AL283">
            <v>187.9</v>
          </cell>
          <cell r="AM283">
            <v>192.81</v>
          </cell>
          <cell r="AN283">
            <v>197.73</v>
          </cell>
          <cell r="AO283">
            <v>202.64</v>
          </cell>
          <cell r="AP283">
            <v>207.55</v>
          </cell>
          <cell r="AQ283">
            <v>212.47</v>
          </cell>
          <cell r="AR283">
            <v>217.38</v>
          </cell>
          <cell r="AS283">
            <v>222.3</v>
          </cell>
          <cell r="AT283">
            <v>227.21</v>
          </cell>
          <cell r="AU283">
            <v>232.12</v>
          </cell>
          <cell r="AV283">
            <v>237.04</v>
          </cell>
          <cell r="AW283">
            <v>241.95</v>
          </cell>
          <cell r="AX283">
            <v>246.87</v>
          </cell>
          <cell r="AY283">
            <v>251.78</v>
          </cell>
          <cell r="AZ283">
            <v>256.69</v>
          </cell>
          <cell r="BA283">
            <v>261.61</v>
          </cell>
          <cell r="BB283">
            <v>266.52</v>
          </cell>
          <cell r="BC283">
            <v>241.95</v>
          </cell>
          <cell r="BD283">
            <v>117</v>
          </cell>
          <cell r="BE283">
            <v>214.9</v>
          </cell>
          <cell r="BF283">
            <v>221.78</v>
          </cell>
          <cell r="BG283">
            <v>228.66</v>
          </cell>
          <cell r="BH283">
            <v>235.54</v>
          </cell>
          <cell r="BI283">
            <v>242.42</v>
          </cell>
          <cell r="BJ283">
            <v>249.3</v>
          </cell>
          <cell r="BK283">
            <v>256.18</v>
          </cell>
          <cell r="BL283">
            <v>263.06</v>
          </cell>
          <cell r="BM283">
            <v>269.94</v>
          </cell>
          <cell r="BN283">
            <v>276.82</v>
          </cell>
          <cell r="BO283">
            <v>283.7</v>
          </cell>
          <cell r="BP283">
            <v>290.58</v>
          </cell>
          <cell r="BQ283">
            <v>297.45</v>
          </cell>
          <cell r="BR283">
            <v>304.33</v>
          </cell>
          <cell r="BS283">
            <v>311.20999999999998</v>
          </cell>
          <cell r="BT283">
            <v>318.08999999999997</v>
          </cell>
          <cell r="BU283">
            <v>324.97000000000003</v>
          </cell>
          <cell r="BV283">
            <v>331.85</v>
          </cell>
          <cell r="BW283">
            <v>338.73</v>
          </cell>
          <cell r="BX283">
            <v>345.61</v>
          </cell>
          <cell r="BY283">
            <v>352.49</v>
          </cell>
          <cell r="BZ283">
            <v>359.37</v>
          </cell>
          <cell r="CA283">
            <v>366.25</v>
          </cell>
          <cell r="CB283">
            <v>373.13</v>
          </cell>
          <cell r="CC283">
            <v>338.73</v>
          </cell>
        </row>
        <row r="284">
          <cell r="AD284">
            <v>118</v>
          </cell>
          <cell r="AE284">
            <v>154.81</v>
          </cell>
          <cell r="AF284">
            <v>159.76</v>
          </cell>
          <cell r="AG284">
            <v>164.72</v>
          </cell>
          <cell r="AH284">
            <v>169.67</v>
          </cell>
          <cell r="AI284">
            <v>174.63</v>
          </cell>
          <cell r="AJ284">
            <v>179.59</v>
          </cell>
          <cell r="AK284">
            <v>184.54</v>
          </cell>
          <cell r="AL284">
            <v>189.5</v>
          </cell>
          <cell r="AM284">
            <v>194.45</v>
          </cell>
          <cell r="AN284">
            <v>199.41</v>
          </cell>
          <cell r="AO284">
            <v>204.37</v>
          </cell>
          <cell r="AP284">
            <v>209.32</v>
          </cell>
          <cell r="AQ284">
            <v>214.28</v>
          </cell>
          <cell r="AR284">
            <v>219.23</v>
          </cell>
          <cell r="AS284">
            <v>224.19</v>
          </cell>
          <cell r="AT284">
            <v>229.15</v>
          </cell>
          <cell r="AU284">
            <v>234.1</v>
          </cell>
          <cell r="AV284">
            <v>239.06</v>
          </cell>
          <cell r="AW284">
            <v>244.01</v>
          </cell>
          <cell r="AX284">
            <v>248.97</v>
          </cell>
          <cell r="AY284">
            <v>253.93</v>
          </cell>
          <cell r="AZ284">
            <v>258.88</v>
          </cell>
          <cell r="BA284">
            <v>263.83999999999997</v>
          </cell>
          <cell r="BB284">
            <v>268.79000000000002</v>
          </cell>
          <cell r="BC284">
            <v>244.01</v>
          </cell>
          <cell r="BD284">
            <v>118</v>
          </cell>
          <cell r="BE284">
            <v>216.73</v>
          </cell>
          <cell r="BF284">
            <v>223.67</v>
          </cell>
          <cell r="BG284">
            <v>230.6</v>
          </cell>
          <cell r="BH284">
            <v>237.54</v>
          </cell>
          <cell r="BI284">
            <v>244.48</v>
          </cell>
          <cell r="BJ284">
            <v>251.42</v>
          </cell>
          <cell r="BK284">
            <v>258.36</v>
          </cell>
          <cell r="BL284">
            <v>265.3</v>
          </cell>
          <cell r="BM284">
            <v>272.24</v>
          </cell>
          <cell r="BN284">
            <v>279.17</v>
          </cell>
          <cell r="BO284">
            <v>286.11</v>
          </cell>
          <cell r="BP284">
            <v>293.05</v>
          </cell>
          <cell r="BQ284">
            <v>299.99</v>
          </cell>
          <cell r="BR284">
            <v>306.93</v>
          </cell>
          <cell r="BS284">
            <v>313.87</v>
          </cell>
          <cell r="BT284">
            <v>320.8</v>
          </cell>
          <cell r="BU284">
            <v>327.74</v>
          </cell>
          <cell r="BV284">
            <v>334.68</v>
          </cell>
          <cell r="BW284">
            <v>341.62</v>
          </cell>
          <cell r="BX284">
            <v>348.56</v>
          </cell>
          <cell r="BY284">
            <v>355.5</v>
          </cell>
          <cell r="BZ284">
            <v>362.44</v>
          </cell>
          <cell r="CA284">
            <v>369.37</v>
          </cell>
          <cell r="CB284">
            <v>376.31</v>
          </cell>
          <cell r="CC284">
            <v>341.62</v>
          </cell>
        </row>
        <row r="285">
          <cell r="AD285">
            <v>119</v>
          </cell>
          <cell r="AE285">
            <v>156.11000000000001</v>
          </cell>
          <cell r="AF285">
            <v>161.11000000000001</v>
          </cell>
          <cell r="AG285">
            <v>166.11</v>
          </cell>
          <cell r="AH285">
            <v>171.11</v>
          </cell>
          <cell r="AI285">
            <v>176.1</v>
          </cell>
          <cell r="AJ285">
            <v>181.1</v>
          </cell>
          <cell r="AK285">
            <v>186.1</v>
          </cell>
          <cell r="AL285">
            <v>191.1</v>
          </cell>
          <cell r="AM285">
            <v>196.1</v>
          </cell>
          <cell r="AN285">
            <v>201.09</v>
          </cell>
          <cell r="AO285">
            <v>206.09</v>
          </cell>
          <cell r="AP285">
            <v>211.09</v>
          </cell>
          <cell r="AQ285">
            <v>216.09</v>
          </cell>
          <cell r="AR285">
            <v>221.09</v>
          </cell>
          <cell r="AS285">
            <v>226.08</v>
          </cell>
          <cell r="AT285">
            <v>231.08</v>
          </cell>
          <cell r="AU285">
            <v>236.08</v>
          </cell>
          <cell r="AV285">
            <v>241.08</v>
          </cell>
          <cell r="AW285">
            <v>246.08</v>
          </cell>
          <cell r="AX285">
            <v>251.07</v>
          </cell>
          <cell r="AY285">
            <v>256.07</v>
          </cell>
          <cell r="AZ285">
            <v>261.07</v>
          </cell>
          <cell r="BA285">
            <v>266.07</v>
          </cell>
          <cell r="BB285">
            <v>271.07</v>
          </cell>
          <cell r="BC285">
            <v>246.08</v>
          </cell>
          <cell r="BD285">
            <v>119</v>
          </cell>
          <cell r="BE285">
            <v>218.56</v>
          </cell>
          <cell r="BF285">
            <v>225.55</v>
          </cell>
          <cell r="BG285">
            <v>232.55</v>
          </cell>
          <cell r="BH285">
            <v>239.55</v>
          </cell>
          <cell r="BI285">
            <v>246.55</v>
          </cell>
          <cell r="BJ285">
            <v>253.54</v>
          </cell>
          <cell r="BK285">
            <v>260.54000000000002</v>
          </cell>
          <cell r="BL285">
            <v>267.54000000000002</v>
          </cell>
          <cell r="BM285">
            <v>274.54000000000002</v>
          </cell>
          <cell r="BN285">
            <v>281.52999999999997</v>
          </cell>
          <cell r="BO285">
            <v>288.52999999999997</v>
          </cell>
          <cell r="BP285">
            <v>295.52999999999997</v>
          </cell>
          <cell r="BQ285">
            <v>302.52</v>
          </cell>
          <cell r="BR285">
            <v>309.52</v>
          </cell>
          <cell r="BS285">
            <v>316.52</v>
          </cell>
          <cell r="BT285">
            <v>323.52</v>
          </cell>
          <cell r="BU285">
            <v>330.51</v>
          </cell>
          <cell r="BV285">
            <v>337.51</v>
          </cell>
          <cell r="BW285">
            <v>344.51</v>
          </cell>
          <cell r="BX285">
            <v>351.5</v>
          </cell>
          <cell r="BY285">
            <v>358.5</v>
          </cell>
          <cell r="BZ285">
            <v>365.5</v>
          </cell>
          <cell r="CA285">
            <v>372.5</v>
          </cell>
          <cell r="CB285">
            <v>379.49</v>
          </cell>
          <cell r="CC285">
            <v>344.51</v>
          </cell>
        </row>
        <row r="286">
          <cell r="AD286">
            <v>120</v>
          </cell>
          <cell r="AE286">
            <v>157.41999999999999</v>
          </cell>
          <cell r="AF286">
            <v>162.46</v>
          </cell>
          <cell r="AG286">
            <v>167.5</v>
          </cell>
          <cell r="AH286">
            <v>172.54</v>
          </cell>
          <cell r="AI286">
            <v>177.58</v>
          </cell>
          <cell r="AJ286">
            <v>182.62</v>
          </cell>
          <cell r="AK286">
            <v>187.66</v>
          </cell>
          <cell r="AL286">
            <v>192.7</v>
          </cell>
          <cell r="AM286">
            <v>197.74</v>
          </cell>
          <cell r="AN286">
            <v>202.78</v>
          </cell>
          <cell r="AO286">
            <v>207.82</v>
          </cell>
          <cell r="AP286">
            <v>212.86</v>
          </cell>
          <cell r="AQ286">
            <v>217.9</v>
          </cell>
          <cell r="AR286">
            <v>222.94</v>
          </cell>
          <cell r="AS286">
            <v>227.98</v>
          </cell>
          <cell r="AT286">
            <v>233.02</v>
          </cell>
          <cell r="AU286">
            <v>238.06</v>
          </cell>
          <cell r="AV286">
            <v>243.1</v>
          </cell>
          <cell r="AW286">
            <v>248.14</v>
          </cell>
          <cell r="AX286">
            <v>253.18</v>
          </cell>
          <cell r="AY286">
            <v>258.22000000000003</v>
          </cell>
          <cell r="AZ286">
            <v>263.26</v>
          </cell>
          <cell r="BA286">
            <v>268.3</v>
          </cell>
          <cell r="BB286">
            <v>273.33999999999997</v>
          </cell>
          <cell r="BC286">
            <v>248.14</v>
          </cell>
          <cell r="BD286">
            <v>120</v>
          </cell>
          <cell r="BE286">
            <v>220.39</v>
          </cell>
          <cell r="BF286">
            <v>227.44</v>
          </cell>
          <cell r="BG286">
            <v>234.5</v>
          </cell>
          <cell r="BH286">
            <v>241.55</v>
          </cell>
          <cell r="BI286">
            <v>248.61</v>
          </cell>
          <cell r="BJ286">
            <v>255.67</v>
          </cell>
          <cell r="BK286">
            <v>262.72000000000003</v>
          </cell>
          <cell r="BL286">
            <v>269.77999999999997</v>
          </cell>
          <cell r="BM286">
            <v>276.83</v>
          </cell>
          <cell r="BN286">
            <v>283.89</v>
          </cell>
          <cell r="BO286">
            <v>290.95</v>
          </cell>
          <cell r="BP286">
            <v>298</v>
          </cell>
          <cell r="BQ286">
            <v>305.06</v>
          </cell>
          <cell r="BR286">
            <v>312.11</v>
          </cell>
          <cell r="BS286">
            <v>319.17</v>
          </cell>
          <cell r="BT286">
            <v>326.23</v>
          </cell>
          <cell r="BU286">
            <v>333.28</v>
          </cell>
          <cell r="BV286">
            <v>340.34</v>
          </cell>
          <cell r="BW286">
            <v>347.39</v>
          </cell>
          <cell r="BX286">
            <v>354.45</v>
          </cell>
          <cell r="BY286">
            <v>361.51</v>
          </cell>
          <cell r="BZ286">
            <v>368.56</v>
          </cell>
          <cell r="CA286">
            <v>375.62</v>
          </cell>
          <cell r="CB286">
            <v>382.67</v>
          </cell>
          <cell r="CC286">
            <v>347.39</v>
          </cell>
        </row>
        <row r="287">
          <cell r="AD287">
            <v>121</v>
          </cell>
          <cell r="AE287">
            <v>158.72</v>
          </cell>
          <cell r="AF287">
            <v>163.81</v>
          </cell>
          <cell r="AG287">
            <v>168.89</v>
          </cell>
          <cell r="AH287">
            <v>173.97</v>
          </cell>
          <cell r="AI287">
            <v>179.05</v>
          </cell>
          <cell r="AJ287">
            <v>184.13</v>
          </cell>
          <cell r="AK287">
            <v>189.22</v>
          </cell>
          <cell r="AL287">
            <v>194.3</v>
          </cell>
          <cell r="AM287">
            <v>199.38</v>
          </cell>
          <cell r="AN287">
            <v>204.46</v>
          </cell>
          <cell r="AO287">
            <v>209.55</v>
          </cell>
          <cell r="AP287">
            <v>214.63</v>
          </cell>
          <cell r="AQ287">
            <v>219.71</v>
          </cell>
          <cell r="AR287">
            <v>224.79</v>
          </cell>
          <cell r="AS287">
            <v>229.87</v>
          </cell>
          <cell r="AT287">
            <v>234.96</v>
          </cell>
          <cell r="AU287">
            <v>240.04</v>
          </cell>
          <cell r="AV287">
            <v>245.12</v>
          </cell>
          <cell r="AW287">
            <v>250.2</v>
          </cell>
          <cell r="AX287">
            <v>255.28</v>
          </cell>
          <cell r="AY287">
            <v>260.37</v>
          </cell>
          <cell r="AZ287">
            <v>265.45</v>
          </cell>
          <cell r="BA287">
            <v>270.52999999999997</v>
          </cell>
          <cell r="BB287">
            <v>275.61</v>
          </cell>
          <cell r="BC287">
            <v>250.2</v>
          </cell>
          <cell r="BD287">
            <v>121</v>
          </cell>
          <cell r="BE287">
            <v>222.21</v>
          </cell>
          <cell r="BF287">
            <v>229.33</v>
          </cell>
          <cell r="BG287">
            <v>236.44</v>
          </cell>
          <cell r="BH287">
            <v>243.56</v>
          </cell>
          <cell r="BI287">
            <v>250.67</v>
          </cell>
          <cell r="BJ287">
            <v>257.79000000000002</v>
          </cell>
          <cell r="BK287">
            <v>264.89999999999998</v>
          </cell>
          <cell r="BL287">
            <v>272.02</v>
          </cell>
          <cell r="BM287">
            <v>279.13</v>
          </cell>
          <cell r="BN287">
            <v>286.25</v>
          </cell>
          <cell r="BO287">
            <v>293.36</v>
          </cell>
          <cell r="BP287">
            <v>300.48</v>
          </cell>
          <cell r="BQ287">
            <v>307.58999999999997</v>
          </cell>
          <cell r="BR287">
            <v>314.70999999999998</v>
          </cell>
          <cell r="BS287">
            <v>321.82</v>
          </cell>
          <cell r="BT287">
            <v>328.94</v>
          </cell>
          <cell r="BU287">
            <v>336.05</v>
          </cell>
          <cell r="BV287">
            <v>343.17</v>
          </cell>
          <cell r="BW287">
            <v>350.28</v>
          </cell>
          <cell r="BX287">
            <v>357.4</v>
          </cell>
          <cell r="BY287">
            <v>364.51</v>
          </cell>
          <cell r="BZ287">
            <v>371.63</v>
          </cell>
          <cell r="CA287">
            <v>378.74</v>
          </cell>
          <cell r="CB287">
            <v>385.86</v>
          </cell>
          <cell r="CC287">
            <v>350.28</v>
          </cell>
        </row>
        <row r="288">
          <cell r="AD288">
            <v>122</v>
          </cell>
          <cell r="AE288">
            <v>160.03</v>
          </cell>
          <cell r="AF288">
            <v>165.16</v>
          </cell>
          <cell r="AG288">
            <v>170.28</v>
          </cell>
          <cell r="AH288">
            <v>175.4</v>
          </cell>
          <cell r="AI288">
            <v>180.53</v>
          </cell>
          <cell r="AJ288">
            <v>185.65</v>
          </cell>
          <cell r="AK288">
            <v>190.78</v>
          </cell>
          <cell r="AL288">
            <v>195.9</v>
          </cell>
          <cell r="AM288">
            <v>201.02</v>
          </cell>
          <cell r="AN288">
            <v>206.15</v>
          </cell>
          <cell r="AO288">
            <v>211.27</v>
          </cell>
          <cell r="AP288">
            <v>216.4</v>
          </cell>
          <cell r="AQ288">
            <v>221.52</v>
          </cell>
          <cell r="AR288">
            <v>226.64</v>
          </cell>
          <cell r="AS288">
            <v>231.77</v>
          </cell>
          <cell r="AT288">
            <v>236.89</v>
          </cell>
          <cell r="AU288">
            <v>242.02</v>
          </cell>
          <cell r="AV288">
            <v>247.14</v>
          </cell>
          <cell r="AW288">
            <v>252.26</v>
          </cell>
          <cell r="AX288">
            <v>257.39</v>
          </cell>
          <cell r="AY288">
            <v>262.51</v>
          </cell>
          <cell r="AZ288">
            <v>267.64</v>
          </cell>
          <cell r="BA288">
            <v>272.76</v>
          </cell>
          <cell r="BB288">
            <v>277.88</v>
          </cell>
          <cell r="BC288">
            <v>252.26</v>
          </cell>
          <cell r="BD288">
            <v>122</v>
          </cell>
          <cell r="BE288">
            <v>224.4</v>
          </cell>
          <cell r="BF288">
            <v>231.22</v>
          </cell>
          <cell r="BG288">
            <v>238.39</v>
          </cell>
          <cell r="BH288">
            <v>245.56</v>
          </cell>
          <cell r="BI288">
            <v>252.74</v>
          </cell>
          <cell r="BJ288">
            <v>259.91000000000003</v>
          </cell>
          <cell r="BK288">
            <v>267.08999999999997</v>
          </cell>
          <cell r="BL288">
            <v>274.26</v>
          </cell>
          <cell r="BM288">
            <v>281.43</v>
          </cell>
          <cell r="BN288">
            <v>288.61</v>
          </cell>
          <cell r="BO288">
            <v>295.77999999999997</v>
          </cell>
          <cell r="BP288">
            <v>302.95</v>
          </cell>
          <cell r="BQ288">
            <v>310.13</v>
          </cell>
          <cell r="BR288">
            <v>317.3</v>
          </cell>
          <cell r="BS288">
            <v>324.47000000000003</v>
          </cell>
          <cell r="BT288">
            <v>331.65</v>
          </cell>
          <cell r="BU288">
            <v>338.82</v>
          </cell>
          <cell r="BV288">
            <v>346</v>
          </cell>
          <cell r="BW288">
            <v>353.17</v>
          </cell>
          <cell r="BX288">
            <v>360.34</v>
          </cell>
          <cell r="BY288">
            <v>367.52</v>
          </cell>
          <cell r="BZ288">
            <v>374.69</v>
          </cell>
          <cell r="CA288">
            <v>381.86</v>
          </cell>
          <cell r="CB288">
            <v>389.04</v>
          </cell>
          <cell r="CC288">
            <v>353.17</v>
          </cell>
        </row>
        <row r="289">
          <cell r="AD289">
            <v>123</v>
          </cell>
          <cell r="AE289">
            <v>161.34</v>
          </cell>
          <cell r="AF289">
            <v>166.5</v>
          </cell>
          <cell r="AG289">
            <v>171.67</v>
          </cell>
          <cell r="AH289">
            <v>176.84</v>
          </cell>
          <cell r="AI289">
            <v>182</v>
          </cell>
          <cell r="AJ289">
            <v>187.17</v>
          </cell>
          <cell r="AK289">
            <v>192.33</v>
          </cell>
          <cell r="AL289">
            <v>197.5</v>
          </cell>
          <cell r="AM289">
            <v>202.67</v>
          </cell>
          <cell r="AN289">
            <v>207.83</v>
          </cell>
          <cell r="AO289">
            <v>213</v>
          </cell>
          <cell r="AP289">
            <v>218.16</v>
          </cell>
          <cell r="AQ289">
            <v>223.33</v>
          </cell>
          <cell r="AR289">
            <v>228.5</v>
          </cell>
          <cell r="AS289">
            <v>233.66</v>
          </cell>
          <cell r="AT289">
            <v>238.83</v>
          </cell>
          <cell r="AU289">
            <v>243.99</v>
          </cell>
          <cell r="AV289">
            <v>249.16</v>
          </cell>
          <cell r="AW289">
            <v>254.33</v>
          </cell>
          <cell r="AX289">
            <v>259.49</v>
          </cell>
          <cell r="AY289">
            <v>264.66000000000003</v>
          </cell>
          <cell r="AZ289">
            <v>269.82</v>
          </cell>
          <cell r="BA289">
            <v>274.99</v>
          </cell>
          <cell r="BB289">
            <v>280.16000000000003</v>
          </cell>
          <cell r="BC289">
            <v>254.33</v>
          </cell>
          <cell r="BD289">
            <v>123</v>
          </cell>
          <cell r="BE289">
            <v>225.87</v>
          </cell>
          <cell r="BF289">
            <v>233.11</v>
          </cell>
          <cell r="BG289">
            <v>240.34</v>
          </cell>
          <cell r="BH289">
            <v>247.57</v>
          </cell>
          <cell r="BI289">
            <v>254.8</v>
          </cell>
          <cell r="BJ289">
            <v>262.02999999999997</v>
          </cell>
          <cell r="BK289">
            <v>269.27</v>
          </cell>
          <cell r="BL289">
            <v>276.5</v>
          </cell>
          <cell r="BM289">
            <v>283.73</v>
          </cell>
          <cell r="BN289">
            <v>290.95999999999998</v>
          </cell>
          <cell r="BO289">
            <v>298.2</v>
          </cell>
          <cell r="BP289">
            <v>305.43</v>
          </cell>
          <cell r="BQ289">
            <v>312.66000000000003</v>
          </cell>
          <cell r="BR289">
            <v>319.89</v>
          </cell>
          <cell r="BS289">
            <v>327.13</v>
          </cell>
          <cell r="BT289">
            <v>334.36</v>
          </cell>
          <cell r="BU289">
            <v>341.59</v>
          </cell>
          <cell r="BV289">
            <v>348.82</v>
          </cell>
          <cell r="BW289">
            <v>356.06</v>
          </cell>
          <cell r="BX289">
            <v>363.29</v>
          </cell>
          <cell r="BY289">
            <v>370.52</v>
          </cell>
          <cell r="BZ289">
            <v>377.75</v>
          </cell>
          <cell r="CA289">
            <v>384.99</v>
          </cell>
          <cell r="CB289">
            <v>392.22</v>
          </cell>
          <cell r="CC289">
            <v>356.06</v>
          </cell>
        </row>
        <row r="290">
          <cell r="AD290">
            <v>124</v>
          </cell>
          <cell r="AE290">
            <v>162.63999999999999</v>
          </cell>
          <cell r="AF290">
            <v>167.85</v>
          </cell>
          <cell r="AG290">
            <v>173.06</v>
          </cell>
          <cell r="AH290">
            <v>178.27</v>
          </cell>
          <cell r="AI290">
            <v>183.48</v>
          </cell>
          <cell r="AJ290">
            <v>188.68</v>
          </cell>
          <cell r="AK290">
            <v>193.89</v>
          </cell>
          <cell r="AL290">
            <v>199.1</v>
          </cell>
          <cell r="AM290">
            <v>204.31</v>
          </cell>
          <cell r="AN290">
            <v>209.52</v>
          </cell>
          <cell r="AO290">
            <v>214.72</v>
          </cell>
          <cell r="AP290">
            <v>219.93</v>
          </cell>
          <cell r="AQ290">
            <v>225.14</v>
          </cell>
          <cell r="AR290">
            <v>230.35</v>
          </cell>
          <cell r="AS290">
            <v>235.56</v>
          </cell>
          <cell r="AT290">
            <v>240.76</v>
          </cell>
          <cell r="AU290">
            <v>245.97</v>
          </cell>
          <cell r="AV290">
            <v>251.18</v>
          </cell>
          <cell r="AW290">
            <v>256.39</v>
          </cell>
          <cell r="AX290">
            <v>261.60000000000002</v>
          </cell>
          <cell r="AY290">
            <v>266.8</v>
          </cell>
          <cell r="AZ290">
            <v>272.01</v>
          </cell>
          <cell r="BA290">
            <v>277.22000000000003</v>
          </cell>
          <cell r="BB290">
            <v>282.43</v>
          </cell>
          <cell r="BC290">
            <v>256.39</v>
          </cell>
          <cell r="BD290">
            <v>124</v>
          </cell>
          <cell r="BE290">
            <v>227.7</v>
          </cell>
          <cell r="BF290">
            <v>234.99</v>
          </cell>
          <cell r="BG290">
            <v>242.28</v>
          </cell>
          <cell r="BH290">
            <v>249.58</v>
          </cell>
          <cell r="BI290">
            <v>256.87</v>
          </cell>
          <cell r="BJ290">
            <v>264.16000000000003</v>
          </cell>
          <cell r="BK290">
            <v>271.45</v>
          </cell>
          <cell r="BL290">
            <v>278.74</v>
          </cell>
          <cell r="BM290">
            <v>286.02999999999997</v>
          </cell>
          <cell r="BN290">
            <v>293.32</v>
          </cell>
          <cell r="BO290">
            <v>300.61</v>
          </cell>
          <cell r="BP290">
            <v>307.91000000000003</v>
          </cell>
          <cell r="BQ290">
            <v>315.2</v>
          </cell>
          <cell r="BR290">
            <v>322.49</v>
          </cell>
          <cell r="BS290">
            <v>329.78</v>
          </cell>
          <cell r="BT290">
            <v>337.07</v>
          </cell>
          <cell r="BU290">
            <v>344.36</v>
          </cell>
          <cell r="BV290">
            <v>351.65</v>
          </cell>
          <cell r="BW290">
            <v>358.94</v>
          </cell>
          <cell r="BX290">
            <v>366.24</v>
          </cell>
          <cell r="BY290">
            <v>373.53</v>
          </cell>
          <cell r="BZ290">
            <v>380.82</v>
          </cell>
          <cell r="CA290">
            <v>388.11</v>
          </cell>
          <cell r="CB290">
            <v>395.4</v>
          </cell>
          <cell r="CC290">
            <v>358.94</v>
          </cell>
        </row>
        <row r="291">
          <cell r="AD291">
            <v>125</v>
          </cell>
          <cell r="AE291">
            <v>163.95</v>
          </cell>
          <cell r="AF291">
            <v>169.2</v>
          </cell>
          <cell r="AG291">
            <v>174.45</v>
          </cell>
          <cell r="AH291">
            <v>179.7</v>
          </cell>
          <cell r="AI291">
            <v>184.95</v>
          </cell>
          <cell r="AJ291">
            <v>190.2</v>
          </cell>
          <cell r="AK291">
            <v>195.45</v>
          </cell>
          <cell r="AL291">
            <v>200.7</v>
          </cell>
          <cell r="AM291">
            <v>205.95</v>
          </cell>
          <cell r="AN291">
            <v>211.2</v>
          </cell>
          <cell r="AO291">
            <v>216.45</v>
          </cell>
          <cell r="AP291">
            <v>221.7</v>
          </cell>
          <cell r="AQ291">
            <v>226.95</v>
          </cell>
          <cell r="AR291">
            <v>232.2</v>
          </cell>
          <cell r="AS291">
            <v>237.45</v>
          </cell>
          <cell r="AT291">
            <v>242.7</v>
          </cell>
          <cell r="AU291">
            <v>247.95</v>
          </cell>
          <cell r="AV291">
            <v>253.2</v>
          </cell>
          <cell r="AW291">
            <v>258.45</v>
          </cell>
          <cell r="AX291">
            <v>263.7</v>
          </cell>
          <cell r="AY291">
            <v>268.95</v>
          </cell>
          <cell r="AZ291">
            <v>274.2</v>
          </cell>
          <cell r="BA291">
            <v>279.45</v>
          </cell>
          <cell r="BB291">
            <v>284.7</v>
          </cell>
          <cell r="BC291">
            <v>258.45</v>
          </cell>
          <cell r="BD291">
            <v>125</v>
          </cell>
          <cell r="BE291">
            <v>229.53</v>
          </cell>
          <cell r="BF291">
            <v>236.88</v>
          </cell>
          <cell r="BG291">
            <v>244.23</v>
          </cell>
          <cell r="BH291">
            <v>251.58</v>
          </cell>
          <cell r="BI291">
            <v>258.93</v>
          </cell>
          <cell r="BJ291">
            <v>266.27999999999997</v>
          </cell>
          <cell r="BK291">
            <v>273.63</v>
          </cell>
          <cell r="BL291">
            <v>280.98</v>
          </cell>
          <cell r="BM291">
            <v>288.33</v>
          </cell>
          <cell r="BN291">
            <v>295.68</v>
          </cell>
          <cell r="BO291">
            <v>303.02999999999997</v>
          </cell>
          <cell r="BP291">
            <v>310.38</v>
          </cell>
          <cell r="BQ291">
            <v>317.73</v>
          </cell>
          <cell r="BR291">
            <v>325.08</v>
          </cell>
          <cell r="BS291">
            <v>332.43</v>
          </cell>
          <cell r="BT291">
            <v>339.78</v>
          </cell>
          <cell r="BU291">
            <v>347.13</v>
          </cell>
          <cell r="BV291">
            <v>354.48</v>
          </cell>
          <cell r="BW291">
            <v>361.83</v>
          </cell>
          <cell r="BX291">
            <v>369.18</v>
          </cell>
          <cell r="BY291">
            <v>376.53</v>
          </cell>
          <cell r="BZ291">
            <v>383.88</v>
          </cell>
          <cell r="CA291">
            <v>391.23</v>
          </cell>
          <cell r="CB291">
            <v>398.58</v>
          </cell>
          <cell r="CC291">
            <v>361.83</v>
          </cell>
        </row>
        <row r="292">
          <cell r="AD292">
            <v>126</v>
          </cell>
          <cell r="AE292">
            <v>165.26</v>
          </cell>
          <cell r="AF292">
            <v>170.55</v>
          </cell>
          <cell r="AG292">
            <v>175.84</v>
          </cell>
          <cell r="AH292">
            <v>181.13</v>
          </cell>
          <cell r="AI292">
            <v>186.42</v>
          </cell>
          <cell r="AJ292">
            <v>191.72</v>
          </cell>
          <cell r="AK292">
            <v>197.01</v>
          </cell>
          <cell r="AL292">
            <v>202.3</v>
          </cell>
          <cell r="AM292">
            <v>207.59</v>
          </cell>
          <cell r="AN292">
            <v>212.89</v>
          </cell>
          <cell r="AO292">
            <v>218.18</v>
          </cell>
          <cell r="AP292">
            <v>223.47</v>
          </cell>
          <cell r="AQ292">
            <v>228.76</v>
          </cell>
          <cell r="AR292">
            <v>234.05</v>
          </cell>
          <cell r="AS292">
            <v>239.35</v>
          </cell>
          <cell r="AT292">
            <v>244.64</v>
          </cell>
          <cell r="AU292">
            <v>249.93</v>
          </cell>
          <cell r="AV292">
            <v>255.22</v>
          </cell>
          <cell r="AW292">
            <v>260.51</v>
          </cell>
          <cell r="AX292">
            <v>265.81</v>
          </cell>
          <cell r="AY292">
            <v>271.10000000000002</v>
          </cell>
          <cell r="AZ292">
            <v>276.39</v>
          </cell>
          <cell r="BA292">
            <v>281.68</v>
          </cell>
          <cell r="BB292">
            <v>286.97000000000003</v>
          </cell>
          <cell r="BC292">
            <v>260.51</v>
          </cell>
          <cell r="BD292">
            <v>126</v>
          </cell>
          <cell r="BE292">
            <v>231.36</v>
          </cell>
          <cell r="BF292">
            <v>238.77</v>
          </cell>
          <cell r="BG292">
            <v>246.18</v>
          </cell>
          <cell r="BH292">
            <v>253.59</v>
          </cell>
          <cell r="BI292">
            <v>260.99</v>
          </cell>
          <cell r="BJ292">
            <v>268.39999999999998</v>
          </cell>
          <cell r="BK292">
            <v>275.81</v>
          </cell>
          <cell r="BL292">
            <v>283.22000000000003</v>
          </cell>
          <cell r="BM292">
            <v>290.63</v>
          </cell>
          <cell r="BN292">
            <v>298.04000000000002</v>
          </cell>
          <cell r="BO292">
            <v>305.45</v>
          </cell>
          <cell r="BP292">
            <v>312.86</v>
          </cell>
          <cell r="BQ292">
            <v>320.27</v>
          </cell>
          <cell r="BR292">
            <v>327.67</v>
          </cell>
          <cell r="BS292">
            <v>335.08</v>
          </cell>
          <cell r="BT292">
            <v>342.49</v>
          </cell>
          <cell r="BU292">
            <v>349.9</v>
          </cell>
          <cell r="BV292">
            <v>357.31</v>
          </cell>
          <cell r="BW292">
            <v>364.72</v>
          </cell>
          <cell r="BX292">
            <v>372.13</v>
          </cell>
          <cell r="BY292">
            <v>379.54</v>
          </cell>
          <cell r="BZ292">
            <v>386.95</v>
          </cell>
          <cell r="CA292">
            <v>394.35</v>
          </cell>
          <cell r="CB292">
            <v>401.76</v>
          </cell>
          <cell r="CC292">
            <v>364.72</v>
          </cell>
        </row>
        <row r="293">
          <cell r="AD293">
            <v>127</v>
          </cell>
          <cell r="AE293">
            <v>166.56</v>
          </cell>
          <cell r="AF293">
            <v>171.9</v>
          </cell>
          <cell r="AG293">
            <v>177.23</v>
          </cell>
          <cell r="AH293">
            <v>182.57</v>
          </cell>
          <cell r="AI293">
            <v>187.9</v>
          </cell>
          <cell r="AJ293">
            <v>193.23</v>
          </cell>
          <cell r="AK293">
            <v>198.57</v>
          </cell>
          <cell r="AL293">
            <v>203.9</v>
          </cell>
          <cell r="AM293">
            <v>209.24</v>
          </cell>
          <cell r="AN293">
            <v>214.57</v>
          </cell>
          <cell r="AO293">
            <v>219.9</v>
          </cell>
          <cell r="AP293">
            <v>225.24</v>
          </cell>
          <cell r="AQ293">
            <v>230.57</v>
          </cell>
          <cell r="AR293">
            <v>235.91</v>
          </cell>
          <cell r="AS293">
            <v>241.24</v>
          </cell>
          <cell r="AT293">
            <v>246.57</v>
          </cell>
          <cell r="AU293">
            <v>251.91</v>
          </cell>
          <cell r="AV293">
            <v>257.24</v>
          </cell>
          <cell r="AW293">
            <v>262.58</v>
          </cell>
          <cell r="AX293">
            <v>267.91000000000003</v>
          </cell>
          <cell r="AY293">
            <v>273.24</v>
          </cell>
          <cell r="AZ293">
            <v>278.58</v>
          </cell>
          <cell r="BA293">
            <v>283.91000000000003</v>
          </cell>
          <cell r="BB293">
            <v>289.25</v>
          </cell>
          <cell r="BC293">
            <v>262.58</v>
          </cell>
          <cell r="BD293">
            <v>127</v>
          </cell>
          <cell r="BE293">
            <v>233.9</v>
          </cell>
          <cell r="BF293">
            <v>240.66</v>
          </cell>
          <cell r="BG293">
            <v>248.12</v>
          </cell>
          <cell r="BH293">
            <v>255.59</v>
          </cell>
          <cell r="BI293">
            <v>263.06</v>
          </cell>
          <cell r="BJ293">
            <v>270.52999999999997</v>
          </cell>
          <cell r="BK293">
            <v>277.99</v>
          </cell>
          <cell r="BL293">
            <v>285.45999999999998</v>
          </cell>
          <cell r="BM293">
            <v>292.93</v>
          </cell>
          <cell r="BN293">
            <v>300.39999999999998</v>
          </cell>
          <cell r="BO293">
            <v>307.87</v>
          </cell>
          <cell r="BP293">
            <v>315.33</v>
          </cell>
          <cell r="BQ293">
            <v>322.8</v>
          </cell>
          <cell r="BR293">
            <v>330.27</v>
          </cell>
          <cell r="BS293">
            <v>337.74</v>
          </cell>
          <cell r="BT293">
            <v>345.2</v>
          </cell>
          <cell r="BU293">
            <v>352.67</v>
          </cell>
          <cell r="BV293">
            <v>360.14</v>
          </cell>
          <cell r="BW293">
            <v>367.61</v>
          </cell>
          <cell r="BX293">
            <v>375.07</v>
          </cell>
          <cell r="BY293">
            <v>382.54</v>
          </cell>
          <cell r="BZ293">
            <v>390.01</v>
          </cell>
          <cell r="CA293">
            <v>397.48</v>
          </cell>
          <cell r="CB293">
            <v>404.94</v>
          </cell>
          <cell r="CC293">
            <v>367.61</v>
          </cell>
        </row>
        <row r="294">
          <cell r="AD294">
            <v>128</v>
          </cell>
          <cell r="AE294">
            <v>167.87</v>
          </cell>
          <cell r="AF294">
            <v>173.25</v>
          </cell>
          <cell r="AG294">
            <v>178.62</v>
          </cell>
          <cell r="AH294">
            <v>184</v>
          </cell>
          <cell r="AI294">
            <v>189.37</v>
          </cell>
          <cell r="AJ294">
            <v>194.75</v>
          </cell>
          <cell r="AK294">
            <v>200.13</v>
          </cell>
          <cell r="AL294">
            <v>205.5</v>
          </cell>
          <cell r="AM294">
            <v>210.88</v>
          </cell>
          <cell r="AN294">
            <v>216.25</v>
          </cell>
          <cell r="AO294">
            <v>221.63</v>
          </cell>
          <cell r="AP294">
            <v>227.01</v>
          </cell>
          <cell r="AQ294">
            <v>232.38</v>
          </cell>
          <cell r="AR294">
            <v>237.76</v>
          </cell>
          <cell r="AS294">
            <v>243.13</v>
          </cell>
          <cell r="AT294">
            <v>248.51</v>
          </cell>
          <cell r="AU294">
            <v>253.89</v>
          </cell>
          <cell r="AV294">
            <v>259.26</v>
          </cell>
          <cell r="AW294">
            <v>264.64</v>
          </cell>
          <cell r="AX294">
            <v>270.01</v>
          </cell>
          <cell r="AY294">
            <v>275.39</v>
          </cell>
          <cell r="AZ294">
            <v>280.77</v>
          </cell>
          <cell r="BA294">
            <v>286.14</v>
          </cell>
          <cell r="BB294">
            <v>291.52</v>
          </cell>
          <cell r="BC294">
            <v>264.64</v>
          </cell>
          <cell r="BD294">
            <v>128</v>
          </cell>
          <cell r="BE294">
            <v>235.02</v>
          </cell>
          <cell r="BF294">
            <v>242.54</v>
          </cell>
          <cell r="BG294">
            <v>250.07</v>
          </cell>
          <cell r="BH294">
            <v>257.60000000000002</v>
          </cell>
          <cell r="BI294">
            <v>265.12</v>
          </cell>
          <cell r="BJ294">
            <v>272.64999999999998</v>
          </cell>
          <cell r="BK294">
            <v>280.18</v>
          </cell>
          <cell r="BL294">
            <v>287.7</v>
          </cell>
          <cell r="BM294">
            <v>295.23</v>
          </cell>
          <cell r="BN294">
            <v>302.76</v>
          </cell>
          <cell r="BO294">
            <v>310.27999999999997</v>
          </cell>
          <cell r="BP294">
            <v>317.81</v>
          </cell>
          <cell r="BQ294">
            <v>325.33</v>
          </cell>
          <cell r="BR294">
            <v>332.86</v>
          </cell>
          <cell r="BS294">
            <v>340.39</v>
          </cell>
          <cell r="BT294">
            <v>347.91</v>
          </cell>
          <cell r="BU294">
            <v>355.44</v>
          </cell>
          <cell r="BV294">
            <v>362.97</v>
          </cell>
          <cell r="BW294">
            <v>370.49</v>
          </cell>
          <cell r="BX294">
            <v>378.02</v>
          </cell>
          <cell r="BY294">
            <v>385.55</v>
          </cell>
          <cell r="BZ294">
            <v>393.07</v>
          </cell>
          <cell r="CA294">
            <v>400.6</v>
          </cell>
          <cell r="CB294">
            <v>408.13</v>
          </cell>
          <cell r="CC294">
            <v>370.49</v>
          </cell>
        </row>
        <row r="295">
          <cell r="AD295">
            <v>129</v>
          </cell>
          <cell r="AE295">
            <v>169.18</v>
          </cell>
          <cell r="AF295">
            <v>174.59</v>
          </cell>
          <cell r="AG295">
            <v>180.01</v>
          </cell>
          <cell r="AH295">
            <v>185.43</v>
          </cell>
          <cell r="AI295">
            <v>190.85</v>
          </cell>
          <cell r="AJ295">
            <v>196.27</v>
          </cell>
          <cell r="AK295">
            <v>201.68</v>
          </cell>
          <cell r="AL295">
            <v>207.1</v>
          </cell>
          <cell r="AM295">
            <v>212.52</v>
          </cell>
          <cell r="AN295">
            <v>217.94</v>
          </cell>
          <cell r="AO295">
            <v>223.36</v>
          </cell>
          <cell r="AP295">
            <v>228.77</v>
          </cell>
          <cell r="AQ295">
            <v>234.19</v>
          </cell>
          <cell r="AR295">
            <v>239.61</v>
          </cell>
          <cell r="AS295">
            <v>245.03</v>
          </cell>
          <cell r="AT295">
            <v>250.45</v>
          </cell>
          <cell r="AU295">
            <v>255.86</v>
          </cell>
          <cell r="AV295">
            <v>261.27999999999997</v>
          </cell>
          <cell r="AW295">
            <v>266.7</v>
          </cell>
          <cell r="AX295">
            <v>272.12</v>
          </cell>
          <cell r="AY295">
            <v>277.54000000000002</v>
          </cell>
          <cell r="AZ295">
            <v>282.95</v>
          </cell>
          <cell r="BA295">
            <v>288.37</v>
          </cell>
          <cell r="BB295">
            <v>293.79000000000002</v>
          </cell>
          <cell r="BC295">
            <v>266.7</v>
          </cell>
          <cell r="BD295">
            <v>129</v>
          </cell>
          <cell r="BE295">
            <v>236.85</v>
          </cell>
          <cell r="BF295">
            <v>244.43</v>
          </cell>
          <cell r="BG295">
            <v>252.02</v>
          </cell>
          <cell r="BH295">
            <v>259.60000000000002</v>
          </cell>
          <cell r="BI295">
            <v>267.19</v>
          </cell>
          <cell r="BJ295">
            <v>274.77</v>
          </cell>
          <cell r="BK295">
            <v>282.36</v>
          </cell>
          <cell r="BL295">
            <v>289.94</v>
          </cell>
          <cell r="BM295">
            <v>297.52999999999997</v>
          </cell>
          <cell r="BN295">
            <v>305.11</v>
          </cell>
          <cell r="BO295">
            <v>312.7</v>
          </cell>
          <cell r="BP295">
            <v>320.27999999999997</v>
          </cell>
          <cell r="BQ295">
            <v>327.87</v>
          </cell>
          <cell r="BR295">
            <v>335.45</v>
          </cell>
          <cell r="BS295">
            <v>343.04</v>
          </cell>
          <cell r="BT295">
            <v>350.63</v>
          </cell>
          <cell r="BU295">
            <v>358.21</v>
          </cell>
          <cell r="BV295">
            <v>365.8</v>
          </cell>
          <cell r="BW295">
            <v>373.38</v>
          </cell>
          <cell r="BX295">
            <v>380.97</v>
          </cell>
          <cell r="BY295">
            <v>388.55</v>
          </cell>
          <cell r="BZ295">
            <v>396.14</v>
          </cell>
          <cell r="CA295">
            <v>403.72</v>
          </cell>
          <cell r="CB295">
            <v>411.31</v>
          </cell>
          <cell r="CC295">
            <v>373.38</v>
          </cell>
        </row>
        <row r="296">
          <cell r="AD296">
            <v>130</v>
          </cell>
          <cell r="AE296">
            <v>170.48</v>
          </cell>
          <cell r="AF296">
            <v>175.94</v>
          </cell>
          <cell r="AG296">
            <v>181.4</v>
          </cell>
          <cell r="AH296">
            <v>186.86</v>
          </cell>
          <cell r="AI296">
            <v>192.32</v>
          </cell>
          <cell r="AJ296">
            <v>197.78</v>
          </cell>
          <cell r="AK296">
            <v>203.24</v>
          </cell>
          <cell r="AL296">
            <v>208.7</v>
          </cell>
          <cell r="AM296">
            <v>214.16</v>
          </cell>
          <cell r="AN296">
            <v>219.62</v>
          </cell>
          <cell r="AO296">
            <v>225.08</v>
          </cell>
          <cell r="AP296">
            <v>230.54</v>
          </cell>
          <cell r="AQ296">
            <v>236</v>
          </cell>
          <cell r="AR296">
            <v>241.46</v>
          </cell>
          <cell r="AS296">
            <v>246.92</v>
          </cell>
          <cell r="AT296">
            <v>252.38</v>
          </cell>
          <cell r="AU296">
            <v>257.83999999999997</v>
          </cell>
          <cell r="AV296">
            <v>263.3</v>
          </cell>
          <cell r="AW296">
            <v>268.76</v>
          </cell>
          <cell r="AX296">
            <v>274.22000000000003</v>
          </cell>
          <cell r="AY296">
            <v>279.68</v>
          </cell>
          <cell r="AZ296">
            <v>285.14</v>
          </cell>
          <cell r="BA296">
            <v>290.60000000000002</v>
          </cell>
          <cell r="BB296">
            <v>296.06</v>
          </cell>
          <cell r="BC296">
            <v>268.76</v>
          </cell>
          <cell r="BD296">
            <v>130</v>
          </cell>
          <cell r="BE296">
            <v>238.68</v>
          </cell>
          <cell r="BF296">
            <v>246.32</v>
          </cell>
          <cell r="BG296">
            <v>253.96</v>
          </cell>
          <cell r="BH296">
            <v>261.61</v>
          </cell>
          <cell r="BI296">
            <v>269.25</v>
          </cell>
          <cell r="BJ296">
            <v>276.89999999999998</v>
          </cell>
          <cell r="BK296">
            <v>284.54000000000002</v>
          </cell>
          <cell r="BL296">
            <v>292.18</v>
          </cell>
          <cell r="BM296">
            <v>299.83</v>
          </cell>
          <cell r="BN296">
            <v>307.47000000000003</v>
          </cell>
          <cell r="BO296">
            <v>315.12</v>
          </cell>
          <cell r="BP296">
            <v>322.76</v>
          </cell>
          <cell r="BQ296">
            <v>330.4</v>
          </cell>
          <cell r="BR296">
            <v>338.05</v>
          </cell>
          <cell r="BS296">
            <v>345.69</v>
          </cell>
          <cell r="BT296">
            <v>353.34</v>
          </cell>
          <cell r="BU296">
            <v>360.98</v>
          </cell>
          <cell r="BV296">
            <v>368.62</v>
          </cell>
          <cell r="BW296">
            <v>376.27</v>
          </cell>
          <cell r="BX296">
            <v>383.91</v>
          </cell>
          <cell r="BY296">
            <v>391.56</v>
          </cell>
          <cell r="BZ296">
            <v>399.2</v>
          </cell>
          <cell r="CA296">
            <v>406.84</v>
          </cell>
          <cell r="CB296">
            <v>414.49</v>
          </cell>
          <cell r="CC296">
            <v>376.27</v>
          </cell>
        </row>
        <row r="297">
          <cell r="AD297">
            <v>131</v>
          </cell>
          <cell r="AE297">
            <v>171.79</v>
          </cell>
          <cell r="AF297">
            <v>177.29</v>
          </cell>
          <cell r="AG297">
            <v>182.79</v>
          </cell>
          <cell r="AH297">
            <v>188.29</v>
          </cell>
          <cell r="AI297">
            <v>193.8</v>
          </cell>
          <cell r="AJ297">
            <v>199.3</v>
          </cell>
          <cell r="AK297">
            <v>204.8</v>
          </cell>
          <cell r="AL297">
            <v>210.3</v>
          </cell>
          <cell r="AM297">
            <v>215.81</v>
          </cell>
          <cell r="AN297">
            <v>221.31</v>
          </cell>
          <cell r="AO297">
            <v>226.81</v>
          </cell>
          <cell r="AP297">
            <v>232.31</v>
          </cell>
          <cell r="AQ297">
            <v>237.81</v>
          </cell>
          <cell r="AR297">
            <v>243.32</v>
          </cell>
          <cell r="AS297">
            <v>248.82</v>
          </cell>
          <cell r="AT297">
            <v>254.32</v>
          </cell>
          <cell r="AU297">
            <v>259.82</v>
          </cell>
          <cell r="AV297">
            <v>265.32</v>
          </cell>
          <cell r="AW297">
            <v>270.83</v>
          </cell>
          <cell r="AX297">
            <v>276.33</v>
          </cell>
          <cell r="AY297">
            <v>281.83</v>
          </cell>
          <cell r="AZ297">
            <v>287.33</v>
          </cell>
          <cell r="BA297">
            <v>292.83</v>
          </cell>
          <cell r="BB297">
            <v>298.33999999999997</v>
          </cell>
          <cell r="BC297">
            <v>270.82</v>
          </cell>
          <cell r="BD297">
            <v>131</v>
          </cell>
          <cell r="BE297">
            <v>240.5</v>
          </cell>
          <cell r="BF297">
            <v>248.21</v>
          </cell>
          <cell r="BG297">
            <v>255.91</v>
          </cell>
          <cell r="BH297">
            <v>263.61</v>
          </cell>
          <cell r="BI297">
            <v>271.32</v>
          </cell>
          <cell r="BJ297">
            <v>279.02</v>
          </cell>
          <cell r="BK297">
            <v>286.72000000000003</v>
          </cell>
          <cell r="BL297">
            <v>294.42</v>
          </cell>
          <cell r="BM297">
            <v>302.13</v>
          </cell>
          <cell r="BN297">
            <v>309.83</v>
          </cell>
          <cell r="BO297">
            <v>317.52999999999997</v>
          </cell>
          <cell r="BP297">
            <v>325.24</v>
          </cell>
          <cell r="BQ297">
            <v>332.94</v>
          </cell>
          <cell r="BR297">
            <v>340.64</v>
          </cell>
          <cell r="BS297">
            <v>348.34</v>
          </cell>
          <cell r="BT297">
            <v>356.05</v>
          </cell>
          <cell r="BU297">
            <v>363.75</v>
          </cell>
          <cell r="BV297">
            <v>371.45</v>
          </cell>
          <cell r="BW297">
            <v>379.16</v>
          </cell>
          <cell r="BX297">
            <v>386.86</v>
          </cell>
          <cell r="BY297">
            <v>394.56</v>
          </cell>
          <cell r="BZ297">
            <v>402.26</v>
          </cell>
          <cell r="CA297">
            <v>409.97</v>
          </cell>
          <cell r="CB297">
            <v>417.67</v>
          </cell>
          <cell r="CC297">
            <v>379.15</v>
          </cell>
        </row>
        <row r="298">
          <cell r="AD298">
            <v>132</v>
          </cell>
          <cell r="AE298">
            <v>173.1</v>
          </cell>
          <cell r="AF298">
            <v>178.64</v>
          </cell>
          <cell r="AG298">
            <v>184.18</v>
          </cell>
          <cell r="AH298">
            <v>189.73</v>
          </cell>
          <cell r="AI298">
            <v>195.27</v>
          </cell>
          <cell r="AJ298">
            <v>200.82</v>
          </cell>
          <cell r="AK298">
            <v>206.36</v>
          </cell>
          <cell r="AL298">
            <v>211.9</v>
          </cell>
          <cell r="AM298">
            <v>217.45</v>
          </cell>
          <cell r="AN298">
            <v>222.99</v>
          </cell>
          <cell r="AO298">
            <v>228.54</v>
          </cell>
          <cell r="AP298">
            <v>234.08</v>
          </cell>
          <cell r="AQ298">
            <v>239.62</v>
          </cell>
          <cell r="AR298">
            <v>245.17</v>
          </cell>
          <cell r="AS298">
            <v>250.71</v>
          </cell>
          <cell r="AT298">
            <v>256.26</v>
          </cell>
          <cell r="AU298">
            <v>261.8</v>
          </cell>
          <cell r="AV298">
            <v>267.33999999999997</v>
          </cell>
          <cell r="AW298">
            <v>272.89</v>
          </cell>
          <cell r="AX298">
            <v>278.43</v>
          </cell>
          <cell r="AY298">
            <v>283.98</v>
          </cell>
          <cell r="AZ298">
            <v>289.52</v>
          </cell>
          <cell r="BA298">
            <v>295.06</v>
          </cell>
          <cell r="BB298">
            <v>300.61</v>
          </cell>
          <cell r="BC298">
            <v>272.89</v>
          </cell>
          <cell r="BD298">
            <v>132</v>
          </cell>
          <cell r="BE298">
            <v>242.33</v>
          </cell>
          <cell r="BF298">
            <v>250.09</v>
          </cell>
          <cell r="BG298">
            <v>257.86</v>
          </cell>
          <cell r="BH298">
            <v>265.62</v>
          </cell>
          <cell r="BI298">
            <v>273.38</v>
          </cell>
          <cell r="BJ298">
            <v>281.14</v>
          </cell>
          <cell r="BK298">
            <v>288.89999999999998</v>
          </cell>
          <cell r="BL298">
            <v>296.66000000000003</v>
          </cell>
          <cell r="BM298">
            <v>304.43</v>
          </cell>
          <cell r="BN298">
            <v>312.19</v>
          </cell>
          <cell r="BO298">
            <v>319.95</v>
          </cell>
          <cell r="BP298">
            <v>327.71</v>
          </cell>
          <cell r="BQ298">
            <v>335.47</v>
          </cell>
          <cell r="BR298">
            <v>343.23</v>
          </cell>
          <cell r="BS298">
            <v>351</v>
          </cell>
          <cell r="BT298">
            <v>358.76</v>
          </cell>
          <cell r="BU298">
            <v>366.52</v>
          </cell>
          <cell r="BV298">
            <v>374.28</v>
          </cell>
          <cell r="BW298">
            <v>382.04</v>
          </cell>
          <cell r="BX298">
            <v>389.8</v>
          </cell>
          <cell r="BY298">
            <v>397.57</v>
          </cell>
          <cell r="BZ298">
            <v>405.33</v>
          </cell>
          <cell r="CA298">
            <v>413.09</v>
          </cell>
          <cell r="CB298">
            <v>420.85</v>
          </cell>
          <cell r="CC298">
            <v>382.04</v>
          </cell>
        </row>
        <row r="299">
          <cell r="AD299">
            <v>133</v>
          </cell>
          <cell r="AE299">
            <v>174.4</v>
          </cell>
          <cell r="AF299">
            <v>179.99</v>
          </cell>
          <cell r="AG299">
            <v>185.57</v>
          </cell>
          <cell r="AH299">
            <v>191.16</v>
          </cell>
          <cell r="AI299">
            <v>196.75</v>
          </cell>
          <cell r="AJ299">
            <v>202.33</v>
          </cell>
          <cell r="AK299">
            <v>207.92</v>
          </cell>
          <cell r="AL299">
            <v>213.5</v>
          </cell>
          <cell r="AM299">
            <v>219.09</v>
          </cell>
          <cell r="AN299">
            <v>224.68</v>
          </cell>
          <cell r="AO299">
            <v>230.26</v>
          </cell>
          <cell r="AP299">
            <v>235.85</v>
          </cell>
          <cell r="AQ299">
            <v>241.43</v>
          </cell>
          <cell r="AR299">
            <v>247.02</v>
          </cell>
          <cell r="AS299">
            <v>252.61</v>
          </cell>
          <cell r="AT299">
            <v>258.19</v>
          </cell>
          <cell r="AU299">
            <v>263.77999999999997</v>
          </cell>
          <cell r="AV299">
            <v>269.36</v>
          </cell>
          <cell r="AW299">
            <v>274.95</v>
          </cell>
          <cell r="AX299">
            <v>280.54000000000002</v>
          </cell>
          <cell r="AY299">
            <v>286.12</v>
          </cell>
          <cell r="AZ299">
            <v>291.70999999999998</v>
          </cell>
          <cell r="BA299">
            <v>297.29000000000002</v>
          </cell>
          <cell r="BB299">
            <v>302.88</v>
          </cell>
          <cell r="BC299">
            <v>274.95</v>
          </cell>
          <cell r="BD299">
            <v>133</v>
          </cell>
          <cell r="BE299">
            <v>244.16</v>
          </cell>
          <cell r="BF299">
            <v>251.98</v>
          </cell>
          <cell r="BG299">
            <v>259.8</v>
          </cell>
          <cell r="BH299">
            <v>267.62</v>
          </cell>
          <cell r="BI299">
            <v>275.44</v>
          </cell>
          <cell r="BJ299">
            <v>283.26</v>
          </cell>
          <cell r="BK299">
            <v>291.08</v>
          </cell>
          <cell r="BL299">
            <v>298.91000000000003</v>
          </cell>
          <cell r="BM299">
            <v>306.73</v>
          </cell>
          <cell r="BN299">
            <v>314.55</v>
          </cell>
          <cell r="BO299">
            <v>322.37</v>
          </cell>
          <cell r="BP299">
            <v>330.19</v>
          </cell>
          <cell r="BQ299">
            <v>338.01</v>
          </cell>
          <cell r="BR299">
            <v>345.83</v>
          </cell>
          <cell r="BS299">
            <v>353.65</v>
          </cell>
          <cell r="BT299">
            <v>361.47</v>
          </cell>
          <cell r="BU299">
            <v>369.29</v>
          </cell>
          <cell r="BV299">
            <v>377.11</v>
          </cell>
          <cell r="BW299">
            <v>384.93</v>
          </cell>
          <cell r="BX299">
            <v>392.75</v>
          </cell>
          <cell r="BY299">
            <v>400.57</v>
          </cell>
          <cell r="BZ299">
            <v>408.39</v>
          </cell>
          <cell r="CA299">
            <v>416.21</v>
          </cell>
          <cell r="CB299">
            <v>424.03</v>
          </cell>
          <cell r="CC299">
            <v>384.93</v>
          </cell>
        </row>
        <row r="300">
          <cell r="AD300">
            <v>134</v>
          </cell>
          <cell r="AE300">
            <v>175.71</v>
          </cell>
          <cell r="AF300">
            <v>181.34</v>
          </cell>
          <cell r="AG300">
            <v>186.96</v>
          </cell>
          <cell r="AH300">
            <v>192.59</v>
          </cell>
          <cell r="AI300">
            <v>198.22</v>
          </cell>
          <cell r="AJ300">
            <v>203.85</v>
          </cell>
          <cell r="AK300">
            <v>209.48</v>
          </cell>
          <cell r="AL300">
            <v>215.1</v>
          </cell>
          <cell r="AM300">
            <v>220.73</v>
          </cell>
          <cell r="AN300">
            <v>226.36</v>
          </cell>
          <cell r="AO300">
            <v>231.99</v>
          </cell>
          <cell r="AP300">
            <v>237.62</v>
          </cell>
          <cell r="AQ300">
            <v>243.24</v>
          </cell>
          <cell r="AR300">
            <v>248.87</v>
          </cell>
          <cell r="AS300">
            <v>254.5</v>
          </cell>
          <cell r="AT300">
            <v>260.13</v>
          </cell>
          <cell r="AU300">
            <v>265.76</v>
          </cell>
          <cell r="AV300">
            <v>271.38</v>
          </cell>
          <cell r="AW300">
            <v>277.01</v>
          </cell>
          <cell r="AX300">
            <v>282.64</v>
          </cell>
          <cell r="AY300">
            <v>288.27</v>
          </cell>
          <cell r="AZ300">
            <v>293.89999999999998</v>
          </cell>
          <cell r="BA300">
            <v>299.52</v>
          </cell>
          <cell r="BB300">
            <v>305.14999999999998</v>
          </cell>
          <cell r="BC300">
            <v>277.01</v>
          </cell>
          <cell r="BD300">
            <v>134</v>
          </cell>
          <cell r="BE300">
            <v>245.99</v>
          </cell>
          <cell r="BF300">
            <v>253.87</v>
          </cell>
          <cell r="BG300">
            <v>261.75</v>
          </cell>
          <cell r="BH300">
            <v>269.63</v>
          </cell>
          <cell r="BI300">
            <v>277.51</v>
          </cell>
          <cell r="BJ300">
            <v>285.39</v>
          </cell>
          <cell r="BK300">
            <v>293.27</v>
          </cell>
          <cell r="BL300">
            <v>301.14999999999998</v>
          </cell>
          <cell r="BM300">
            <v>309.02999999999997</v>
          </cell>
          <cell r="BN300">
            <v>316.89999999999998</v>
          </cell>
          <cell r="BO300">
            <v>324.77999999999997</v>
          </cell>
          <cell r="BP300">
            <v>332.66</v>
          </cell>
          <cell r="BQ300">
            <v>340.54</v>
          </cell>
          <cell r="BR300">
            <v>348.42</v>
          </cell>
          <cell r="BS300">
            <v>356.3</v>
          </cell>
          <cell r="BT300">
            <v>364.18</v>
          </cell>
          <cell r="BU300">
            <v>372.06</v>
          </cell>
          <cell r="BV300">
            <v>379.94</v>
          </cell>
          <cell r="BW300">
            <v>387.82</v>
          </cell>
          <cell r="BX300">
            <v>395.7</v>
          </cell>
          <cell r="BY300">
            <v>403.58</v>
          </cell>
          <cell r="BZ300">
            <v>411.45</v>
          </cell>
          <cell r="CA300">
            <v>419.33</v>
          </cell>
          <cell r="CB300">
            <v>427.21</v>
          </cell>
          <cell r="CC300">
            <v>387.82</v>
          </cell>
        </row>
        <row r="301">
          <cell r="AD301">
            <v>135</v>
          </cell>
          <cell r="AE301">
            <v>177.01</v>
          </cell>
          <cell r="AF301">
            <v>182.68</v>
          </cell>
          <cell r="AG301">
            <v>188.35</v>
          </cell>
          <cell r="AH301">
            <v>194.02</v>
          </cell>
          <cell r="AI301">
            <v>199.69</v>
          </cell>
          <cell r="AJ301">
            <v>205.36</v>
          </cell>
          <cell r="AK301">
            <v>211.03</v>
          </cell>
          <cell r="AL301">
            <v>216.7</v>
          </cell>
          <cell r="AM301">
            <v>222.37</v>
          </cell>
          <cell r="AN301">
            <v>228.04</v>
          </cell>
          <cell r="AO301">
            <v>233.71</v>
          </cell>
          <cell r="AP301">
            <v>239.38</v>
          </cell>
          <cell r="AQ301">
            <v>245.05</v>
          </cell>
          <cell r="AR301">
            <v>250.72</v>
          </cell>
          <cell r="AS301">
            <v>256.39</v>
          </cell>
          <cell r="AT301">
            <v>262.06</v>
          </cell>
          <cell r="AU301">
            <v>267.73</v>
          </cell>
          <cell r="AV301">
            <v>273.39999999999998</v>
          </cell>
          <cell r="AW301">
            <v>279.07</v>
          </cell>
          <cell r="AX301">
            <v>284.74</v>
          </cell>
          <cell r="AY301">
            <v>290.41000000000003</v>
          </cell>
          <cell r="AZ301">
            <v>296.08</v>
          </cell>
          <cell r="BA301">
            <v>301.75</v>
          </cell>
          <cell r="BB301">
            <v>307.42</v>
          </cell>
          <cell r="BC301">
            <v>279.07</v>
          </cell>
          <cell r="BD301">
            <v>135</v>
          </cell>
          <cell r="BE301">
            <v>247.82</v>
          </cell>
          <cell r="BF301">
            <v>255.76</v>
          </cell>
          <cell r="BG301">
            <v>263.7</v>
          </cell>
          <cell r="BH301">
            <v>271.63</v>
          </cell>
          <cell r="BI301">
            <v>279.57</v>
          </cell>
          <cell r="BJ301">
            <v>287.51</v>
          </cell>
          <cell r="BK301">
            <v>295.45</v>
          </cell>
          <cell r="BL301">
            <v>303.39</v>
          </cell>
          <cell r="BM301">
            <v>311.32</v>
          </cell>
          <cell r="BN301">
            <v>319.26</v>
          </cell>
          <cell r="BO301">
            <v>327.2</v>
          </cell>
          <cell r="BP301">
            <v>335.14</v>
          </cell>
          <cell r="BQ301">
            <v>343.08</v>
          </cell>
          <cell r="BR301">
            <v>351.01</v>
          </cell>
          <cell r="BS301">
            <v>358.95</v>
          </cell>
          <cell r="BT301">
            <v>366.89</v>
          </cell>
          <cell r="BU301">
            <v>374.83</v>
          </cell>
          <cell r="BV301">
            <v>382.77</v>
          </cell>
          <cell r="BW301">
            <v>390.7</v>
          </cell>
          <cell r="BX301">
            <v>398.64</v>
          </cell>
          <cell r="BY301">
            <v>406.58</v>
          </cell>
          <cell r="BZ301">
            <v>414.52</v>
          </cell>
          <cell r="CA301">
            <v>422.46</v>
          </cell>
          <cell r="CB301">
            <v>430.39</v>
          </cell>
          <cell r="CC301">
            <v>390.7</v>
          </cell>
        </row>
        <row r="302">
          <cell r="AD302">
            <v>136</v>
          </cell>
          <cell r="AE302">
            <v>178.32</v>
          </cell>
          <cell r="AF302">
            <v>184.03</v>
          </cell>
          <cell r="AG302">
            <v>189.74</v>
          </cell>
          <cell r="AH302">
            <v>195.46</v>
          </cell>
          <cell r="AI302">
            <v>201.17</v>
          </cell>
          <cell r="AJ302">
            <v>206.88</v>
          </cell>
          <cell r="AK302">
            <v>212.59</v>
          </cell>
          <cell r="AL302">
            <v>218.3</v>
          </cell>
          <cell r="AM302">
            <v>224.02</v>
          </cell>
          <cell r="AN302">
            <v>229.73</v>
          </cell>
          <cell r="AO302">
            <v>235.44</v>
          </cell>
          <cell r="AP302">
            <v>241.15</v>
          </cell>
          <cell r="AQ302">
            <v>246.87</v>
          </cell>
          <cell r="AR302">
            <v>252.58</v>
          </cell>
          <cell r="AS302">
            <v>258.29000000000002</v>
          </cell>
          <cell r="AT302">
            <v>264</v>
          </cell>
          <cell r="AU302">
            <v>269.70999999999998</v>
          </cell>
          <cell r="AV302">
            <v>275.43</v>
          </cell>
          <cell r="AW302">
            <v>281.14</v>
          </cell>
          <cell r="AX302">
            <v>286.85000000000002</v>
          </cell>
          <cell r="AY302">
            <v>292.56</v>
          </cell>
          <cell r="AZ302">
            <v>298.27</v>
          </cell>
          <cell r="BA302">
            <v>303.99</v>
          </cell>
          <cell r="BB302">
            <v>309.7</v>
          </cell>
          <cell r="BC302">
            <v>281.14</v>
          </cell>
          <cell r="BD302">
            <v>136</v>
          </cell>
          <cell r="BE302">
            <v>249.65</v>
          </cell>
          <cell r="BF302">
            <v>257.64999999999998</v>
          </cell>
          <cell r="BG302">
            <v>265.64</v>
          </cell>
          <cell r="BH302">
            <v>273.64</v>
          </cell>
          <cell r="BI302">
            <v>281.64</v>
          </cell>
          <cell r="BJ302">
            <v>289.63</v>
          </cell>
          <cell r="BK302">
            <v>297.63</v>
          </cell>
          <cell r="BL302">
            <v>305.63</v>
          </cell>
          <cell r="BM302">
            <v>313.62</v>
          </cell>
          <cell r="BN302">
            <v>321.62</v>
          </cell>
          <cell r="BO302">
            <v>329.62</v>
          </cell>
          <cell r="BP302">
            <v>337.61</v>
          </cell>
          <cell r="BQ302">
            <v>345.61</v>
          </cell>
          <cell r="BR302">
            <v>353.61</v>
          </cell>
          <cell r="BS302">
            <v>361.6</v>
          </cell>
          <cell r="BT302">
            <v>369.6</v>
          </cell>
          <cell r="BU302">
            <v>377.6</v>
          </cell>
          <cell r="BV302">
            <v>385.6</v>
          </cell>
          <cell r="BW302">
            <v>393.59</v>
          </cell>
          <cell r="BX302">
            <v>401.59</v>
          </cell>
          <cell r="BY302">
            <v>409.59</v>
          </cell>
          <cell r="BZ302">
            <v>417.58</v>
          </cell>
          <cell r="CA302">
            <v>425.58</v>
          </cell>
          <cell r="CB302">
            <v>433.58</v>
          </cell>
          <cell r="CC302">
            <v>393.59</v>
          </cell>
        </row>
        <row r="303">
          <cell r="AD303">
            <v>137</v>
          </cell>
          <cell r="AE303">
            <v>179.63</v>
          </cell>
          <cell r="AF303">
            <v>185.38</v>
          </cell>
          <cell r="AG303">
            <v>191.14</v>
          </cell>
          <cell r="AH303">
            <v>196.89</v>
          </cell>
          <cell r="AI303">
            <v>202.64</v>
          </cell>
          <cell r="AJ303">
            <v>208.4</v>
          </cell>
          <cell r="AK303">
            <v>214.15</v>
          </cell>
          <cell r="AL303">
            <v>219.91</v>
          </cell>
          <cell r="AM303">
            <v>225.66</v>
          </cell>
          <cell r="AN303">
            <v>231.41</v>
          </cell>
          <cell r="AO303">
            <v>237.17</v>
          </cell>
          <cell r="AP303">
            <v>242.92</v>
          </cell>
          <cell r="AQ303">
            <v>248.68</v>
          </cell>
          <cell r="AR303">
            <v>254.43</v>
          </cell>
          <cell r="AS303">
            <v>260.18</v>
          </cell>
          <cell r="AT303">
            <v>265.94</v>
          </cell>
          <cell r="AU303">
            <v>271.69</v>
          </cell>
          <cell r="AV303">
            <v>277.45</v>
          </cell>
          <cell r="AW303">
            <v>283.2</v>
          </cell>
          <cell r="AX303">
            <v>288.95</v>
          </cell>
          <cell r="AY303">
            <v>294.70999999999998</v>
          </cell>
          <cell r="AZ303">
            <v>300.45999999999998</v>
          </cell>
          <cell r="BA303">
            <v>306.22000000000003</v>
          </cell>
          <cell r="BB303">
            <v>311.97000000000003</v>
          </cell>
          <cell r="BC303">
            <v>283.2</v>
          </cell>
          <cell r="BD303">
            <v>137</v>
          </cell>
          <cell r="BE303">
            <v>251.48</v>
          </cell>
          <cell r="BF303">
            <v>259.52999999999997</v>
          </cell>
          <cell r="BG303">
            <v>267.58999999999997</v>
          </cell>
          <cell r="BH303">
            <v>275.64</v>
          </cell>
          <cell r="BI303">
            <v>283.7</v>
          </cell>
          <cell r="BJ303">
            <v>291.76</v>
          </cell>
          <cell r="BK303">
            <v>299.81</v>
          </cell>
          <cell r="BL303">
            <v>307.87</v>
          </cell>
          <cell r="BM303">
            <v>315.92</v>
          </cell>
          <cell r="BN303">
            <v>323.98</v>
          </cell>
          <cell r="BO303">
            <v>332.03</v>
          </cell>
          <cell r="BP303">
            <v>340.09</v>
          </cell>
          <cell r="BQ303">
            <v>348.15</v>
          </cell>
          <cell r="BR303">
            <v>356.2</v>
          </cell>
          <cell r="BS303">
            <v>364.26</v>
          </cell>
          <cell r="BT303">
            <v>372.31</v>
          </cell>
          <cell r="BU303">
            <v>380.37</v>
          </cell>
          <cell r="BV303">
            <v>388.42</v>
          </cell>
          <cell r="BW303">
            <v>396.48</v>
          </cell>
          <cell r="BX303">
            <v>404.54</v>
          </cell>
          <cell r="BY303">
            <v>412.59</v>
          </cell>
          <cell r="BZ303">
            <v>420.65</v>
          </cell>
          <cell r="CA303">
            <v>428.7</v>
          </cell>
          <cell r="CB303">
            <v>436.76</v>
          </cell>
          <cell r="CC303">
            <v>396.48</v>
          </cell>
        </row>
        <row r="304">
          <cell r="AD304">
            <v>138</v>
          </cell>
          <cell r="AE304">
            <v>180.93</v>
          </cell>
          <cell r="AF304">
            <v>186.73</v>
          </cell>
          <cell r="AG304">
            <v>192.53</v>
          </cell>
          <cell r="AH304">
            <v>198.32</v>
          </cell>
          <cell r="AI304">
            <v>204.12</v>
          </cell>
          <cell r="AJ304">
            <v>209.91</v>
          </cell>
          <cell r="AK304">
            <v>215.71</v>
          </cell>
          <cell r="AL304">
            <v>221.51</v>
          </cell>
          <cell r="AM304">
            <v>227.3</v>
          </cell>
          <cell r="AN304">
            <v>233.1</v>
          </cell>
          <cell r="AO304">
            <v>238.89</v>
          </cell>
          <cell r="AP304">
            <v>244.69</v>
          </cell>
          <cell r="AQ304">
            <v>250.49</v>
          </cell>
          <cell r="AR304">
            <v>256.27999999999997</v>
          </cell>
          <cell r="AS304">
            <v>262.08</v>
          </cell>
          <cell r="AT304">
            <v>267.87</v>
          </cell>
          <cell r="AU304">
            <v>273.67</v>
          </cell>
          <cell r="AV304">
            <v>279.47000000000003</v>
          </cell>
          <cell r="AW304">
            <v>285.26</v>
          </cell>
          <cell r="AX304">
            <v>291.06</v>
          </cell>
          <cell r="AY304">
            <v>296.85000000000002</v>
          </cell>
          <cell r="AZ304">
            <v>302.64999999999998</v>
          </cell>
          <cell r="BA304">
            <v>308.45</v>
          </cell>
          <cell r="BB304">
            <v>314.24</v>
          </cell>
          <cell r="BC304">
            <v>285.26</v>
          </cell>
          <cell r="BD304">
            <v>138</v>
          </cell>
          <cell r="BE304">
            <v>253.31</v>
          </cell>
          <cell r="BF304">
            <v>261.42</v>
          </cell>
          <cell r="BG304">
            <v>269.54000000000002</v>
          </cell>
          <cell r="BH304">
            <v>277.64999999999998</v>
          </cell>
          <cell r="BI304">
            <v>285.76</v>
          </cell>
          <cell r="BJ304">
            <v>293.88</v>
          </cell>
          <cell r="BK304">
            <v>301.99</v>
          </cell>
          <cell r="BL304">
            <v>310.11</v>
          </cell>
          <cell r="BM304">
            <v>318.22000000000003</v>
          </cell>
          <cell r="BN304">
            <v>326.33999999999997</v>
          </cell>
          <cell r="BO304">
            <v>334.45</v>
          </cell>
          <cell r="BP304">
            <v>342.57</v>
          </cell>
          <cell r="BQ304">
            <v>350.68</v>
          </cell>
          <cell r="BR304">
            <v>358.79</v>
          </cell>
          <cell r="BS304">
            <v>366.91</v>
          </cell>
          <cell r="BT304">
            <v>375.02</v>
          </cell>
          <cell r="BU304">
            <v>383.14</v>
          </cell>
          <cell r="BV304">
            <v>391.25</v>
          </cell>
          <cell r="BW304">
            <v>399.37</v>
          </cell>
          <cell r="BX304">
            <v>407.48</v>
          </cell>
          <cell r="BY304">
            <v>415.6</v>
          </cell>
          <cell r="BZ304">
            <v>423.71</v>
          </cell>
          <cell r="CA304">
            <v>431.82</v>
          </cell>
          <cell r="CB304">
            <v>439.94</v>
          </cell>
          <cell r="CC304">
            <v>399.37</v>
          </cell>
        </row>
        <row r="305">
          <cell r="AD305">
            <v>139</v>
          </cell>
          <cell r="AE305">
            <v>182.24</v>
          </cell>
          <cell r="AF305">
            <v>188.08</v>
          </cell>
          <cell r="AG305">
            <v>193.92</v>
          </cell>
          <cell r="AH305">
            <v>199.75</v>
          </cell>
          <cell r="AI305">
            <v>205.59</v>
          </cell>
          <cell r="AJ305">
            <v>211.43</v>
          </cell>
          <cell r="AK305">
            <v>217.27</v>
          </cell>
          <cell r="AL305">
            <v>223.11</v>
          </cell>
          <cell r="AM305">
            <v>228.94</v>
          </cell>
          <cell r="AN305">
            <v>234.78</v>
          </cell>
          <cell r="AO305">
            <v>240.62</v>
          </cell>
          <cell r="AP305">
            <v>246.46</v>
          </cell>
          <cell r="AQ305">
            <v>252.3</v>
          </cell>
          <cell r="AR305">
            <v>258.13</v>
          </cell>
          <cell r="AS305">
            <v>263.97000000000003</v>
          </cell>
          <cell r="AT305">
            <v>269.81</v>
          </cell>
          <cell r="AU305">
            <v>275.64999999999998</v>
          </cell>
          <cell r="AV305">
            <v>281.49</v>
          </cell>
          <cell r="AW305">
            <v>287.32</v>
          </cell>
          <cell r="AX305">
            <v>293.16000000000003</v>
          </cell>
          <cell r="AY305">
            <v>299</v>
          </cell>
          <cell r="AZ305">
            <v>304.83999999999997</v>
          </cell>
          <cell r="BA305">
            <v>310.68</v>
          </cell>
          <cell r="BB305">
            <v>316.51</v>
          </cell>
          <cell r="BC305">
            <v>287.32</v>
          </cell>
          <cell r="BD305">
            <v>139</v>
          </cell>
          <cell r="BE305">
            <v>255.14</v>
          </cell>
          <cell r="BF305">
            <v>263.31</v>
          </cell>
          <cell r="BG305">
            <v>271.48</v>
          </cell>
          <cell r="BH305">
            <v>279.66000000000003</v>
          </cell>
          <cell r="BI305">
            <v>287.83</v>
          </cell>
          <cell r="BJ305">
            <v>296</v>
          </cell>
          <cell r="BK305">
            <v>304.18</v>
          </cell>
          <cell r="BL305">
            <v>312.35000000000002</v>
          </cell>
          <cell r="BM305">
            <v>320.52</v>
          </cell>
          <cell r="BN305">
            <v>328.7</v>
          </cell>
          <cell r="BO305">
            <v>336.87</v>
          </cell>
          <cell r="BP305">
            <v>345.04</v>
          </cell>
          <cell r="BQ305">
            <v>353.21</v>
          </cell>
          <cell r="BR305">
            <v>361.39</v>
          </cell>
          <cell r="BS305">
            <v>369.56</v>
          </cell>
          <cell r="BT305">
            <v>377.73</v>
          </cell>
          <cell r="BU305">
            <v>385.91</v>
          </cell>
          <cell r="BV305">
            <v>394.08</v>
          </cell>
          <cell r="BW305">
            <v>402.25</v>
          </cell>
          <cell r="BX305">
            <v>410.43</v>
          </cell>
          <cell r="BY305">
            <v>418.6</v>
          </cell>
          <cell r="BZ305">
            <v>426.77</v>
          </cell>
          <cell r="CA305">
            <v>434.95</v>
          </cell>
          <cell r="CB305">
            <v>443.12</v>
          </cell>
          <cell r="CC305">
            <v>402.25</v>
          </cell>
        </row>
        <row r="306">
          <cell r="AD306">
            <v>140</v>
          </cell>
          <cell r="AE306">
            <v>183.55</v>
          </cell>
          <cell r="AF306">
            <v>189.43</v>
          </cell>
          <cell r="AG306">
            <v>195.31</v>
          </cell>
          <cell r="AH306">
            <v>201.19</v>
          </cell>
          <cell r="AI306">
            <v>207.07</v>
          </cell>
          <cell r="AJ306">
            <v>212.95</v>
          </cell>
          <cell r="AK306">
            <v>218.83</v>
          </cell>
          <cell r="AL306">
            <v>224.71</v>
          </cell>
          <cell r="AM306">
            <v>230.59</v>
          </cell>
          <cell r="AN306">
            <v>236.47</v>
          </cell>
          <cell r="AO306">
            <v>242.35</v>
          </cell>
          <cell r="AP306">
            <v>248.23</v>
          </cell>
          <cell r="AQ306">
            <v>254.11</v>
          </cell>
          <cell r="AR306">
            <v>259.99</v>
          </cell>
          <cell r="AS306">
            <v>265.87</v>
          </cell>
          <cell r="AT306">
            <v>271.75</v>
          </cell>
          <cell r="AU306">
            <v>277.63</v>
          </cell>
          <cell r="AV306">
            <v>283.51</v>
          </cell>
          <cell r="AW306">
            <v>289.39</v>
          </cell>
          <cell r="AX306">
            <v>295.27</v>
          </cell>
          <cell r="AY306">
            <v>301.14999999999998</v>
          </cell>
          <cell r="AZ306">
            <v>307.02999999999997</v>
          </cell>
          <cell r="BA306">
            <v>312.91000000000003</v>
          </cell>
          <cell r="BB306">
            <v>318.79000000000002</v>
          </cell>
          <cell r="BC306">
            <v>289.39</v>
          </cell>
          <cell r="BD306">
            <v>140</v>
          </cell>
          <cell r="BE306">
            <v>256.95999999999998</v>
          </cell>
          <cell r="BF306">
            <v>265.2</v>
          </cell>
          <cell r="BG306">
            <v>273.43</v>
          </cell>
          <cell r="BH306">
            <v>281.66000000000003</v>
          </cell>
          <cell r="BI306">
            <v>289.89</v>
          </cell>
          <cell r="BJ306">
            <v>298.12</v>
          </cell>
          <cell r="BK306">
            <v>306.36</v>
          </cell>
          <cell r="BL306">
            <v>314.58999999999997</v>
          </cell>
          <cell r="BM306">
            <v>322.82</v>
          </cell>
          <cell r="BN306">
            <v>331.05</v>
          </cell>
          <cell r="BO306">
            <v>339.29</v>
          </cell>
          <cell r="BP306">
            <v>347.52</v>
          </cell>
          <cell r="BQ306">
            <v>355.75</v>
          </cell>
          <cell r="BR306">
            <v>363.98</v>
          </cell>
          <cell r="BS306">
            <v>372.21</v>
          </cell>
          <cell r="BT306">
            <v>380.45</v>
          </cell>
          <cell r="BU306">
            <v>388.68</v>
          </cell>
          <cell r="BV306">
            <v>396.91</v>
          </cell>
          <cell r="BW306">
            <v>405.14</v>
          </cell>
          <cell r="BX306">
            <v>413.37</v>
          </cell>
          <cell r="BY306">
            <v>421.61</v>
          </cell>
          <cell r="BZ306">
            <v>429.84</v>
          </cell>
          <cell r="CA306">
            <v>438.07</v>
          </cell>
          <cell r="CB306">
            <v>446.3</v>
          </cell>
          <cell r="CC306">
            <v>405.14</v>
          </cell>
        </row>
        <row r="307">
          <cell r="AD307">
            <v>141</v>
          </cell>
          <cell r="AE307">
            <v>184.85</v>
          </cell>
          <cell r="AF307">
            <v>190.77</v>
          </cell>
          <cell r="AG307">
            <v>196.7</v>
          </cell>
          <cell r="AH307">
            <v>202.62</v>
          </cell>
          <cell r="AI307">
            <v>208.54</v>
          </cell>
          <cell r="AJ307">
            <v>214.46</v>
          </cell>
          <cell r="AK307">
            <v>220.38</v>
          </cell>
          <cell r="AL307">
            <v>226.31</v>
          </cell>
          <cell r="AM307">
            <v>232.23</v>
          </cell>
          <cell r="AN307">
            <v>238.15</v>
          </cell>
          <cell r="AO307">
            <v>244.07</v>
          </cell>
          <cell r="AP307">
            <v>250</v>
          </cell>
          <cell r="AQ307">
            <v>255.92</v>
          </cell>
          <cell r="AR307">
            <v>261.83999999999997</v>
          </cell>
          <cell r="AS307">
            <v>267.76</v>
          </cell>
          <cell r="AT307">
            <v>273.68</v>
          </cell>
          <cell r="AU307">
            <v>279.61</v>
          </cell>
          <cell r="AV307">
            <v>285.52999999999997</v>
          </cell>
          <cell r="AW307">
            <v>291.45</v>
          </cell>
          <cell r="AX307">
            <v>297.37</v>
          </cell>
          <cell r="AY307">
            <v>303.29000000000002</v>
          </cell>
          <cell r="AZ307">
            <v>309.22000000000003</v>
          </cell>
          <cell r="BA307">
            <v>315.14</v>
          </cell>
          <cell r="BB307">
            <v>321.06</v>
          </cell>
          <cell r="BC307">
            <v>291.45</v>
          </cell>
          <cell r="BD307">
            <v>141</v>
          </cell>
          <cell r="BE307">
            <v>258.79000000000002</v>
          </cell>
          <cell r="BF307">
            <v>267.08</v>
          </cell>
          <cell r="BG307">
            <v>275.38</v>
          </cell>
          <cell r="BH307">
            <v>283.67</v>
          </cell>
          <cell r="BI307">
            <v>291.95999999999998</v>
          </cell>
          <cell r="BJ307">
            <v>300.25</v>
          </cell>
          <cell r="BK307">
            <v>308.54000000000002</v>
          </cell>
          <cell r="BL307">
            <v>316.83</v>
          </cell>
          <cell r="BM307">
            <v>325.12</v>
          </cell>
          <cell r="BN307">
            <v>333.41</v>
          </cell>
          <cell r="BO307">
            <v>341.7</v>
          </cell>
          <cell r="BP307">
            <v>349.99</v>
          </cell>
          <cell r="BQ307">
            <v>358.28</v>
          </cell>
          <cell r="BR307">
            <v>366.57</v>
          </cell>
          <cell r="BS307">
            <v>374.87</v>
          </cell>
          <cell r="BT307">
            <v>383.16</v>
          </cell>
          <cell r="BU307">
            <v>391.45</v>
          </cell>
          <cell r="BV307">
            <v>399.74</v>
          </cell>
          <cell r="BW307">
            <v>408.03</v>
          </cell>
          <cell r="BX307">
            <v>416.32</v>
          </cell>
          <cell r="BY307">
            <v>424.61</v>
          </cell>
          <cell r="BZ307">
            <v>432.9</v>
          </cell>
          <cell r="CA307">
            <v>441.19</v>
          </cell>
          <cell r="CB307">
            <v>449.48</v>
          </cell>
          <cell r="CC307">
            <v>408.03</v>
          </cell>
        </row>
        <row r="308">
          <cell r="AD308">
            <v>142</v>
          </cell>
          <cell r="AE308">
            <v>186.16</v>
          </cell>
          <cell r="AF308">
            <v>192.12</v>
          </cell>
          <cell r="AG308">
            <v>198.09</v>
          </cell>
          <cell r="AH308">
            <v>204.05</v>
          </cell>
          <cell r="AI308">
            <v>210.02</v>
          </cell>
          <cell r="AJ308">
            <v>215.98</v>
          </cell>
          <cell r="AK308">
            <v>221.94</v>
          </cell>
          <cell r="AL308">
            <v>227.91</v>
          </cell>
          <cell r="AM308">
            <v>233.87</v>
          </cell>
          <cell r="AN308">
            <v>239.84</v>
          </cell>
          <cell r="AO308">
            <v>245.8</v>
          </cell>
          <cell r="AP308">
            <v>251.76</v>
          </cell>
          <cell r="AQ308">
            <v>257.73</v>
          </cell>
          <cell r="AR308">
            <v>263.69</v>
          </cell>
          <cell r="AS308">
            <v>269.66000000000003</v>
          </cell>
          <cell r="AT308">
            <v>275.62</v>
          </cell>
          <cell r="AU308">
            <v>281.58</v>
          </cell>
          <cell r="AV308">
            <v>287.55</v>
          </cell>
          <cell r="AW308">
            <v>293.51</v>
          </cell>
          <cell r="AX308">
            <v>299.48</v>
          </cell>
          <cell r="AY308">
            <v>305.44</v>
          </cell>
          <cell r="AZ308">
            <v>311.39999999999998</v>
          </cell>
          <cell r="BA308">
            <v>317.37</v>
          </cell>
          <cell r="BB308">
            <v>323.33</v>
          </cell>
          <cell r="BC308">
            <v>293.51</v>
          </cell>
          <cell r="BD308">
            <v>142</v>
          </cell>
          <cell r="BE308">
            <v>260.62</v>
          </cell>
          <cell r="BF308">
            <v>268.97000000000003</v>
          </cell>
          <cell r="BG308">
            <v>277.32</v>
          </cell>
          <cell r="BH308">
            <v>285.67</v>
          </cell>
          <cell r="BI308">
            <v>294.02</v>
          </cell>
          <cell r="BJ308">
            <v>302.37</v>
          </cell>
          <cell r="BK308">
            <v>310.72000000000003</v>
          </cell>
          <cell r="BL308">
            <v>319.07</v>
          </cell>
          <cell r="BM308">
            <v>327.42</v>
          </cell>
          <cell r="BN308">
            <v>335.77</v>
          </cell>
          <cell r="BO308">
            <v>344.12</v>
          </cell>
          <cell r="BP308">
            <v>352.47</v>
          </cell>
          <cell r="BQ308">
            <v>360.82</v>
          </cell>
          <cell r="BR308">
            <v>369.17</v>
          </cell>
          <cell r="BS308">
            <v>377.52</v>
          </cell>
          <cell r="BT308">
            <v>385.87</v>
          </cell>
          <cell r="BU308">
            <v>394.22</v>
          </cell>
          <cell r="BV308">
            <v>402.57</v>
          </cell>
          <cell r="BW308">
            <v>410.92</v>
          </cell>
          <cell r="BX308">
            <v>419.27</v>
          </cell>
          <cell r="BY308">
            <v>427.62</v>
          </cell>
          <cell r="BZ308">
            <v>435.96</v>
          </cell>
          <cell r="CA308">
            <v>444.31</v>
          </cell>
          <cell r="CB308">
            <v>452.66</v>
          </cell>
          <cell r="CC308">
            <v>410.92</v>
          </cell>
        </row>
        <row r="309">
          <cell r="AD309">
            <v>143</v>
          </cell>
          <cell r="AE309">
            <v>187.47</v>
          </cell>
          <cell r="AF309">
            <v>193.47</v>
          </cell>
          <cell r="AG309">
            <v>199.48</v>
          </cell>
          <cell r="AH309">
            <v>205.48</v>
          </cell>
          <cell r="AI309">
            <v>211.49</v>
          </cell>
          <cell r="AJ309">
            <v>217.5</v>
          </cell>
          <cell r="AK309">
            <v>223.5</v>
          </cell>
          <cell r="AL309">
            <v>229.51</v>
          </cell>
          <cell r="AM309">
            <v>235.51</v>
          </cell>
          <cell r="AN309">
            <v>241.52</v>
          </cell>
          <cell r="AO309">
            <v>247.53</v>
          </cell>
          <cell r="AP309">
            <v>253.53</v>
          </cell>
          <cell r="AQ309">
            <v>259.54000000000002</v>
          </cell>
          <cell r="AR309">
            <v>265.54000000000002</v>
          </cell>
          <cell r="AS309">
            <v>271.55</v>
          </cell>
          <cell r="AT309">
            <v>277.56</v>
          </cell>
          <cell r="AU309">
            <v>283.56</v>
          </cell>
          <cell r="AV309">
            <v>289.57</v>
          </cell>
          <cell r="AW309">
            <v>295.57</v>
          </cell>
          <cell r="AX309">
            <v>301.58</v>
          </cell>
          <cell r="AY309">
            <v>307.58999999999997</v>
          </cell>
          <cell r="AZ309">
            <v>313.58999999999997</v>
          </cell>
          <cell r="BA309">
            <v>319.60000000000002</v>
          </cell>
          <cell r="BB309">
            <v>325.60000000000002</v>
          </cell>
          <cell r="BC309">
            <v>295.57</v>
          </cell>
          <cell r="BD309">
            <v>143</v>
          </cell>
          <cell r="BE309">
            <v>262.45</v>
          </cell>
          <cell r="BF309">
            <v>270.86</v>
          </cell>
          <cell r="BG309">
            <v>279.27</v>
          </cell>
          <cell r="BH309">
            <v>287.68</v>
          </cell>
          <cell r="BI309">
            <v>296.08999999999997</v>
          </cell>
          <cell r="BJ309">
            <v>304.49</v>
          </cell>
          <cell r="BK309">
            <v>312.89999999999998</v>
          </cell>
          <cell r="BL309">
            <v>321.31</v>
          </cell>
          <cell r="BM309">
            <v>329.72</v>
          </cell>
          <cell r="BN309">
            <v>338.13</v>
          </cell>
          <cell r="BO309">
            <v>346.54</v>
          </cell>
          <cell r="BP309">
            <v>354.94</v>
          </cell>
          <cell r="BQ309">
            <v>363.35</v>
          </cell>
          <cell r="BR309">
            <v>371.76</v>
          </cell>
          <cell r="BS309">
            <v>380.17</v>
          </cell>
          <cell r="BT309">
            <v>388.58</v>
          </cell>
          <cell r="BU309">
            <v>396.99</v>
          </cell>
          <cell r="BV309">
            <v>405.4</v>
          </cell>
          <cell r="BW309">
            <v>413.8</v>
          </cell>
          <cell r="BX309">
            <v>422.21</v>
          </cell>
          <cell r="BY309">
            <v>430.62</v>
          </cell>
          <cell r="BZ309">
            <v>439.03</v>
          </cell>
          <cell r="CA309">
            <v>447.44</v>
          </cell>
          <cell r="CB309">
            <v>455.85</v>
          </cell>
          <cell r="CC309">
            <v>413.8</v>
          </cell>
        </row>
        <row r="310">
          <cell r="AD310">
            <v>144</v>
          </cell>
          <cell r="AE310">
            <v>188.77</v>
          </cell>
          <cell r="AF310">
            <v>194.82</v>
          </cell>
          <cell r="AG310">
            <v>200.87</v>
          </cell>
          <cell r="AH310">
            <v>206.92</v>
          </cell>
          <cell r="AI310">
            <v>212.96</v>
          </cell>
          <cell r="AJ310">
            <v>219.01</v>
          </cell>
          <cell r="AK310">
            <v>225.06</v>
          </cell>
          <cell r="AL310">
            <v>231.11</v>
          </cell>
          <cell r="AM310">
            <v>237.16</v>
          </cell>
          <cell r="AN310">
            <v>243.2</v>
          </cell>
          <cell r="AO310">
            <v>249.25</v>
          </cell>
          <cell r="AP310">
            <v>255.3</v>
          </cell>
          <cell r="AQ310">
            <v>261.35000000000002</v>
          </cell>
          <cell r="AR310">
            <v>267.39999999999998</v>
          </cell>
          <cell r="AS310">
            <v>273.44</v>
          </cell>
          <cell r="AT310">
            <v>279.49</v>
          </cell>
          <cell r="AU310">
            <v>285.54000000000002</v>
          </cell>
          <cell r="AV310">
            <v>291.58999999999997</v>
          </cell>
          <cell r="AW310">
            <v>297.64</v>
          </cell>
          <cell r="AX310">
            <v>303.68</v>
          </cell>
          <cell r="AY310">
            <v>309.73</v>
          </cell>
          <cell r="AZ310">
            <v>315.77999999999997</v>
          </cell>
          <cell r="BA310">
            <v>321.83</v>
          </cell>
          <cell r="BB310">
            <v>327.88</v>
          </cell>
          <cell r="BC310">
            <v>297.64</v>
          </cell>
          <cell r="BD310">
            <v>144</v>
          </cell>
          <cell r="BE310">
            <v>264.27999999999997</v>
          </cell>
          <cell r="BF310">
            <v>272.75</v>
          </cell>
          <cell r="BG310">
            <v>281.22000000000003</v>
          </cell>
          <cell r="BH310">
            <v>289.68</v>
          </cell>
          <cell r="BI310">
            <v>298.14999999999998</v>
          </cell>
          <cell r="BJ310">
            <v>306.62</v>
          </cell>
          <cell r="BK310">
            <v>315.08</v>
          </cell>
          <cell r="BL310">
            <v>323.55</v>
          </cell>
          <cell r="BM310">
            <v>332.02</v>
          </cell>
          <cell r="BN310">
            <v>340.49</v>
          </cell>
          <cell r="BO310">
            <v>348.95</v>
          </cell>
          <cell r="BP310">
            <v>357.42</v>
          </cell>
          <cell r="BQ310">
            <v>365.89</v>
          </cell>
          <cell r="BR310">
            <v>374.35</v>
          </cell>
          <cell r="BS310">
            <v>382.82</v>
          </cell>
          <cell r="BT310">
            <v>391.29</v>
          </cell>
          <cell r="BU310">
            <v>399.76</v>
          </cell>
          <cell r="BV310">
            <v>408.22</v>
          </cell>
          <cell r="BW310">
            <v>416.69</v>
          </cell>
          <cell r="BX310">
            <v>425.16</v>
          </cell>
          <cell r="BY310">
            <v>433.63</v>
          </cell>
          <cell r="BZ310">
            <v>442.09</v>
          </cell>
          <cell r="CA310">
            <v>450.56</v>
          </cell>
          <cell r="CB310">
            <v>459.03</v>
          </cell>
          <cell r="CC310">
            <v>416.69</v>
          </cell>
        </row>
        <row r="311">
          <cell r="AD311">
            <v>145</v>
          </cell>
          <cell r="AE311">
            <v>190.08</v>
          </cell>
          <cell r="AF311">
            <v>196.17</v>
          </cell>
          <cell r="AG311">
            <v>202.26</v>
          </cell>
          <cell r="AH311">
            <v>208.35</v>
          </cell>
          <cell r="AI311">
            <v>214.44</v>
          </cell>
          <cell r="AJ311">
            <v>220.53</v>
          </cell>
          <cell r="AK311">
            <v>226.62</v>
          </cell>
          <cell r="AL311">
            <v>232.71</v>
          </cell>
          <cell r="AM311">
            <v>238.8</v>
          </cell>
          <cell r="AN311">
            <v>244.89</v>
          </cell>
          <cell r="AO311">
            <v>250.98</v>
          </cell>
          <cell r="AP311">
            <v>257.07</v>
          </cell>
          <cell r="AQ311">
            <v>263.16000000000003</v>
          </cell>
          <cell r="AR311">
            <v>269.25</v>
          </cell>
          <cell r="AS311">
            <v>275.33999999999997</v>
          </cell>
          <cell r="AT311">
            <v>281.43</v>
          </cell>
          <cell r="AU311">
            <v>287.52</v>
          </cell>
          <cell r="AV311">
            <v>293.61</v>
          </cell>
          <cell r="AW311">
            <v>299.7</v>
          </cell>
          <cell r="AX311">
            <v>305.79000000000002</v>
          </cell>
          <cell r="AY311">
            <v>311.88</v>
          </cell>
          <cell r="AZ311">
            <v>317.97000000000003</v>
          </cell>
          <cell r="BA311">
            <v>324.06</v>
          </cell>
          <cell r="BB311">
            <v>330.15</v>
          </cell>
          <cell r="BC311">
            <v>299.7</v>
          </cell>
          <cell r="BD311">
            <v>145</v>
          </cell>
          <cell r="BE311">
            <v>266.11</v>
          </cell>
          <cell r="BF311">
            <v>274.64</v>
          </cell>
          <cell r="BG311">
            <v>283.16000000000003</v>
          </cell>
          <cell r="BH311">
            <v>291.69</v>
          </cell>
          <cell r="BI311">
            <v>300.20999999999998</v>
          </cell>
          <cell r="BJ311">
            <v>308.74</v>
          </cell>
          <cell r="BK311">
            <v>317.27</v>
          </cell>
          <cell r="BL311">
            <v>325.79000000000002</v>
          </cell>
          <cell r="BM311">
            <v>334.32</v>
          </cell>
          <cell r="BN311">
            <v>342.84</v>
          </cell>
          <cell r="BO311">
            <v>351.37</v>
          </cell>
          <cell r="BP311">
            <v>359.9</v>
          </cell>
          <cell r="BQ311">
            <v>368.42</v>
          </cell>
          <cell r="BR311">
            <v>376.95</v>
          </cell>
          <cell r="BS311">
            <v>385.47</v>
          </cell>
          <cell r="BT311">
            <v>394</v>
          </cell>
          <cell r="BU311">
            <v>402.53</v>
          </cell>
          <cell r="BV311">
            <v>411.05</v>
          </cell>
          <cell r="BW311">
            <v>419.58</v>
          </cell>
          <cell r="BX311">
            <v>428.1</v>
          </cell>
          <cell r="BY311">
            <v>436.63</v>
          </cell>
          <cell r="BZ311">
            <v>445.16</v>
          </cell>
          <cell r="CA311">
            <v>453.68</v>
          </cell>
          <cell r="CB311">
            <v>462.21</v>
          </cell>
          <cell r="CC311">
            <v>419.58</v>
          </cell>
        </row>
        <row r="312">
          <cell r="AD312">
            <v>146</v>
          </cell>
          <cell r="AE312">
            <v>191.38</v>
          </cell>
          <cell r="AF312">
            <v>197.52</v>
          </cell>
          <cell r="AG312">
            <v>203.65</v>
          </cell>
          <cell r="AH312">
            <v>209.78</v>
          </cell>
          <cell r="AI312">
            <v>215.91</v>
          </cell>
          <cell r="AJ312">
            <v>222.04</v>
          </cell>
          <cell r="AK312">
            <v>228.18</v>
          </cell>
          <cell r="AL312">
            <v>234.31</v>
          </cell>
          <cell r="AM312">
            <v>240.44</v>
          </cell>
          <cell r="AN312">
            <v>246.57</v>
          </cell>
          <cell r="AO312">
            <v>252.71</v>
          </cell>
          <cell r="AP312">
            <v>258.83999999999997</v>
          </cell>
          <cell r="AQ312">
            <v>264.97000000000003</v>
          </cell>
          <cell r="AR312">
            <v>271.10000000000002</v>
          </cell>
          <cell r="AS312">
            <v>277.23</v>
          </cell>
          <cell r="AT312">
            <v>283.37</v>
          </cell>
          <cell r="AU312">
            <v>289.5</v>
          </cell>
          <cell r="AV312">
            <v>295.63</v>
          </cell>
          <cell r="AW312">
            <v>301.76</v>
          </cell>
          <cell r="AX312">
            <v>307.89</v>
          </cell>
          <cell r="AY312">
            <v>314.02999999999997</v>
          </cell>
          <cell r="AZ312">
            <v>320.16000000000003</v>
          </cell>
          <cell r="BA312">
            <v>326.29000000000002</v>
          </cell>
          <cell r="BB312">
            <v>332.42</v>
          </cell>
          <cell r="BC312">
            <v>301.76</v>
          </cell>
          <cell r="BD312">
            <v>146</v>
          </cell>
          <cell r="BE312">
            <v>267.94</v>
          </cell>
          <cell r="BF312">
            <v>276.52</v>
          </cell>
          <cell r="BG312">
            <v>285.11</v>
          </cell>
          <cell r="BH312">
            <v>239.69</v>
          </cell>
          <cell r="BI312">
            <v>302.27999999999997</v>
          </cell>
          <cell r="BJ312">
            <v>310.86</v>
          </cell>
          <cell r="BK312">
            <v>319.45</v>
          </cell>
          <cell r="BL312">
            <v>328.03</v>
          </cell>
          <cell r="BM312">
            <v>336.62</v>
          </cell>
          <cell r="BN312">
            <v>345.2</v>
          </cell>
          <cell r="BO312">
            <v>353.79</v>
          </cell>
          <cell r="BP312">
            <v>362.37</v>
          </cell>
          <cell r="BQ312">
            <v>370.96</v>
          </cell>
          <cell r="BR312">
            <v>379.54</v>
          </cell>
          <cell r="BS312">
            <v>388.13</v>
          </cell>
          <cell r="BT312">
            <v>396.71</v>
          </cell>
          <cell r="BU312">
            <v>405.3</v>
          </cell>
          <cell r="BV312">
            <v>413.88</v>
          </cell>
          <cell r="BW312">
            <v>422.47</v>
          </cell>
          <cell r="BX312">
            <v>431.05</v>
          </cell>
          <cell r="BY312">
            <v>439.64</v>
          </cell>
          <cell r="BZ312">
            <v>448.22</v>
          </cell>
          <cell r="CA312">
            <v>456.8</v>
          </cell>
          <cell r="CB312">
            <v>465.39</v>
          </cell>
          <cell r="CC312">
            <v>422.46</v>
          </cell>
        </row>
        <row r="313">
          <cell r="AD313">
            <v>147</v>
          </cell>
          <cell r="AE313">
            <v>192.69</v>
          </cell>
          <cell r="AF313">
            <v>198.87</v>
          </cell>
          <cell r="AG313">
            <v>205.04</v>
          </cell>
          <cell r="AH313">
            <v>211.21</v>
          </cell>
          <cell r="AI313">
            <v>217.39</v>
          </cell>
          <cell r="AJ313">
            <v>223.56</v>
          </cell>
          <cell r="AK313">
            <v>229.74</v>
          </cell>
          <cell r="AL313">
            <v>235.91</v>
          </cell>
          <cell r="AM313">
            <v>242.08</v>
          </cell>
          <cell r="AN313">
            <v>248.26</v>
          </cell>
          <cell r="AO313">
            <v>254.43</v>
          </cell>
          <cell r="AP313">
            <v>260.61</v>
          </cell>
          <cell r="AQ313">
            <v>266.77999999999997</v>
          </cell>
          <cell r="AR313">
            <v>272.95</v>
          </cell>
          <cell r="AS313">
            <v>279.13</v>
          </cell>
          <cell r="AT313">
            <v>285.3</v>
          </cell>
          <cell r="AU313">
            <v>291.48</v>
          </cell>
          <cell r="AV313">
            <v>297.64999999999998</v>
          </cell>
          <cell r="AW313">
            <v>303.82</v>
          </cell>
          <cell r="AX313">
            <v>310</v>
          </cell>
          <cell r="AY313">
            <v>316.17</v>
          </cell>
          <cell r="AZ313">
            <v>322.35000000000002</v>
          </cell>
          <cell r="BA313">
            <v>328.52</v>
          </cell>
          <cell r="BB313">
            <v>334.69</v>
          </cell>
          <cell r="BC313">
            <v>303.82</v>
          </cell>
          <cell r="BD313">
            <v>147</v>
          </cell>
          <cell r="BE313">
            <v>269.77</v>
          </cell>
          <cell r="BF313">
            <v>278.41000000000003</v>
          </cell>
          <cell r="BG313">
            <v>287.05</v>
          </cell>
          <cell r="BH313">
            <v>295.7</v>
          </cell>
          <cell r="BI313">
            <v>304.33999999999997</v>
          </cell>
          <cell r="BJ313">
            <v>312.99</v>
          </cell>
          <cell r="BK313">
            <v>321.60000000000002</v>
          </cell>
          <cell r="BL313">
            <v>330.27</v>
          </cell>
          <cell r="BM313">
            <v>338.92</v>
          </cell>
          <cell r="BN313">
            <v>347.56</v>
          </cell>
          <cell r="BO313">
            <v>356.2</v>
          </cell>
          <cell r="BP313">
            <v>364.85</v>
          </cell>
          <cell r="BQ313">
            <v>373.49</v>
          </cell>
          <cell r="BR313">
            <v>382.13</v>
          </cell>
          <cell r="BS313">
            <v>390.78</v>
          </cell>
          <cell r="BT313">
            <v>399.42</v>
          </cell>
          <cell r="BU313">
            <v>408.07</v>
          </cell>
          <cell r="BV313">
            <v>416.71</v>
          </cell>
          <cell r="BW313">
            <v>425.35</v>
          </cell>
          <cell r="BX313">
            <v>434</v>
          </cell>
          <cell r="BY313">
            <v>442.64</v>
          </cell>
          <cell r="BZ313">
            <v>451.28</v>
          </cell>
          <cell r="CA313">
            <v>459.93</v>
          </cell>
          <cell r="CB313">
            <v>468.57</v>
          </cell>
          <cell r="CC313">
            <v>425.35</v>
          </cell>
        </row>
        <row r="314">
          <cell r="AD314">
            <v>148</v>
          </cell>
          <cell r="AE314">
            <v>194</v>
          </cell>
          <cell r="AF314">
            <v>200.21</v>
          </cell>
          <cell r="AG314">
            <v>206.43</v>
          </cell>
          <cell r="AH314">
            <v>212.65</v>
          </cell>
          <cell r="AI314">
            <v>218.86</v>
          </cell>
          <cell r="AJ314">
            <v>225.08</v>
          </cell>
          <cell r="AK314">
            <v>231.29</v>
          </cell>
          <cell r="AL314">
            <v>237.51</v>
          </cell>
          <cell r="AM314">
            <v>243.73</v>
          </cell>
          <cell r="AN314">
            <v>249.94</v>
          </cell>
          <cell r="AO314">
            <v>256.16000000000003</v>
          </cell>
          <cell r="AP314">
            <v>262.37</v>
          </cell>
          <cell r="AQ314">
            <v>268.58999999999997</v>
          </cell>
          <cell r="AR314">
            <v>274.81</v>
          </cell>
          <cell r="AS314">
            <v>281.02</v>
          </cell>
          <cell r="AT314">
            <v>287.24</v>
          </cell>
          <cell r="AU314">
            <v>293.45</v>
          </cell>
          <cell r="AV314">
            <v>299.67</v>
          </cell>
          <cell r="AW314">
            <v>305.89</v>
          </cell>
          <cell r="AX314">
            <v>312.10000000000002</v>
          </cell>
          <cell r="AY314">
            <v>318.32</v>
          </cell>
          <cell r="AZ314">
            <v>324.52999999999997</v>
          </cell>
          <cell r="BA314">
            <v>330.75</v>
          </cell>
          <cell r="BB314">
            <v>336.97</v>
          </cell>
          <cell r="BC314">
            <v>305.89</v>
          </cell>
          <cell r="BD314">
            <v>148</v>
          </cell>
          <cell r="BE314">
            <v>271.60000000000002</v>
          </cell>
          <cell r="BF314">
            <v>280.3</v>
          </cell>
          <cell r="BG314">
            <v>289</v>
          </cell>
          <cell r="BH314">
            <v>297.7</v>
          </cell>
          <cell r="BI314">
            <v>306.41000000000003</v>
          </cell>
          <cell r="BJ314">
            <v>315.11</v>
          </cell>
          <cell r="BK314">
            <v>323.81</v>
          </cell>
          <cell r="BL314">
            <v>332.51</v>
          </cell>
          <cell r="BM314">
            <v>341.22</v>
          </cell>
          <cell r="BN314">
            <v>349.92</v>
          </cell>
          <cell r="BO314">
            <v>358.62</v>
          </cell>
          <cell r="BP314">
            <v>367.32</v>
          </cell>
          <cell r="BQ314">
            <v>376.03</v>
          </cell>
          <cell r="BR314">
            <v>384.73</v>
          </cell>
          <cell r="BS314">
            <v>393.43</v>
          </cell>
          <cell r="BT314">
            <v>402.13</v>
          </cell>
          <cell r="BU314">
            <v>410.84</v>
          </cell>
          <cell r="BV314">
            <v>419.54</v>
          </cell>
          <cell r="BW314">
            <v>428.24</v>
          </cell>
          <cell r="BX314">
            <v>436.94</v>
          </cell>
          <cell r="BY314">
            <v>445.65</v>
          </cell>
          <cell r="BZ314">
            <v>454.35</v>
          </cell>
          <cell r="CA314">
            <v>463.05</v>
          </cell>
          <cell r="CB314">
            <v>471.75</v>
          </cell>
          <cell r="CC314">
            <v>428.24</v>
          </cell>
        </row>
        <row r="315">
          <cell r="AD315">
            <v>149</v>
          </cell>
          <cell r="AE315">
            <v>195.3</v>
          </cell>
          <cell r="AF315">
            <v>201.56</v>
          </cell>
          <cell r="AG315">
            <v>207.82</v>
          </cell>
          <cell r="AH315">
            <v>214.08</v>
          </cell>
          <cell r="AI315">
            <v>220.34</v>
          </cell>
          <cell r="AJ315">
            <v>226.59</v>
          </cell>
          <cell r="AK315">
            <v>232.85</v>
          </cell>
          <cell r="AL315">
            <v>239.11</v>
          </cell>
          <cell r="AM315">
            <v>245.37</v>
          </cell>
          <cell r="AN315">
            <v>251.63</v>
          </cell>
          <cell r="AO315">
            <v>257.88</v>
          </cell>
          <cell r="AP315">
            <v>264.14</v>
          </cell>
          <cell r="AQ315">
            <v>270.39999999999998</v>
          </cell>
          <cell r="AR315">
            <v>276.66000000000003</v>
          </cell>
          <cell r="AS315">
            <v>282.92</v>
          </cell>
          <cell r="AT315">
            <v>289.17</v>
          </cell>
          <cell r="AU315">
            <v>295.43</v>
          </cell>
          <cell r="AV315">
            <v>301.69</v>
          </cell>
          <cell r="AW315">
            <v>307.95</v>
          </cell>
          <cell r="AX315">
            <v>314.20999999999998</v>
          </cell>
          <cell r="AY315">
            <v>320.45999999999998</v>
          </cell>
          <cell r="AZ315">
            <v>326.72000000000003</v>
          </cell>
          <cell r="BA315">
            <v>332.98</v>
          </cell>
          <cell r="BB315">
            <v>339.24</v>
          </cell>
          <cell r="BC315">
            <v>307.95</v>
          </cell>
          <cell r="BD315">
            <v>149</v>
          </cell>
          <cell r="BE315">
            <v>273.43</v>
          </cell>
          <cell r="BF315">
            <v>282.19</v>
          </cell>
          <cell r="BG315">
            <v>290.95</v>
          </cell>
          <cell r="BH315">
            <v>299.70999999999998</v>
          </cell>
          <cell r="BI315">
            <v>308.47000000000003</v>
          </cell>
          <cell r="BJ315">
            <v>317.23</v>
          </cell>
          <cell r="BK315">
            <v>325.99</v>
          </cell>
          <cell r="BL315">
            <v>334.75</v>
          </cell>
          <cell r="BM315">
            <v>343.52</v>
          </cell>
          <cell r="BN315">
            <v>352.28</v>
          </cell>
          <cell r="BO315">
            <v>361.04</v>
          </cell>
          <cell r="BP315">
            <v>369.8</v>
          </cell>
          <cell r="BQ315">
            <v>378.56</v>
          </cell>
          <cell r="BR315">
            <v>387.32</v>
          </cell>
          <cell r="BS315">
            <v>396.08</v>
          </cell>
          <cell r="BT315">
            <v>404.84</v>
          </cell>
          <cell r="BU315">
            <v>413.61</v>
          </cell>
          <cell r="BV315">
            <v>422.37</v>
          </cell>
          <cell r="BW315">
            <v>431.13</v>
          </cell>
          <cell r="BX315">
            <v>439.89</v>
          </cell>
          <cell r="BY315">
            <v>448.65</v>
          </cell>
          <cell r="BZ315">
            <v>457.41</v>
          </cell>
          <cell r="CA315">
            <v>466.17</v>
          </cell>
          <cell r="CB315">
            <v>474.93</v>
          </cell>
          <cell r="CC315">
            <v>431.13</v>
          </cell>
        </row>
        <row r="316">
          <cell r="AD316">
            <v>150</v>
          </cell>
          <cell r="AE316">
            <v>196.61</v>
          </cell>
          <cell r="AF316">
            <v>202.91</v>
          </cell>
          <cell r="AG316">
            <v>209.21</v>
          </cell>
          <cell r="AH316">
            <v>215.51</v>
          </cell>
          <cell r="AI316">
            <v>221.81</v>
          </cell>
          <cell r="AJ316">
            <v>228.11</v>
          </cell>
          <cell r="AK316">
            <v>234.41</v>
          </cell>
          <cell r="AL316">
            <v>240.71</v>
          </cell>
          <cell r="AM316">
            <v>247.01</v>
          </cell>
          <cell r="AN316">
            <v>253.31</v>
          </cell>
          <cell r="AO316">
            <v>259.61</v>
          </cell>
          <cell r="AP316">
            <v>265.91000000000003</v>
          </cell>
          <cell r="AQ316">
            <v>272.20999999999998</v>
          </cell>
          <cell r="AR316">
            <v>278.51</v>
          </cell>
          <cell r="AS316">
            <v>284.81</v>
          </cell>
          <cell r="AT316">
            <v>291.11</v>
          </cell>
          <cell r="AU316">
            <v>297.41000000000003</v>
          </cell>
          <cell r="AV316">
            <v>303.70999999999998</v>
          </cell>
          <cell r="AW316">
            <v>310.01</v>
          </cell>
          <cell r="AX316">
            <v>316.31</v>
          </cell>
          <cell r="AY316">
            <v>322.61</v>
          </cell>
          <cell r="AZ316">
            <v>328.91</v>
          </cell>
          <cell r="BA316">
            <v>335.21</v>
          </cell>
          <cell r="BB316">
            <v>341.51</v>
          </cell>
          <cell r="BC316">
            <v>310.01</v>
          </cell>
          <cell r="BD316">
            <v>150</v>
          </cell>
          <cell r="BE316">
            <v>275.25</v>
          </cell>
          <cell r="BF316">
            <v>284.07</v>
          </cell>
          <cell r="BG316">
            <v>292.89</v>
          </cell>
          <cell r="BH316">
            <v>301.70999999999998</v>
          </cell>
          <cell r="BI316">
            <v>310.52999999999997</v>
          </cell>
          <cell r="BJ316">
            <v>319.35000000000002</v>
          </cell>
          <cell r="BK316">
            <v>328.17</v>
          </cell>
          <cell r="BL316">
            <v>336.99</v>
          </cell>
          <cell r="BM316">
            <v>345.81</v>
          </cell>
          <cell r="BN316">
            <v>354.63</v>
          </cell>
          <cell r="BO316">
            <v>363.45</v>
          </cell>
          <cell r="BP316">
            <v>372.27</v>
          </cell>
          <cell r="BQ316">
            <v>381.09</v>
          </cell>
          <cell r="BR316">
            <v>389.91</v>
          </cell>
          <cell r="BS316">
            <v>398.73</v>
          </cell>
          <cell r="BT316">
            <v>407.55</v>
          </cell>
          <cell r="BU316">
            <v>416.37</v>
          </cell>
          <cell r="BV316">
            <v>425.19</v>
          </cell>
          <cell r="BW316">
            <v>434.01</v>
          </cell>
          <cell r="BX316">
            <v>442.83</v>
          </cell>
          <cell r="BY316">
            <v>451.65</v>
          </cell>
          <cell r="BZ316">
            <v>460.47</v>
          </cell>
          <cell r="CA316">
            <v>469.29</v>
          </cell>
          <cell r="CB316">
            <v>478.11</v>
          </cell>
          <cell r="CC316">
            <v>434.01</v>
          </cell>
        </row>
        <row r="317">
          <cell r="AD317">
            <v>151</v>
          </cell>
          <cell r="AE317">
            <v>197.92</v>
          </cell>
          <cell r="AF317">
            <v>204.26</v>
          </cell>
          <cell r="AG317">
            <v>210.6</v>
          </cell>
          <cell r="AH317">
            <v>216.94</v>
          </cell>
          <cell r="AI317">
            <v>223.28</v>
          </cell>
          <cell r="AJ317">
            <v>229.63</v>
          </cell>
          <cell r="AK317">
            <v>235.97</v>
          </cell>
          <cell r="AL317">
            <v>242.31</v>
          </cell>
          <cell r="AM317">
            <v>248.65</v>
          </cell>
          <cell r="AN317">
            <v>255</v>
          </cell>
          <cell r="AO317">
            <v>261.33999999999997</v>
          </cell>
          <cell r="AP317">
            <v>267.68</v>
          </cell>
          <cell r="AQ317">
            <v>274.02</v>
          </cell>
          <cell r="AR317">
            <v>280.36</v>
          </cell>
          <cell r="AS317">
            <v>286.70999999999998</v>
          </cell>
          <cell r="AT317">
            <v>293.05</v>
          </cell>
          <cell r="AU317">
            <v>299.39</v>
          </cell>
          <cell r="AV317">
            <v>305.73</v>
          </cell>
          <cell r="AW317">
            <v>312.07</v>
          </cell>
          <cell r="AX317">
            <v>318.42</v>
          </cell>
          <cell r="AY317">
            <v>324.76</v>
          </cell>
          <cell r="AZ317">
            <v>331.1</v>
          </cell>
          <cell r="BA317">
            <v>337.44</v>
          </cell>
          <cell r="BB317">
            <v>343.78</v>
          </cell>
          <cell r="BC317">
            <v>312.07</v>
          </cell>
          <cell r="BD317">
            <v>151</v>
          </cell>
          <cell r="BE317">
            <v>277.08</v>
          </cell>
          <cell r="BF317">
            <v>285.95999999999998</v>
          </cell>
          <cell r="BG317">
            <v>294.83999999999997</v>
          </cell>
          <cell r="BH317">
            <v>303.72000000000003</v>
          </cell>
          <cell r="BI317">
            <v>312.60000000000002</v>
          </cell>
          <cell r="BJ317">
            <v>321.48</v>
          </cell>
          <cell r="BK317">
            <v>330.36</v>
          </cell>
          <cell r="BL317">
            <v>339.23</v>
          </cell>
          <cell r="BM317">
            <v>348.11</v>
          </cell>
          <cell r="BN317">
            <v>356.99</v>
          </cell>
          <cell r="BO317">
            <v>365.87</v>
          </cell>
          <cell r="BP317">
            <v>374.75</v>
          </cell>
          <cell r="BQ317">
            <v>383.63</v>
          </cell>
          <cell r="BR317">
            <v>392.51</v>
          </cell>
          <cell r="BS317">
            <v>401.39</v>
          </cell>
          <cell r="BT317">
            <v>410.27</v>
          </cell>
          <cell r="BU317">
            <v>419.14</v>
          </cell>
          <cell r="BV317">
            <v>428.02</v>
          </cell>
          <cell r="BW317">
            <v>436.9</v>
          </cell>
          <cell r="BX317">
            <v>445.78</v>
          </cell>
          <cell r="BY317">
            <v>454.66</v>
          </cell>
          <cell r="BZ317">
            <v>463.54</v>
          </cell>
          <cell r="CA317">
            <v>472.42</v>
          </cell>
          <cell r="CB317">
            <v>481.3</v>
          </cell>
          <cell r="CC317">
            <v>436.9</v>
          </cell>
        </row>
        <row r="318">
          <cell r="AD318">
            <v>152</v>
          </cell>
          <cell r="AE318">
            <v>199.22</v>
          </cell>
          <cell r="AF318">
            <v>205.61</v>
          </cell>
          <cell r="AG318">
            <v>211.99</v>
          </cell>
          <cell r="AH318">
            <v>218.38</v>
          </cell>
          <cell r="AI318">
            <v>224.76</v>
          </cell>
          <cell r="AJ318">
            <v>231.14</v>
          </cell>
          <cell r="AK318">
            <v>237.53</v>
          </cell>
          <cell r="AL318">
            <v>243.91</v>
          </cell>
          <cell r="AM318">
            <v>250.3</v>
          </cell>
          <cell r="AN318">
            <v>256.68</v>
          </cell>
          <cell r="AO318">
            <v>263.06</v>
          </cell>
          <cell r="AP318">
            <v>269.45</v>
          </cell>
          <cell r="AQ318">
            <v>275.83</v>
          </cell>
          <cell r="AR318">
            <v>282.22000000000003</v>
          </cell>
          <cell r="AS318">
            <v>288.60000000000002</v>
          </cell>
          <cell r="AT318">
            <v>294.98</v>
          </cell>
          <cell r="AU318">
            <v>301.37</v>
          </cell>
          <cell r="AV318">
            <v>307.75</v>
          </cell>
          <cell r="AW318">
            <v>314.14</v>
          </cell>
          <cell r="AX318">
            <v>320.52</v>
          </cell>
          <cell r="AY318">
            <v>326.89999999999998</v>
          </cell>
          <cell r="AZ318">
            <v>333.29</v>
          </cell>
          <cell r="BA318">
            <v>339.67</v>
          </cell>
          <cell r="BB318">
            <v>346.06</v>
          </cell>
          <cell r="BC318">
            <v>314.14</v>
          </cell>
          <cell r="BD318">
            <v>152</v>
          </cell>
          <cell r="BE318">
            <v>278.91000000000003</v>
          </cell>
          <cell r="BF318">
            <v>287.85000000000002</v>
          </cell>
          <cell r="BG318">
            <v>296.79000000000002</v>
          </cell>
          <cell r="BH318">
            <v>305.73</v>
          </cell>
          <cell r="BI318">
            <v>314.66000000000003</v>
          </cell>
          <cell r="BJ318">
            <v>323.60000000000002</v>
          </cell>
          <cell r="BK318">
            <v>332.54</v>
          </cell>
          <cell r="BL318">
            <v>341.48</v>
          </cell>
          <cell r="BM318">
            <v>350.41</v>
          </cell>
          <cell r="BN318">
            <v>359.35</v>
          </cell>
          <cell r="BO318">
            <v>368.29</v>
          </cell>
          <cell r="BP318">
            <v>377.23</v>
          </cell>
          <cell r="BQ318">
            <v>386.16</v>
          </cell>
          <cell r="BR318">
            <v>395.1</v>
          </cell>
          <cell r="BS318">
            <v>404.04</v>
          </cell>
          <cell r="BT318">
            <v>412.98</v>
          </cell>
          <cell r="BU318">
            <v>421.91</v>
          </cell>
          <cell r="BV318">
            <v>430.85</v>
          </cell>
          <cell r="BW318">
            <v>439.79</v>
          </cell>
          <cell r="BX318">
            <v>448.73</v>
          </cell>
          <cell r="BY318">
            <v>457.66</v>
          </cell>
          <cell r="BZ318">
            <v>466.6</v>
          </cell>
          <cell r="CA318">
            <v>475.54</v>
          </cell>
          <cell r="CB318">
            <v>484.48</v>
          </cell>
          <cell r="CC318">
            <v>439.79</v>
          </cell>
        </row>
        <row r="319">
          <cell r="AD319">
            <v>153</v>
          </cell>
          <cell r="AE319">
            <v>200.53</v>
          </cell>
          <cell r="AF319">
            <v>206.96</v>
          </cell>
          <cell r="AG319">
            <v>231.38</v>
          </cell>
          <cell r="AH319">
            <v>219.81</v>
          </cell>
          <cell r="AI319">
            <v>226.23</v>
          </cell>
          <cell r="AJ319">
            <v>232.66</v>
          </cell>
          <cell r="AK319">
            <v>239.09</v>
          </cell>
          <cell r="AL319">
            <v>245.51</v>
          </cell>
          <cell r="AM319">
            <v>251.94</v>
          </cell>
          <cell r="AN319">
            <v>258.36</v>
          </cell>
          <cell r="AO319">
            <v>264.79000000000002</v>
          </cell>
          <cell r="AP319">
            <v>271.22000000000003</v>
          </cell>
          <cell r="AQ319">
            <v>277.64</v>
          </cell>
          <cell r="AR319">
            <v>284.07</v>
          </cell>
          <cell r="AS319">
            <v>290.49</v>
          </cell>
          <cell r="AT319">
            <v>296.92</v>
          </cell>
          <cell r="AU319">
            <v>303.35000000000002</v>
          </cell>
          <cell r="AV319">
            <v>309.77</v>
          </cell>
          <cell r="AW319">
            <v>316.2</v>
          </cell>
          <cell r="AX319">
            <v>322.62</v>
          </cell>
          <cell r="AY319">
            <v>329.05</v>
          </cell>
          <cell r="AZ319">
            <v>335.48</v>
          </cell>
          <cell r="BA319">
            <v>341.9</v>
          </cell>
          <cell r="BB319">
            <v>348.33</v>
          </cell>
          <cell r="BC319">
            <v>316.2</v>
          </cell>
          <cell r="BD319">
            <v>153</v>
          </cell>
          <cell r="BE319">
            <v>280.74</v>
          </cell>
          <cell r="BF319">
            <v>289.74</v>
          </cell>
          <cell r="BG319">
            <v>298.73</v>
          </cell>
          <cell r="BH319">
            <v>307.73</v>
          </cell>
          <cell r="BI319">
            <v>316.73</v>
          </cell>
          <cell r="BJ319">
            <v>325.72000000000003</v>
          </cell>
          <cell r="BK319">
            <v>334.72</v>
          </cell>
          <cell r="BL319">
            <v>343.72</v>
          </cell>
          <cell r="BM319">
            <v>352.71</v>
          </cell>
          <cell r="BN319">
            <v>361.71</v>
          </cell>
          <cell r="BO319">
            <v>370.71</v>
          </cell>
          <cell r="BP319">
            <v>379.7</v>
          </cell>
          <cell r="BQ319">
            <v>388.7</v>
          </cell>
          <cell r="BR319">
            <v>397.69</v>
          </cell>
          <cell r="BS319">
            <v>406.69</v>
          </cell>
          <cell r="BT319">
            <v>415.69</v>
          </cell>
          <cell r="BU319">
            <v>424.68</v>
          </cell>
          <cell r="BV319">
            <v>433.68</v>
          </cell>
          <cell r="BW319">
            <v>442.68</v>
          </cell>
          <cell r="BX319">
            <v>451.67</v>
          </cell>
          <cell r="BY319">
            <v>460.67</v>
          </cell>
          <cell r="BZ319">
            <v>469.67</v>
          </cell>
          <cell r="CA319">
            <v>478.66</v>
          </cell>
          <cell r="CB319">
            <v>487.66</v>
          </cell>
          <cell r="CC319">
            <v>442.68</v>
          </cell>
        </row>
        <row r="320">
          <cell r="AD320">
            <v>154</v>
          </cell>
          <cell r="AE320">
            <v>201.84</v>
          </cell>
          <cell r="AF320">
            <v>208.3</v>
          </cell>
          <cell r="AG320">
            <v>214.77</v>
          </cell>
          <cell r="AH320">
            <v>221.24</v>
          </cell>
          <cell r="AI320">
            <v>227.71</v>
          </cell>
          <cell r="AJ320">
            <v>234.18</v>
          </cell>
          <cell r="AK320">
            <v>240.64</v>
          </cell>
          <cell r="AL320">
            <v>247.11</v>
          </cell>
          <cell r="AM320">
            <v>253.58</v>
          </cell>
          <cell r="AN320">
            <v>260.05</v>
          </cell>
          <cell r="AO320">
            <v>266.52</v>
          </cell>
          <cell r="AP320">
            <v>272.98</v>
          </cell>
          <cell r="AQ320">
            <v>279.45</v>
          </cell>
          <cell r="AR320">
            <v>285.92</v>
          </cell>
          <cell r="AS320">
            <v>292.39</v>
          </cell>
          <cell r="AT320">
            <v>298.86</v>
          </cell>
          <cell r="AU320">
            <v>305.32</v>
          </cell>
          <cell r="AV320">
            <v>311.79000000000002</v>
          </cell>
          <cell r="AW320">
            <v>318.26</v>
          </cell>
          <cell r="AX320">
            <v>324.73</v>
          </cell>
          <cell r="AY320">
            <v>331.2</v>
          </cell>
          <cell r="AZ320">
            <v>337.66</v>
          </cell>
          <cell r="BA320">
            <v>344.13</v>
          </cell>
          <cell r="BB320">
            <v>350.6</v>
          </cell>
          <cell r="BC320">
            <v>318.26</v>
          </cell>
          <cell r="BD320">
            <v>154</v>
          </cell>
          <cell r="BE320">
            <v>282.57</v>
          </cell>
          <cell r="BF320">
            <v>291.63</v>
          </cell>
          <cell r="BG320">
            <v>300.68</v>
          </cell>
          <cell r="BH320">
            <v>309.74</v>
          </cell>
          <cell r="BI320">
            <v>318.79000000000002</v>
          </cell>
          <cell r="BJ320">
            <v>327.85</v>
          </cell>
          <cell r="BK320">
            <v>336.9</v>
          </cell>
          <cell r="BL320">
            <v>345.96</v>
          </cell>
          <cell r="BM320">
            <v>355.01</v>
          </cell>
          <cell r="BN320">
            <v>364.07</v>
          </cell>
          <cell r="BO320">
            <v>373.12</v>
          </cell>
          <cell r="BP320">
            <v>382.18</v>
          </cell>
          <cell r="BQ320">
            <v>391.23</v>
          </cell>
          <cell r="BR320">
            <v>400.29</v>
          </cell>
          <cell r="BS320">
            <v>409.34</v>
          </cell>
          <cell r="BT320">
            <v>418.4</v>
          </cell>
          <cell r="BU320">
            <v>427.45</v>
          </cell>
          <cell r="BV320">
            <v>436.51</v>
          </cell>
          <cell r="BW320">
            <v>445.56</v>
          </cell>
          <cell r="BX320">
            <v>454.62</v>
          </cell>
          <cell r="BY320">
            <v>463.67</v>
          </cell>
          <cell r="BZ320">
            <v>472.73</v>
          </cell>
          <cell r="CA320">
            <v>481.79</v>
          </cell>
          <cell r="CB320">
            <v>490.84</v>
          </cell>
          <cell r="CC320">
            <v>445.56</v>
          </cell>
        </row>
        <row r="321">
          <cell r="AD321">
            <v>155</v>
          </cell>
          <cell r="AE321">
            <v>203.14</v>
          </cell>
          <cell r="AF321">
            <v>209.65</v>
          </cell>
          <cell r="AG321">
            <v>216.16</v>
          </cell>
          <cell r="AH321">
            <v>222.67</v>
          </cell>
          <cell r="AI321">
            <v>229.18</v>
          </cell>
          <cell r="AJ321">
            <v>235.69</v>
          </cell>
          <cell r="AK321">
            <v>242.2</v>
          </cell>
          <cell r="AL321">
            <v>248.71</v>
          </cell>
          <cell r="AM321">
            <v>255.22</v>
          </cell>
          <cell r="AN321">
            <v>261.73</v>
          </cell>
          <cell r="AO321">
            <v>268.24</v>
          </cell>
          <cell r="AP321">
            <v>274.75</v>
          </cell>
          <cell r="AQ321">
            <v>281.26</v>
          </cell>
          <cell r="AR321">
            <v>287.77</v>
          </cell>
          <cell r="AS321">
            <v>294.27999999999997</v>
          </cell>
          <cell r="AT321">
            <v>300.79000000000002</v>
          </cell>
          <cell r="AU321">
            <v>307.3</v>
          </cell>
          <cell r="AV321">
            <v>313.81</v>
          </cell>
          <cell r="AW321">
            <v>320.32</v>
          </cell>
          <cell r="AX321">
            <v>326.83</v>
          </cell>
          <cell r="AY321">
            <v>333.34</v>
          </cell>
          <cell r="AZ321">
            <v>339.85</v>
          </cell>
          <cell r="BA321">
            <v>346.36</v>
          </cell>
          <cell r="BB321">
            <v>352.87</v>
          </cell>
          <cell r="BC321">
            <v>320.32</v>
          </cell>
          <cell r="BD321">
            <v>155</v>
          </cell>
          <cell r="BE321">
            <v>284.39999999999998</v>
          </cell>
          <cell r="BF321">
            <v>293.51</v>
          </cell>
          <cell r="BG321">
            <v>302.63</v>
          </cell>
          <cell r="BH321">
            <v>311.74</v>
          </cell>
          <cell r="BI321">
            <v>320.86</v>
          </cell>
          <cell r="BJ321">
            <v>329.97</v>
          </cell>
          <cell r="BK321">
            <v>339.08</v>
          </cell>
          <cell r="BL321">
            <v>348.2</v>
          </cell>
          <cell r="BM321">
            <v>357.31</v>
          </cell>
          <cell r="BN321">
            <v>366.43</v>
          </cell>
          <cell r="BO321">
            <v>375.54</v>
          </cell>
          <cell r="BP321">
            <v>384.65</v>
          </cell>
          <cell r="BQ321">
            <v>393.77</v>
          </cell>
          <cell r="BR321">
            <v>402.88</v>
          </cell>
          <cell r="BS321">
            <v>412</v>
          </cell>
          <cell r="BT321">
            <v>421.11</v>
          </cell>
          <cell r="BU321">
            <v>430.22</v>
          </cell>
          <cell r="BV321">
            <v>439.34</v>
          </cell>
          <cell r="BW321">
            <v>448.45</v>
          </cell>
          <cell r="BX321">
            <v>457.57</v>
          </cell>
          <cell r="BY321">
            <v>466.68</v>
          </cell>
          <cell r="BZ321">
            <v>475.79</v>
          </cell>
          <cell r="CA321">
            <v>484.91</v>
          </cell>
          <cell r="CB321">
            <v>494.02</v>
          </cell>
          <cell r="CC321">
            <v>448.45</v>
          </cell>
        </row>
        <row r="322">
          <cell r="AD322">
            <v>156</v>
          </cell>
          <cell r="AE322">
            <v>204.45</v>
          </cell>
          <cell r="AF322">
            <v>211</v>
          </cell>
          <cell r="AG322">
            <v>217.55</v>
          </cell>
          <cell r="AH322">
            <v>224.1</v>
          </cell>
          <cell r="AI322">
            <v>230.66</v>
          </cell>
          <cell r="AJ322">
            <v>237.21</v>
          </cell>
          <cell r="AK322">
            <v>243.76</v>
          </cell>
          <cell r="AL322">
            <v>250.31</v>
          </cell>
          <cell r="AM322">
            <v>256.87</v>
          </cell>
          <cell r="AN322">
            <v>263.42</v>
          </cell>
          <cell r="AO322">
            <v>269.97000000000003</v>
          </cell>
          <cell r="AP322">
            <v>276.52</v>
          </cell>
          <cell r="AQ322">
            <v>283.07</v>
          </cell>
          <cell r="AR322">
            <v>289.63</v>
          </cell>
          <cell r="AS322">
            <v>296.18</v>
          </cell>
          <cell r="AT322">
            <v>302.73</v>
          </cell>
          <cell r="AU322">
            <v>309.27999999999997</v>
          </cell>
          <cell r="AV322">
            <v>315.83</v>
          </cell>
          <cell r="AW322">
            <v>322.39</v>
          </cell>
          <cell r="AX322">
            <v>328.94</v>
          </cell>
          <cell r="AY322">
            <v>335.49</v>
          </cell>
          <cell r="AZ322">
            <v>342.04</v>
          </cell>
          <cell r="BA322">
            <v>348.59</v>
          </cell>
          <cell r="BB322">
            <v>355.15</v>
          </cell>
          <cell r="BC322">
            <v>322.38</v>
          </cell>
          <cell r="BD322">
            <v>156</v>
          </cell>
          <cell r="BE322">
            <v>286.23</v>
          </cell>
          <cell r="BF322">
            <v>295.39999999999998</v>
          </cell>
          <cell r="BG322">
            <v>304.57</v>
          </cell>
          <cell r="BH322">
            <v>313.75</v>
          </cell>
          <cell r="BI322">
            <v>322.92</v>
          </cell>
          <cell r="BJ322">
            <v>332.09</v>
          </cell>
          <cell r="BK322">
            <v>341.26</v>
          </cell>
          <cell r="BL322">
            <v>350.44</v>
          </cell>
          <cell r="BM322">
            <v>359.61</v>
          </cell>
          <cell r="BN322">
            <v>368.78</v>
          </cell>
          <cell r="BO322">
            <v>377.96</v>
          </cell>
          <cell r="BP322">
            <v>387.13</v>
          </cell>
          <cell r="BQ322">
            <v>396.3</v>
          </cell>
          <cell r="BR322">
            <v>405.48</v>
          </cell>
          <cell r="BS322">
            <v>414.65</v>
          </cell>
          <cell r="BT322">
            <v>423.82</v>
          </cell>
          <cell r="BU322">
            <v>432.99</v>
          </cell>
          <cell r="BV322">
            <v>442.17</v>
          </cell>
          <cell r="BW322">
            <v>451.34</v>
          </cell>
          <cell r="BX322">
            <v>460.51</v>
          </cell>
          <cell r="BY322">
            <v>469.68</v>
          </cell>
          <cell r="BZ322">
            <v>478.86</v>
          </cell>
          <cell r="CA322">
            <v>488.03</v>
          </cell>
          <cell r="CB322">
            <v>497.2</v>
          </cell>
          <cell r="CC322">
            <v>451.34</v>
          </cell>
        </row>
        <row r="323">
          <cell r="AD323">
            <v>157</v>
          </cell>
          <cell r="AE323">
            <v>205.75</v>
          </cell>
          <cell r="AF323">
            <v>212.35</v>
          </cell>
          <cell r="AG323">
            <v>218.94</v>
          </cell>
          <cell r="AH323">
            <v>225.54</v>
          </cell>
          <cell r="AI323">
            <v>232.13</v>
          </cell>
          <cell r="AJ323">
            <v>238.72</v>
          </cell>
          <cell r="AK323">
            <v>245.32</v>
          </cell>
          <cell r="AL323">
            <v>251.91</v>
          </cell>
          <cell r="AM323">
            <v>258.51</v>
          </cell>
          <cell r="AN323">
            <v>265.10000000000002</v>
          </cell>
          <cell r="AO323">
            <v>271.7</v>
          </cell>
          <cell r="AP323">
            <v>278.29000000000002</v>
          </cell>
          <cell r="AQ323">
            <v>284.88</v>
          </cell>
          <cell r="AR323">
            <v>291.48</v>
          </cell>
          <cell r="AS323">
            <v>298.07</v>
          </cell>
          <cell r="AT323">
            <v>304.67</v>
          </cell>
          <cell r="AU323">
            <v>311.26</v>
          </cell>
          <cell r="AV323">
            <v>317.85000000000002</v>
          </cell>
          <cell r="AW323">
            <v>324.45</v>
          </cell>
          <cell r="AX323">
            <v>331.04</v>
          </cell>
          <cell r="AY323">
            <v>337.64</v>
          </cell>
          <cell r="AZ323">
            <v>344.23</v>
          </cell>
          <cell r="BA323">
            <v>350.82</v>
          </cell>
          <cell r="BB323">
            <v>357.42</v>
          </cell>
          <cell r="BC323">
            <v>324.45</v>
          </cell>
          <cell r="BD323">
            <v>157</v>
          </cell>
          <cell r="BE323">
            <v>288.06</v>
          </cell>
          <cell r="BF323">
            <v>297.29000000000002</v>
          </cell>
          <cell r="BG323">
            <v>306.52</v>
          </cell>
          <cell r="BH323">
            <v>315.75</v>
          </cell>
          <cell r="BI323">
            <v>324.98</v>
          </cell>
          <cell r="BJ323">
            <v>334.21</v>
          </cell>
          <cell r="BK323">
            <v>343.45</v>
          </cell>
          <cell r="BL323">
            <v>352.68</v>
          </cell>
          <cell r="BM323">
            <v>361.91</v>
          </cell>
          <cell r="BN323">
            <v>371.14</v>
          </cell>
          <cell r="BO323">
            <v>380.37</v>
          </cell>
          <cell r="BP323">
            <v>389.61</v>
          </cell>
          <cell r="BQ323">
            <v>398.84</v>
          </cell>
          <cell r="BR323">
            <v>408.07</v>
          </cell>
          <cell r="BS323">
            <v>417.3</v>
          </cell>
          <cell r="BT323">
            <v>426.53</v>
          </cell>
          <cell r="BU323">
            <v>435.76</v>
          </cell>
          <cell r="BV323">
            <v>444.99</v>
          </cell>
          <cell r="BW323">
            <v>454.23</v>
          </cell>
          <cell r="BX323">
            <v>463.46</v>
          </cell>
          <cell r="BY323">
            <v>472.69</v>
          </cell>
          <cell r="BZ323">
            <v>481.92</v>
          </cell>
          <cell r="CA323">
            <v>491.15</v>
          </cell>
          <cell r="CB323">
            <v>500.38</v>
          </cell>
          <cell r="CC323">
            <v>454.23</v>
          </cell>
        </row>
        <row r="324">
          <cell r="AD324">
            <v>158</v>
          </cell>
          <cell r="AE324">
            <v>207.06</v>
          </cell>
          <cell r="AF324">
            <v>213.7</v>
          </cell>
          <cell r="AG324">
            <v>220.33</v>
          </cell>
          <cell r="AH324">
            <v>226.97</v>
          </cell>
          <cell r="AI324">
            <v>233.61</v>
          </cell>
          <cell r="AJ324">
            <v>240.24</v>
          </cell>
          <cell r="AK324">
            <v>246.88</v>
          </cell>
          <cell r="AL324">
            <v>253.51</v>
          </cell>
          <cell r="AM324">
            <v>260.14999999999998</v>
          </cell>
          <cell r="AN324">
            <v>266.79000000000002</v>
          </cell>
          <cell r="AO324">
            <v>273.42</v>
          </cell>
          <cell r="AP324">
            <v>280.06</v>
          </cell>
          <cell r="AQ324">
            <v>286.69</v>
          </cell>
          <cell r="AR324">
            <v>293.33</v>
          </cell>
          <cell r="AS324">
            <v>299.97000000000003</v>
          </cell>
          <cell r="AT324">
            <v>306.60000000000002</v>
          </cell>
          <cell r="AU324">
            <v>313.24</v>
          </cell>
          <cell r="AV324">
            <v>319.87</v>
          </cell>
          <cell r="AW324">
            <v>326.51</v>
          </cell>
          <cell r="AX324">
            <v>333.15</v>
          </cell>
          <cell r="AY324">
            <v>339.78</v>
          </cell>
          <cell r="AZ324">
            <v>346.42</v>
          </cell>
          <cell r="BA324">
            <v>353.05</v>
          </cell>
          <cell r="BB324">
            <v>359.69</v>
          </cell>
          <cell r="BC324">
            <v>326.51</v>
          </cell>
          <cell r="BD324">
            <v>158</v>
          </cell>
          <cell r="BE324">
            <v>289.89</v>
          </cell>
          <cell r="BF324">
            <v>299.18</v>
          </cell>
          <cell r="BG324">
            <v>308.47000000000003</v>
          </cell>
          <cell r="BH324">
            <v>317.76</v>
          </cell>
          <cell r="BI324">
            <v>327.05</v>
          </cell>
          <cell r="BJ324">
            <v>336.34</v>
          </cell>
          <cell r="BK324">
            <v>345.63</v>
          </cell>
          <cell r="BL324">
            <v>354.92</v>
          </cell>
          <cell r="BM324">
            <v>364.21</v>
          </cell>
          <cell r="BN324">
            <v>373.5</v>
          </cell>
          <cell r="BO324">
            <v>382.79</v>
          </cell>
          <cell r="BP324">
            <v>392.08</v>
          </cell>
          <cell r="BQ324">
            <v>401.37</v>
          </cell>
          <cell r="BR324">
            <v>410.66</v>
          </cell>
          <cell r="BS324">
            <v>419.95</v>
          </cell>
          <cell r="BT324">
            <v>429.24</v>
          </cell>
          <cell r="BU324">
            <v>438.53</v>
          </cell>
          <cell r="BV324">
            <v>447.82</v>
          </cell>
          <cell r="BW324">
            <v>457.11</v>
          </cell>
          <cell r="BX324">
            <v>466.4</v>
          </cell>
          <cell r="BY324">
            <v>475.69</v>
          </cell>
          <cell r="BZ324">
            <v>484.98</v>
          </cell>
          <cell r="CA324">
            <v>494.28</v>
          </cell>
          <cell r="CB324">
            <v>503.57</v>
          </cell>
          <cell r="CC324">
            <v>457.11</v>
          </cell>
        </row>
        <row r="325">
          <cell r="AD325">
            <v>159</v>
          </cell>
          <cell r="AE325">
            <v>208.37</v>
          </cell>
          <cell r="AF325">
            <v>215.05</v>
          </cell>
          <cell r="AG325">
            <v>221.72</v>
          </cell>
          <cell r="AH325">
            <v>228.4</v>
          </cell>
          <cell r="AI325">
            <v>235.08</v>
          </cell>
          <cell r="AJ325">
            <v>241.76</v>
          </cell>
          <cell r="AK325">
            <v>248.44</v>
          </cell>
          <cell r="AL325">
            <v>255.11</v>
          </cell>
          <cell r="AM325">
            <v>261.79000000000002</v>
          </cell>
          <cell r="AN325">
            <v>268.47000000000003</v>
          </cell>
          <cell r="AO325">
            <v>275.14999999999998</v>
          </cell>
          <cell r="AP325">
            <v>281.83</v>
          </cell>
          <cell r="AQ325">
            <v>288.5</v>
          </cell>
          <cell r="AR325">
            <v>295.18</v>
          </cell>
          <cell r="AS325">
            <v>301.86</v>
          </cell>
          <cell r="AT325">
            <v>308.54000000000002</v>
          </cell>
          <cell r="AU325">
            <v>315.22000000000003</v>
          </cell>
          <cell r="AV325">
            <v>321.89</v>
          </cell>
          <cell r="AW325">
            <v>328.57</v>
          </cell>
          <cell r="AX325">
            <v>335.25</v>
          </cell>
          <cell r="AY325">
            <v>341.93</v>
          </cell>
          <cell r="AZ325">
            <v>348.61</v>
          </cell>
          <cell r="BA325">
            <v>355.28</v>
          </cell>
          <cell r="BB325">
            <v>361.96</v>
          </cell>
          <cell r="BC325">
            <v>328.57</v>
          </cell>
          <cell r="BD325">
            <v>159</v>
          </cell>
          <cell r="BE325">
            <v>291.70999999999998</v>
          </cell>
          <cell r="BF325">
            <v>301.06</v>
          </cell>
          <cell r="BG325">
            <v>310.41000000000003</v>
          </cell>
          <cell r="BH325">
            <v>319.76</v>
          </cell>
          <cell r="BI325">
            <v>329.11</v>
          </cell>
          <cell r="BJ325">
            <v>338.46</v>
          </cell>
          <cell r="BK325">
            <v>347.81</v>
          </cell>
          <cell r="BL325">
            <v>357.16</v>
          </cell>
          <cell r="BM325">
            <v>366.51</v>
          </cell>
          <cell r="BN325">
            <v>375.86</v>
          </cell>
          <cell r="BO325">
            <v>385.21</v>
          </cell>
          <cell r="BP325">
            <v>394.56</v>
          </cell>
          <cell r="BQ325">
            <v>403.91</v>
          </cell>
          <cell r="BR325">
            <v>413.26</v>
          </cell>
          <cell r="BS325">
            <v>422.6</v>
          </cell>
          <cell r="BT325">
            <v>431.95</v>
          </cell>
          <cell r="BU325">
            <v>441.3</v>
          </cell>
          <cell r="BV325">
            <v>450.65</v>
          </cell>
          <cell r="BW325">
            <v>460</v>
          </cell>
          <cell r="BX325">
            <v>469.35</v>
          </cell>
          <cell r="BY325">
            <v>478.7</v>
          </cell>
          <cell r="BZ325">
            <v>488.05</v>
          </cell>
          <cell r="CA325">
            <v>497.4</v>
          </cell>
          <cell r="CB325">
            <v>506.75</v>
          </cell>
          <cell r="CC325">
            <v>460</v>
          </cell>
        </row>
        <row r="326">
          <cell r="AD326">
            <v>160</v>
          </cell>
          <cell r="AE326">
            <v>209.67</v>
          </cell>
          <cell r="AF326">
            <v>216.39</v>
          </cell>
          <cell r="AG326">
            <v>223.11</v>
          </cell>
          <cell r="AH326">
            <v>229.83</v>
          </cell>
          <cell r="AI326">
            <v>236.55</v>
          </cell>
          <cell r="AJ326">
            <v>243.27</v>
          </cell>
          <cell r="AK326">
            <v>249.99</v>
          </cell>
          <cell r="AL326">
            <v>256.70999999999998</v>
          </cell>
          <cell r="AM326">
            <v>263.43</v>
          </cell>
          <cell r="AN326">
            <v>270.14999999999998</v>
          </cell>
          <cell r="AO326">
            <v>276.87</v>
          </cell>
          <cell r="AP326">
            <v>283.58999999999997</v>
          </cell>
          <cell r="AQ326">
            <v>290.31</v>
          </cell>
          <cell r="AR326">
            <v>297.02999999999997</v>
          </cell>
          <cell r="AS326">
            <v>303.75</v>
          </cell>
          <cell r="AT326">
            <v>310.47000000000003</v>
          </cell>
          <cell r="AU326">
            <v>317.19</v>
          </cell>
          <cell r="AV326">
            <v>323.91000000000003</v>
          </cell>
          <cell r="AW326">
            <v>330.63</v>
          </cell>
          <cell r="AX326">
            <v>337.35</v>
          </cell>
          <cell r="AY326">
            <v>344.07</v>
          </cell>
          <cell r="AZ326">
            <v>350.79</v>
          </cell>
          <cell r="BA326">
            <v>357.51</v>
          </cell>
          <cell r="BB326">
            <v>364.23</v>
          </cell>
          <cell r="BC326">
            <v>330.63</v>
          </cell>
          <cell r="BD326">
            <v>160</v>
          </cell>
          <cell r="BE326">
            <v>293.54000000000002</v>
          </cell>
          <cell r="BF326">
            <v>302.95</v>
          </cell>
          <cell r="BG326">
            <v>312.36</v>
          </cell>
          <cell r="BH326">
            <v>321.77</v>
          </cell>
          <cell r="BI326">
            <v>331.18</v>
          </cell>
          <cell r="BJ326">
            <v>340.58</v>
          </cell>
          <cell r="BK326">
            <v>349.99</v>
          </cell>
          <cell r="BL326">
            <v>359.4</v>
          </cell>
          <cell r="BM326">
            <v>368.81</v>
          </cell>
          <cell r="BN326">
            <v>378.22</v>
          </cell>
          <cell r="BO326">
            <v>387.62</v>
          </cell>
          <cell r="BP326">
            <v>397.03</v>
          </cell>
          <cell r="BQ326">
            <v>406.44</v>
          </cell>
          <cell r="BR326">
            <v>415.85</v>
          </cell>
          <cell r="BS326">
            <v>425.26</v>
          </cell>
          <cell r="BT326">
            <v>434.66</v>
          </cell>
          <cell r="BU326">
            <v>444.07</v>
          </cell>
          <cell r="BV326">
            <v>453.48</v>
          </cell>
          <cell r="BW326">
            <v>462.89</v>
          </cell>
          <cell r="BX326">
            <v>472.3</v>
          </cell>
          <cell r="BY326">
            <v>481.7</v>
          </cell>
          <cell r="BZ326">
            <v>491.11</v>
          </cell>
          <cell r="CA326">
            <v>500.52</v>
          </cell>
          <cell r="CB326">
            <v>509.93</v>
          </cell>
          <cell r="CC326">
            <v>462.89</v>
          </cell>
        </row>
        <row r="327">
          <cell r="AD327">
            <v>161</v>
          </cell>
          <cell r="AE327">
            <v>210.98</v>
          </cell>
          <cell r="AF327">
            <v>217.74</v>
          </cell>
          <cell r="AG327">
            <v>224.5</v>
          </cell>
          <cell r="AH327">
            <v>231.27</v>
          </cell>
          <cell r="AI327">
            <v>238.03</v>
          </cell>
          <cell r="AJ327">
            <v>244.79</v>
          </cell>
          <cell r="AK327">
            <v>251.55</v>
          </cell>
          <cell r="AL327">
            <v>258.31</v>
          </cell>
          <cell r="AM327">
            <v>265.08</v>
          </cell>
          <cell r="AN327">
            <v>271.83999999999997</v>
          </cell>
          <cell r="AO327">
            <v>278.60000000000002</v>
          </cell>
          <cell r="AP327">
            <v>285.36</v>
          </cell>
          <cell r="AQ327">
            <v>292.13</v>
          </cell>
          <cell r="AR327">
            <v>298.89</v>
          </cell>
          <cell r="AS327">
            <v>305.64999999999998</v>
          </cell>
          <cell r="AT327">
            <v>312.41000000000003</v>
          </cell>
          <cell r="AU327">
            <v>319.17</v>
          </cell>
          <cell r="AV327">
            <v>325.94</v>
          </cell>
          <cell r="AW327">
            <v>332.7</v>
          </cell>
          <cell r="AX327">
            <v>339.46</v>
          </cell>
          <cell r="AY327">
            <v>346.22</v>
          </cell>
          <cell r="AZ327">
            <v>352.98</v>
          </cell>
          <cell r="BA327">
            <v>359.75</v>
          </cell>
          <cell r="BB327">
            <v>366.51</v>
          </cell>
          <cell r="BC327">
            <v>332.7</v>
          </cell>
          <cell r="BD327">
            <v>161</v>
          </cell>
          <cell r="BE327">
            <v>295.37</v>
          </cell>
          <cell r="BF327">
            <v>304.83999999999997</v>
          </cell>
          <cell r="BG327">
            <v>314.31</v>
          </cell>
          <cell r="BH327">
            <v>323.77</v>
          </cell>
          <cell r="BI327">
            <v>333.24</v>
          </cell>
          <cell r="BJ327">
            <v>342.71</v>
          </cell>
          <cell r="BK327">
            <v>352.17</v>
          </cell>
          <cell r="BL327">
            <v>361.64</v>
          </cell>
          <cell r="BM327">
            <v>371.11</v>
          </cell>
          <cell r="BN327">
            <v>380.57</v>
          </cell>
          <cell r="BO327">
            <v>390.04</v>
          </cell>
          <cell r="BP327">
            <v>399.51</v>
          </cell>
          <cell r="BQ327">
            <v>408.97</v>
          </cell>
          <cell r="BR327">
            <v>418.44</v>
          </cell>
          <cell r="BS327">
            <v>427.91</v>
          </cell>
          <cell r="BT327">
            <v>437.38</v>
          </cell>
          <cell r="BU327">
            <v>446.84</v>
          </cell>
          <cell r="BV327">
            <v>456.31</v>
          </cell>
          <cell r="BW327">
            <v>465.78</v>
          </cell>
          <cell r="BX327">
            <v>475.24</v>
          </cell>
          <cell r="BY327">
            <v>484.71</v>
          </cell>
          <cell r="BZ327">
            <v>494.18</v>
          </cell>
          <cell r="CA327">
            <v>503.64</v>
          </cell>
          <cell r="CB327">
            <v>513.11</v>
          </cell>
          <cell r="CC327">
            <v>465.78</v>
          </cell>
        </row>
        <row r="328">
          <cell r="AD328">
            <v>162</v>
          </cell>
          <cell r="AE328">
            <v>212.29</v>
          </cell>
          <cell r="AF328">
            <v>219.09</v>
          </cell>
          <cell r="AG328">
            <v>225.89</v>
          </cell>
          <cell r="AH328">
            <v>232.7</v>
          </cell>
          <cell r="AI328">
            <v>239.5</v>
          </cell>
          <cell r="AJ328">
            <v>246.31</v>
          </cell>
          <cell r="AK328">
            <v>253.11</v>
          </cell>
          <cell r="AL328">
            <v>259.91000000000003</v>
          </cell>
          <cell r="AM328">
            <v>266.72000000000003</v>
          </cell>
          <cell r="AN328">
            <v>273.52</v>
          </cell>
          <cell r="AO328">
            <v>280.33</v>
          </cell>
          <cell r="AP328">
            <v>287.13</v>
          </cell>
          <cell r="AQ328">
            <v>293.94</v>
          </cell>
          <cell r="AR328">
            <v>300.74</v>
          </cell>
          <cell r="AS328">
            <v>307.54000000000002</v>
          </cell>
          <cell r="AT328">
            <v>314.35000000000002</v>
          </cell>
          <cell r="AU328">
            <v>321.14999999999998</v>
          </cell>
          <cell r="AV328">
            <v>327.96</v>
          </cell>
          <cell r="AW328">
            <v>334.76</v>
          </cell>
          <cell r="AX328">
            <v>341.56</v>
          </cell>
          <cell r="AY328">
            <v>348.37</v>
          </cell>
          <cell r="AZ328">
            <v>355.17</v>
          </cell>
          <cell r="BA328">
            <v>361.98</v>
          </cell>
          <cell r="BB328">
            <v>368.78</v>
          </cell>
          <cell r="BC328">
            <v>334.76</v>
          </cell>
          <cell r="BD328">
            <v>162</v>
          </cell>
          <cell r="BE328">
            <v>297.2</v>
          </cell>
          <cell r="BF328">
            <v>306.73</v>
          </cell>
          <cell r="BG328">
            <v>316.25</v>
          </cell>
          <cell r="BH328">
            <v>325.77999999999997</v>
          </cell>
          <cell r="BI328">
            <v>335.3</v>
          </cell>
          <cell r="BJ328">
            <v>344.83</v>
          </cell>
          <cell r="BK328">
            <v>354.36</v>
          </cell>
          <cell r="BL328">
            <v>363.88</v>
          </cell>
          <cell r="BM328">
            <v>373.41</v>
          </cell>
          <cell r="BN328">
            <v>382.93</v>
          </cell>
          <cell r="BO328">
            <v>392.46</v>
          </cell>
          <cell r="BP328">
            <v>401.98</v>
          </cell>
          <cell r="BQ328">
            <v>411.51</v>
          </cell>
          <cell r="BR328">
            <v>421.04</v>
          </cell>
          <cell r="BS328">
            <v>430.56</v>
          </cell>
          <cell r="BT328">
            <v>440.09</v>
          </cell>
          <cell r="BU328">
            <v>449.61</v>
          </cell>
          <cell r="BV328">
            <v>459.14</v>
          </cell>
          <cell r="BW328">
            <v>468.66</v>
          </cell>
          <cell r="BX328">
            <v>478.19</v>
          </cell>
          <cell r="BY328">
            <v>487.71</v>
          </cell>
          <cell r="BZ328">
            <v>497.24</v>
          </cell>
          <cell r="CA328">
            <v>506.77</v>
          </cell>
          <cell r="CB328">
            <v>516.29</v>
          </cell>
          <cell r="CC328">
            <v>468.66</v>
          </cell>
        </row>
        <row r="329">
          <cell r="AD329">
            <v>163</v>
          </cell>
          <cell r="AE329">
            <v>213.59</v>
          </cell>
          <cell r="AF329">
            <v>220.44</v>
          </cell>
          <cell r="AG329">
            <v>227.29</v>
          </cell>
          <cell r="AH329">
            <v>234.13</v>
          </cell>
          <cell r="AI329">
            <v>240.98</v>
          </cell>
          <cell r="AJ329">
            <v>247.82</v>
          </cell>
          <cell r="AK329">
            <v>254.67</v>
          </cell>
          <cell r="AL329">
            <v>261.52</v>
          </cell>
          <cell r="AM329">
            <v>268.36</v>
          </cell>
          <cell r="AN329">
            <v>275.20999999999998</v>
          </cell>
          <cell r="AO329">
            <v>282.05</v>
          </cell>
          <cell r="AP329">
            <v>288.89999999999998</v>
          </cell>
          <cell r="AQ329">
            <v>295.75</v>
          </cell>
          <cell r="AR329">
            <v>302.58999999999997</v>
          </cell>
          <cell r="AS329">
            <v>309.44</v>
          </cell>
          <cell r="AT329">
            <v>316.27999999999997</v>
          </cell>
          <cell r="AU329">
            <v>323.13</v>
          </cell>
          <cell r="AV329">
            <v>329.98</v>
          </cell>
          <cell r="AW329">
            <v>336.82</v>
          </cell>
          <cell r="AX329">
            <v>343.67</v>
          </cell>
          <cell r="AY329">
            <v>350.51</v>
          </cell>
          <cell r="AZ329">
            <v>357.36</v>
          </cell>
          <cell r="BA329">
            <v>364.21</v>
          </cell>
          <cell r="BB329">
            <v>371.05</v>
          </cell>
          <cell r="BC329">
            <v>336.82</v>
          </cell>
          <cell r="BD329">
            <v>163</v>
          </cell>
          <cell r="BE329">
            <v>299.02999999999997</v>
          </cell>
          <cell r="BF329">
            <v>308.62</v>
          </cell>
          <cell r="BG329">
            <v>318.2</v>
          </cell>
          <cell r="BH329">
            <v>327.78</v>
          </cell>
          <cell r="BI329">
            <v>337.37</v>
          </cell>
          <cell r="BJ329">
            <v>346.95</v>
          </cell>
          <cell r="BK329">
            <v>356.54</v>
          </cell>
          <cell r="BL329">
            <v>366.12</v>
          </cell>
          <cell r="BM329">
            <v>375.71</v>
          </cell>
          <cell r="BN329">
            <v>385.29</v>
          </cell>
          <cell r="BO329">
            <v>394.88</v>
          </cell>
          <cell r="BP329">
            <v>404.46</v>
          </cell>
          <cell r="BQ329">
            <v>414.04</v>
          </cell>
          <cell r="BR329">
            <v>423.63</v>
          </cell>
          <cell r="BS329">
            <v>433.21</v>
          </cell>
          <cell r="BT329">
            <v>442.8</v>
          </cell>
          <cell r="BU329">
            <v>452.38</v>
          </cell>
          <cell r="BV329">
            <v>461.97</v>
          </cell>
          <cell r="BW329">
            <v>471.55</v>
          </cell>
          <cell r="BX329">
            <v>481.13</v>
          </cell>
          <cell r="BY329">
            <v>490.72</v>
          </cell>
          <cell r="BZ329">
            <v>500.3</v>
          </cell>
          <cell r="CA329">
            <v>509.89</v>
          </cell>
          <cell r="CB329">
            <v>519.47</v>
          </cell>
          <cell r="CC329">
            <v>471.55</v>
          </cell>
        </row>
        <row r="330">
          <cell r="AD330">
            <v>164</v>
          </cell>
          <cell r="AE330">
            <v>214.9</v>
          </cell>
          <cell r="AF330">
            <v>221.79</v>
          </cell>
          <cell r="AG330">
            <v>228.68</v>
          </cell>
          <cell r="AH330">
            <v>235.56</v>
          </cell>
          <cell r="AI330">
            <v>242.45</v>
          </cell>
          <cell r="AJ330">
            <v>249.34</v>
          </cell>
          <cell r="AK330">
            <v>256.23</v>
          </cell>
          <cell r="AL330">
            <v>263.12</v>
          </cell>
          <cell r="AM330">
            <v>270</v>
          </cell>
          <cell r="AN330">
            <v>276.89</v>
          </cell>
          <cell r="AO330">
            <v>283.77999999999997</v>
          </cell>
          <cell r="AP330">
            <v>290.67</v>
          </cell>
          <cell r="AQ330">
            <v>297.56</v>
          </cell>
          <cell r="AR330">
            <v>304.44</v>
          </cell>
          <cell r="AS330">
            <v>311.33</v>
          </cell>
          <cell r="AT330">
            <v>318.22000000000003</v>
          </cell>
          <cell r="AU330">
            <v>325.11</v>
          </cell>
          <cell r="AV330">
            <v>332</v>
          </cell>
          <cell r="AW330">
            <v>338.88</v>
          </cell>
          <cell r="AX330">
            <v>345.77</v>
          </cell>
          <cell r="AY330">
            <v>352.66</v>
          </cell>
          <cell r="AZ330">
            <v>359.55</v>
          </cell>
          <cell r="BA330">
            <v>366.44</v>
          </cell>
          <cell r="BB330">
            <v>373.32</v>
          </cell>
          <cell r="BC330">
            <v>338.88</v>
          </cell>
          <cell r="BD330">
            <v>164</v>
          </cell>
          <cell r="BE330">
            <v>300.86</v>
          </cell>
          <cell r="BF330">
            <v>310.5</v>
          </cell>
          <cell r="BG330">
            <v>320.14999999999998</v>
          </cell>
          <cell r="BH330">
            <v>329.79</v>
          </cell>
          <cell r="BI330">
            <v>339.43</v>
          </cell>
          <cell r="BJ330">
            <v>349.08</v>
          </cell>
          <cell r="BK330">
            <v>358.72</v>
          </cell>
          <cell r="BL330">
            <v>368.36</v>
          </cell>
          <cell r="BM330">
            <v>378.01</v>
          </cell>
          <cell r="BN330">
            <v>387.65</v>
          </cell>
          <cell r="BO330">
            <v>397.29</v>
          </cell>
          <cell r="BP330">
            <v>406.94</v>
          </cell>
          <cell r="BQ330">
            <v>416.58</v>
          </cell>
          <cell r="BR330">
            <v>426.22</v>
          </cell>
          <cell r="BS330">
            <v>435.86</v>
          </cell>
          <cell r="BT330">
            <v>445.51</v>
          </cell>
          <cell r="BU330">
            <v>455.15</v>
          </cell>
          <cell r="BV330">
            <v>464.79</v>
          </cell>
          <cell r="BW330">
            <v>474.44</v>
          </cell>
          <cell r="BX330">
            <v>484.08</v>
          </cell>
          <cell r="BY330">
            <v>493.72</v>
          </cell>
          <cell r="BZ330">
            <v>503.37</v>
          </cell>
          <cell r="CA330">
            <v>513.01</v>
          </cell>
          <cell r="CB330">
            <v>522.65</v>
          </cell>
          <cell r="CC330">
            <v>474.44</v>
          </cell>
        </row>
        <row r="331">
          <cell r="AD331">
            <v>165</v>
          </cell>
          <cell r="AE331">
            <v>216.21</v>
          </cell>
          <cell r="AF331">
            <v>223.14</v>
          </cell>
          <cell r="AG331">
            <v>230.07</v>
          </cell>
          <cell r="AH331">
            <v>237</v>
          </cell>
          <cell r="AI331">
            <v>243.93</v>
          </cell>
          <cell r="AJ331">
            <v>250.86</v>
          </cell>
          <cell r="AK331">
            <v>257.79000000000002</v>
          </cell>
          <cell r="AL331">
            <v>264.72000000000003</v>
          </cell>
          <cell r="AM331">
            <v>271.64999999999998</v>
          </cell>
          <cell r="AN331">
            <v>278.58</v>
          </cell>
          <cell r="AO331">
            <v>285.51</v>
          </cell>
          <cell r="AP331">
            <v>292.44</v>
          </cell>
          <cell r="AQ331">
            <v>299.37</v>
          </cell>
          <cell r="AR331">
            <v>306.3</v>
          </cell>
          <cell r="AS331">
            <v>313.23</v>
          </cell>
          <cell r="AT331">
            <v>320.16000000000003</v>
          </cell>
          <cell r="AU331">
            <v>327.08999999999997</v>
          </cell>
          <cell r="AV331">
            <v>334.02</v>
          </cell>
          <cell r="AW331">
            <v>340.95</v>
          </cell>
          <cell r="AX331">
            <v>347.88</v>
          </cell>
          <cell r="AY331">
            <v>354.81</v>
          </cell>
          <cell r="AZ331">
            <v>361.74</v>
          </cell>
          <cell r="BA331">
            <v>368.67</v>
          </cell>
          <cell r="BB331">
            <v>375.6</v>
          </cell>
          <cell r="BC331">
            <v>340.95</v>
          </cell>
          <cell r="BD331">
            <v>165</v>
          </cell>
          <cell r="BE331">
            <v>302.67</v>
          </cell>
          <cell r="BF331">
            <v>312.39</v>
          </cell>
          <cell r="BG331">
            <v>322.08999999999997</v>
          </cell>
          <cell r="BH331">
            <v>331.79</v>
          </cell>
          <cell r="BI331">
            <v>341.5</v>
          </cell>
          <cell r="BJ331">
            <v>351.2</v>
          </cell>
          <cell r="BK331">
            <v>360.9</v>
          </cell>
          <cell r="BL331">
            <v>370.6</v>
          </cell>
          <cell r="BM331">
            <v>380.31</v>
          </cell>
          <cell r="BN331">
            <v>390.01</v>
          </cell>
          <cell r="BO331">
            <v>399.71</v>
          </cell>
          <cell r="BP331">
            <v>409.41</v>
          </cell>
          <cell r="BQ331">
            <v>419.11</v>
          </cell>
          <cell r="BR331">
            <v>428.82</v>
          </cell>
          <cell r="BS331">
            <v>438.52</v>
          </cell>
          <cell r="BT331">
            <v>448.22</v>
          </cell>
          <cell r="BU331">
            <v>457.92</v>
          </cell>
          <cell r="BV331">
            <v>467.62</v>
          </cell>
          <cell r="BW331">
            <v>477.33</v>
          </cell>
          <cell r="BX331">
            <v>487.03</v>
          </cell>
          <cell r="BY331">
            <v>496.73</v>
          </cell>
          <cell r="BZ331">
            <v>506.43</v>
          </cell>
          <cell r="CA331">
            <v>516.13</v>
          </cell>
          <cell r="CB331">
            <v>525.84</v>
          </cell>
          <cell r="CC331">
            <v>477.32</v>
          </cell>
        </row>
        <row r="332">
          <cell r="AD332">
            <v>166</v>
          </cell>
          <cell r="AE332">
            <v>217.51</v>
          </cell>
          <cell r="AF332">
            <v>224.48</v>
          </cell>
          <cell r="AG332">
            <v>231.46</v>
          </cell>
          <cell r="AH332">
            <v>238.43</v>
          </cell>
          <cell r="AI332">
            <v>245.4</v>
          </cell>
          <cell r="AJ332">
            <v>252.37</v>
          </cell>
          <cell r="AK332">
            <v>259.33999999999997</v>
          </cell>
          <cell r="AL332">
            <v>266.32</v>
          </cell>
          <cell r="AM332">
            <v>273.29000000000002</v>
          </cell>
          <cell r="AN332">
            <v>280.26</v>
          </cell>
          <cell r="AO332">
            <v>287.23</v>
          </cell>
          <cell r="AP332">
            <v>294.20999999999998</v>
          </cell>
          <cell r="AQ332">
            <v>301.18</v>
          </cell>
          <cell r="AR332">
            <v>308.14999999999998</v>
          </cell>
          <cell r="AS332">
            <v>315.12</v>
          </cell>
          <cell r="AT332">
            <v>322.08999999999997</v>
          </cell>
          <cell r="AU332">
            <v>329.07</v>
          </cell>
          <cell r="AV332">
            <v>336.04</v>
          </cell>
          <cell r="AW332">
            <v>343.01</v>
          </cell>
          <cell r="AX332">
            <v>349.98</v>
          </cell>
          <cell r="AY332">
            <v>356.95</v>
          </cell>
          <cell r="AZ332">
            <v>363.93</v>
          </cell>
          <cell r="BA332">
            <v>370.9</v>
          </cell>
          <cell r="BB332">
            <v>377.87</v>
          </cell>
          <cell r="BC332">
            <v>343.01</v>
          </cell>
          <cell r="BD332">
            <v>166</v>
          </cell>
          <cell r="BE332">
            <v>304.52</v>
          </cell>
          <cell r="BF332">
            <v>314.27999999999997</v>
          </cell>
          <cell r="BG332">
            <v>324.04000000000002</v>
          </cell>
          <cell r="BH332">
            <v>333.8</v>
          </cell>
          <cell r="BI332">
            <v>343.56</v>
          </cell>
          <cell r="BJ332">
            <v>353.32</v>
          </cell>
          <cell r="BK332">
            <v>363.08</v>
          </cell>
          <cell r="BL332">
            <v>372.84</v>
          </cell>
          <cell r="BM332">
            <v>382.6</v>
          </cell>
          <cell r="BN332">
            <v>392.37</v>
          </cell>
          <cell r="BO332">
            <v>402.13</v>
          </cell>
          <cell r="BP332">
            <v>411.89</v>
          </cell>
          <cell r="BQ332">
            <v>421.65</v>
          </cell>
          <cell r="BR332">
            <v>431.41</v>
          </cell>
          <cell r="BS332">
            <v>441.17</v>
          </cell>
          <cell r="BT332">
            <v>450.93</v>
          </cell>
          <cell r="BU332">
            <v>460.69</v>
          </cell>
          <cell r="BV332">
            <v>470.45</v>
          </cell>
          <cell r="BW332">
            <v>480.21</v>
          </cell>
          <cell r="BX332">
            <v>489.97</v>
          </cell>
          <cell r="BY332">
            <v>499.73</v>
          </cell>
          <cell r="BZ332">
            <v>509.49</v>
          </cell>
          <cell r="CA332">
            <v>519.26</v>
          </cell>
          <cell r="CB332">
            <v>529.02</v>
          </cell>
          <cell r="CC332">
            <v>480.21</v>
          </cell>
        </row>
        <row r="333">
          <cell r="AD333">
            <v>167</v>
          </cell>
          <cell r="AE333">
            <v>218.82</v>
          </cell>
          <cell r="AF333">
            <v>225.83</v>
          </cell>
          <cell r="AG333">
            <v>232.85</v>
          </cell>
          <cell r="AH333">
            <v>239.86</v>
          </cell>
          <cell r="AI333">
            <v>246.87</v>
          </cell>
          <cell r="AJ333">
            <v>253.89</v>
          </cell>
          <cell r="AK333">
            <v>260.89999999999998</v>
          </cell>
          <cell r="AL333">
            <v>267.92</v>
          </cell>
          <cell r="AM333">
            <v>274.93</v>
          </cell>
          <cell r="AN333">
            <v>281.95</v>
          </cell>
          <cell r="AO333">
            <v>288.95999999999998</v>
          </cell>
          <cell r="AP333">
            <v>295.97000000000003</v>
          </cell>
          <cell r="AQ333">
            <v>302.99</v>
          </cell>
          <cell r="AR333">
            <v>310</v>
          </cell>
          <cell r="AS333">
            <v>317.02</v>
          </cell>
          <cell r="AT333">
            <v>324.02999999999997</v>
          </cell>
          <cell r="AU333">
            <v>331.04</v>
          </cell>
          <cell r="AV333">
            <v>338.06</v>
          </cell>
          <cell r="AW333">
            <v>345.07</v>
          </cell>
          <cell r="AX333">
            <v>352.09</v>
          </cell>
          <cell r="AY333">
            <v>359.1</v>
          </cell>
          <cell r="AZ333">
            <v>366.11</v>
          </cell>
          <cell r="BA333">
            <v>373.13</v>
          </cell>
          <cell r="BB333">
            <v>380.14</v>
          </cell>
          <cell r="BC333">
            <v>345.07</v>
          </cell>
          <cell r="BD333">
            <v>167</v>
          </cell>
          <cell r="BE333">
            <v>306.35000000000002</v>
          </cell>
          <cell r="BF333">
            <v>316.17</v>
          </cell>
          <cell r="BG333">
            <v>325.99</v>
          </cell>
          <cell r="BH333">
            <v>335.81</v>
          </cell>
          <cell r="BI333">
            <v>345.62</v>
          </cell>
          <cell r="BJ333">
            <v>355.44</v>
          </cell>
          <cell r="BK333">
            <v>365.26</v>
          </cell>
          <cell r="BL333">
            <v>375.08</v>
          </cell>
          <cell r="BM333">
            <v>384.9</v>
          </cell>
          <cell r="BN333">
            <v>394.72</v>
          </cell>
          <cell r="BO333">
            <v>404.54</v>
          </cell>
          <cell r="BP333">
            <v>414.36</v>
          </cell>
          <cell r="BQ333">
            <v>424.18</v>
          </cell>
          <cell r="BR333">
            <v>434</v>
          </cell>
          <cell r="BS333">
            <v>443.82</v>
          </cell>
          <cell r="BT333">
            <v>453.64</v>
          </cell>
          <cell r="BU333">
            <v>463.46</v>
          </cell>
          <cell r="BV333">
            <v>473.28</v>
          </cell>
          <cell r="BW333">
            <v>483.1</v>
          </cell>
          <cell r="BX333">
            <v>492.92</v>
          </cell>
          <cell r="BY333">
            <v>502.74</v>
          </cell>
          <cell r="BZ333">
            <v>512.55999999999995</v>
          </cell>
          <cell r="CA333">
            <v>522.38</v>
          </cell>
          <cell r="CB333">
            <v>532.20000000000005</v>
          </cell>
          <cell r="CC333">
            <v>483.1</v>
          </cell>
        </row>
        <row r="334">
          <cell r="AD334">
            <v>168</v>
          </cell>
          <cell r="AE334">
            <v>220.13</v>
          </cell>
          <cell r="AF334">
            <v>227.18</v>
          </cell>
          <cell r="AG334">
            <v>234.24</v>
          </cell>
          <cell r="AH334">
            <v>241.29</v>
          </cell>
          <cell r="AI334">
            <v>248.35</v>
          </cell>
          <cell r="AJ334">
            <v>255.41</v>
          </cell>
          <cell r="AK334">
            <v>262.45999999999998</v>
          </cell>
          <cell r="AL334">
            <v>269.52</v>
          </cell>
          <cell r="AM334">
            <v>276.57</v>
          </cell>
          <cell r="AN334">
            <v>283.63</v>
          </cell>
          <cell r="AO334">
            <v>290.69</v>
          </cell>
          <cell r="AP334">
            <v>297.74</v>
          </cell>
          <cell r="AQ334">
            <v>304.8</v>
          </cell>
          <cell r="AR334">
            <v>311.85000000000002</v>
          </cell>
          <cell r="AS334">
            <v>318.91000000000003</v>
          </cell>
          <cell r="AT334">
            <v>325.97000000000003</v>
          </cell>
          <cell r="AU334">
            <v>333.02</v>
          </cell>
          <cell r="AV334">
            <v>340.08</v>
          </cell>
          <cell r="AW334">
            <v>347.13</v>
          </cell>
          <cell r="AX334">
            <v>354.19</v>
          </cell>
          <cell r="AY334">
            <v>361.25</v>
          </cell>
          <cell r="AZ334">
            <v>368.3</v>
          </cell>
          <cell r="BA334">
            <v>375.36</v>
          </cell>
          <cell r="BB334">
            <v>382.41</v>
          </cell>
          <cell r="BC334">
            <v>347.13</v>
          </cell>
          <cell r="BD334">
            <v>168</v>
          </cell>
          <cell r="BE334">
            <v>308.18</v>
          </cell>
          <cell r="BF334">
            <v>318.05</v>
          </cell>
          <cell r="BG334">
            <v>327.93</v>
          </cell>
          <cell r="BH334">
            <v>337.81</v>
          </cell>
          <cell r="BI334">
            <v>347.69</v>
          </cell>
          <cell r="BJ334">
            <v>357.57</v>
          </cell>
          <cell r="BK334">
            <v>367.45</v>
          </cell>
          <cell r="BL334">
            <v>377.32</v>
          </cell>
          <cell r="BM334">
            <v>387.2</v>
          </cell>
          <cell r="BN334">
            <v>397.08</v>
          </cell>
          <cell r="BO334">
            <v>406.96</v>
          </cell>
          <cell r="BP334">
            <v>416.84</v>
          </cell>
          <cell r="BQ334">
            <v>426.72</v>
          </cell>
          <cell r="BR334">
            <v>436.6</v>
          </cell>
          <cell r="BS334">
            <v>446.47</v>
          </cell>
          <cell r="BT334">
            <v>456.35</v>
          </cell>
          <cell r="BU334">
            <v>466.23</v>
          </cell>
          <cell r="BV334">
            <v>476.11</v>
          </cell>
          <cell r="BW334">
            <v>485.99</v>
          </cell>
          <cell r="BX334">
            <v>495.87</v>
          </cell>
          <cell r="BY334">
            <v>505.74</v>
          </cell>
          <cell r="BZ334">
            <v>515.62</v>
          </cell>
          <cell r="CA334">
            <v>525.5</v>
          </cell>
          <cell r="CB334">
            <v>535.38</v>
          </cell>
          <cell r="CC334">
            <v>485.99</v>
          </cell>
        </row>
        <row r="335">
          <cell r="AD335">
            <v>169</v>
          </cell>
          <cell r="AE335">
            <v>221.43</v>
          </cell>
          <cell r="AF335">
            <v>228.53</v>
          </cell>
          <cell r="AG335">
            <v>235.63</v>
          </cell>
          <cell r="AH335">
            <v>242.73</v>
          </cell>
          <cell r="AI335">
            <v>249.82</v>
          </cell>
          <cell r="AJ335">
            <v>256.92</v>
          </cell>
          <cell r="AK335">
            <v>264.02</v>
          </cell>
          <cell r="AL335">
            <v>271.12</v>
          </cell>
          <cell r="AM335">
            <v>278.22000000000003</v>
          </cell>
          <cell r="AN335">
            <v>285.31</v>
          </cell>
          <cell r="AO335">
            <v>292.41000000000003</v>
          </cell>
          <cell r="AP335">
            <v>299.51</v>
          </cell>
          <cell r="AQ335">
            <v>306.61</v>
          </cell>
          <cell r="AR335">
            <v>313.70999999999998</v>
          </cell>
          <cell r="AS335">
            <v>320.8</v>
          </cell>
          <cell r="AT335">
            <v>327.9</v>
          </cell>
          <cell r="AU335">
            <v>335</v>
          </cell>
          <cell r="AV335">
            <v>342.1</v>
          </cell>
          <cell r="AW335">
            <v>349.2</v>
          </cell>
          <cell r="AX335">
            <v>356.29</v>
          </cell>
          <cell r="AY335">
            <v>363.39</v>
          </cell>
          <cell r="AZ335">
            <v>370.49</v>
          </cell>
          <cell r="BA335">
            <v>377.59</v>
          </cell>
          <cell r="BB335">
            <v>384.69</v>
          </cell>
          <cell r="BC335">
            <v>349.2</v>
          </cell>
          <cell r="BD335">
            <v>169</v>
          </cell>
          <cell r="BE335">
            <v>310</v>
          </cell>
          <cell r="BF335">
            <v>319.94</v>
          </cell>
          <cell r="BG335">
            <v>329.88</v>
          </cell>
          <cell r="BH335">
            <v>339.82</v>
          </cell>
          <cell r="BI335">
            <v>349.75</v>
          </cell>
          <cell r="BJ335">
            <v>359.69</v>
          </cell>
          <cell r="BK335">
            <v>369.63</v>
          </cell>
          <cell r="BL335">
            <v>379.56</v>
          </cell>
          <cell r="BM335">
            <v>389.5</v>
          </cell>
          <cell r="BN335">
            <v>399.44</v>
          </cell>
          <cell r="BO335">
            <v>409.38</v>
          </cell>
          <cell r="BP335">
            <v>419.31</v>
          </cell>
          <cell r="BQ335">
            <v>429.25</v>
          </cell>
          <cell r="BR335">
            <v>439.19</v>
          </cell>
          <cell r="BS335">
            <v>449.13</v>
          </cell>
          <cell r="BT335">
            <v>459.06</v>
          </cell>
          <cell r="BU335">
            <v>469</v>
          </cell>
          <cell r="BV335">
            <v>478.94</v>
          </cell>
          <cell r="BW335">
            <v>488.87</v>
          </cell>
          <cell r="BX335">
            <v>498.81</v>
          </cell>
          <cell r="BY335">
            <v>508.75</v>
          </cell>
          <cell r="BZ335">
            <v>518.69000000000005</v>
          </cell>
          <cell r="CA335">
            <v>528.62</v>
          </cell>
          <cell r="CB335">
            <v>538.55999999999995</v>
          </cell>
          <cell r="CC335">
            <v>488.87</v>
          </cell>
        </row>
        <row r="336">
          <cell r="AD336">
            <v>170</v>
          </cell>
          <cell r="AE336">
            <v>222.74</v>
          </cell>
          <cell r="AF336">
            <v>229.88</v>
          </cell>
          <cell r="AG336">
            <v>237.02</v>
          </cell>
          <cell r="AH336">
            <v>244.16</v>
          </cell>
          <cell r="AI336">
            <v>251.3</v>
          </cell>
          <cell r="AJ336">
            <v>258.44</v>
          </cell>
          <cell r="AK336">
            <v>265.58</v>
          </cell>
          <cell r="AL336">
            <v>272.72000000000003</v>
          </cell>
          <cell r="AM336">
            <v>279.86</v>
          </cell>
          <cell r="AN336">
            <v>287</v>
          </cell>
          <cell r="AO336">
            <v>294.14</v>
          </cell>
          <cell r="AP336">
            <v>301.27999999999997</v>
          </cell>
          <cell r="AQ336">
            <v>308.42</v>
          </cell>
          <cell r="AR336">
            <v>315.56</v>
          </cell>
          <cell r="AS336">
            <v>322.7</v>
          </cell>
          <cell r="AT336">
            <v>329.84</v>
          </cell>
          <cell r="AU336">
            <v>336.98</v>
          </cell>
          <cell r="AV336">
            <v>344.12</v>
          </cell>
          <cell r="AW336">
            <v>351.26</v>
          </cell>
          <cell r="AX336">
            <v>358.4</v>
          </cell>
          <cell r="AY336">
            <v>365.54</v>
          </cell>
          <cell r="AZ336">
            <v>372.68</v>
          </cell>
          <cell r="BA336">
            <v>379.82</v>
          </cell>
          <cell r="BB336">
            <v>386.96</v>
          </cell>
          <cell r="BC336">
            <v>351.26</v>
          </cell>
          <cell r="BD336">
            <v>170</v>
          </cell>
          <cell r="BE336">
            <v>311.83</v>
          </cell>
          <cell r="BF336">
            <v>321.83</v>
          </cell>
          <cell r="BG336">
            <v>331.83</v>
          </cell>
          <cell r="BH336">
            <v>341.82</v>
          </cell>
          <cell r="BI336">
            <v>351.82</v>
          </cell>
          <cell r="BJ336">
            <v>361.81</v>
          </cell>
          <cell r="BK336">
            <v>371.81</v>
          </cell>
          <cell r="BL336">
            <v>381.81</v>
          </cell>
          <cell r="BM336">
            <v>391.8</v>
          </cell>
          <cell r="BN336">
            <v>401.8</v>
          </cell>
          <cell r="BO336">
            <v>411.79</v>
          </cell>
          <cell r="BP336">
            <v>421.79</v>
          </cell>
          <cell r="BQ336">
            <v>431.79</v>
          </cell>
          <cell r="BR336">
            <v>441.78</v>
          </cell>
          <cell r="BS336">
            <v>451.78</v>
          </cell>
          <cell r="BT336">
            <v>461.77</v>
          </cell>
          <cell r="BU336">
            <v>471.77</v>
          </cell>
          <cell r="BV336">
            <v>481.77</v>
          </cell>
          <cell r="BW336">
            <v>491.76</v>
          </cell>
          <cell r="BX336">
            <v>501.76</v>
          </cell>
          <cell r="BY336">
            <v>511.75</v>
          </cell>
          <cell r="BZ336">
            <v>521.75</v>
          </cell>
          <cell r="CA336">
            <v>531.75</v>
          </cell>
          <cell r="CB336">
            <v>541.74</v>
          </cell>
          <cell r="CC336">
            <v>491.76</v>
          </cell>
        </row>
        <row r="337">
          <cell r="AD337">
            <v>171</v>
          </cell>
          <cell r="AE337">
            <v>224.04</v>
          </cell>
          <cell r="AF337">
            <v>231.23</v>
          </cell>
          <cell r="AG337">
            <v>238.41</v>
          </cell>
          <cell r="AH337">
            <v>245.59</v>
          </cell>
          <cell r="AI337">
            <v>252.77</v>
          </cell>
          <cell r="AJ337">
            <v>259.95</v>
          </cell>
          <cell r="AK337">
            <v>267.14</v>
          </cell>
          <cell r="AL337">
            <v>274.32</v>
          </cell>
          <cell r="AM337">
            <v>281.5</v>
          </cell>
          <cell r="AN337">
            <v>288.68</v>
          </cell>
          <cell r="AO337">
            <v>295.87</v>
          </cell>
          <cell r="AP337">
            <v>303.05</v>
          </cell>
          <cell r="AQ337">
            <v>310.23</v>
          </cell>
          <cell r="AR337">
            <v>317.41000000000003</v>
          </cell>
          <cell r="AS337">
            <v>324.58999999999997</v>
          </cell>
          <cell r="AT337">
            <v>331.78</v>
          </cell>
          <cell r="AU337">
            <v>338.96</v>
          </cell>
          <cell r="AV337">
            <v>346.14</v>
          </cell>
          <cell r="AW337">
            <v>353.32</v>
          </cell>
          <cell r="AX337">
            <v>360.5</v>
          </cell>
          <cell r="AY337">
            <v>367.69</v>
          </cell>
          <cell r="AZ337">
            <v>374.87</v>
          </cell>
          <cell r="BA337">
            <v>382.05</v>
          </cell>
          <cell r="BB337">
            <v>389.23</v>
          </cell>
          <cell r="BC337">
            <v>353.32</v>
          </cell>
          <cell r="BD337">
            <v>171</v>
          </cell>
          <cell r="BE337">
            <v>313.66000000000003</v>
          </cell>
          <cell r="BF337">
            <v>323.72000000000003</v>
          </cell>
          <cell r="BG337">
            <v>333.77</v>
          </cell>
          <cell r="BH337">
            <v>343.83</v>
          </cell>
          <cell r="BI337">
            <v>353.88</v>
          </cell>
          <cell r="BJ337">
            <v>363.94</v>
          </cell>
          <cell r="BK337">
            <v>373.99</v>
          </cell>
          <cell r="BL337">
            <v>384.05</v>
          </cell>
          <cell r="BM337">
            <v>394.1</v>
          </cell>
          <cell r="BN337">
            <v>404.16</v>
          </cell>
          <cell r="BO337">
            <v>414.21</v>
          </cell>
          <cell r="BP337">
            <v>424.27</v>
          </cell>
          <cell r="BQ337">
            <v>434.32</v>
          </cell>
          <cell r="BR337">
            <v>444.38</v>
          </cell>
          <cell r="BS337">
            <v>454.43</v>
          </cell>
          <cell r="BT337">
            <v>464.48</v>
          </cell>
          <cell r="BU337">
            <v>474.54</v>
          </cell>
          <cell r="BV337">
            <v>484.59</v>
          </cell>
          <cell r="BW337">
            <v>494.65</v>
          </cell>
          <cell r="BX337">
            <v>504.7</v>
          </cell>
          <cell r="BY337">
            <v>514.76</v>
          </cell>
          <cell r="BZ337">
            <v>524.80999999999995</v>
          </cell>
          <cell r="CA337">
            <v>534.87</v>
          </cell>
          <cell r="CB337">
            <v>544.91999999999996</v>
          </cell>
          <cell r="CC337">
            <v>494.65</v>
          </cell>
        </row>
        <row r="338">
          <cell r="AD338">
            <v>172</v>
          </cell>
          <cell r="AE338">
            <v>225.35</v>
          </cell>
          <cell r="AF338">
            <v>232.57</v>
          </cell>
          <cell r="AG338">
            <v>239.8</v>
          </cell>
          <cell r="AH338">
            <v>247.02</v>
          </cell>
          <cell r="AI338">
            <v>254.25</v>
          </cell>
          <cell r="AJ338">
            <v>261.47000000000003</v>
          </cell>
          <cell r="AK338">
            <v>268.69</v>
          </cell>
          <cell r="AL338">
            <v>275.92</v>
          </cell>
          <cell r="AM338">
            <v>283.14</v>
          </cell>
          <cell r="AN338">
            <v>290.37</v>
          </cell>
          <cell r="AO338">
            <v>297.58999999999997</v>
          </cell>
          <cell r="AP338">
            <v>304.82</v>
          </cell>
          <cell r="AQ338">
            <v>312.04000000000002</v>
          </cell>
          <cell r="AR338">
            <v>319.26</v>
          </cell>
          <cell r="AS338">
            <v>326.49</v>
          </cell>
          <cell r="AT338">
            <v>333.71</v>
          </cell>
          <cell r="AU338">
            <v>340.94</v>
          </cell>
          <cell r="AV338">
            <v>348.16</v>
          </cell>
          <cell r="AW338">
            <v>355.38</v>
          </cell>
          <cell r="AX338">
            <v>362.61</v>
          </cell>
          <cell r="AY338">
            <v>369.83</v>
          </cell>
          <cell r="AZ338">
            <v>377.06</v>
          </cell>
          <cell r="BA338">
            <v>384.28</v>
          </cell>
          <cell r="BB338">
            <v>391.5</v>
          </cell>
          <cell r="BC338">
            <v>355.38</v>
          </cell>
          <cell r="BD338">
            <v>172</v>
          </cell>
          <cell r="BE338">
            <v>315.49</v>
          </cell>
          <cell r="BF338">
            <v>325.60000000000002</v>
          </cell>
          <cell r="BG338">
            <v>335.72</v>
          </cell>
          <cell r="BH338">
            <v>345.83</v>
          </cell>
          <cell r="BI338">
            <v>355.95</v>
          </cell>
          <cell r="BJ338">
            <v>366.06</v>
          </cell>
          <cell r="BK338">
            <v>376.17</v>
          </cell>
          <cell r="BL338">
            <v>386.29</v>
          </cell>
          <cell r="BM338">
            <v>396.4</v>
          </cell>
          <cell r="BN338">
            <v>406.51</v>
          </cell>
          <cell r="BO338">
            <v>416.63</v>
          </cell>
          <cell r="BP338">
            <v>426.74</v>
          </cell>
          <cell r="BQ338">
            <v>436.85</v>
          </cell>
          <cell r="BR338">
            <v>446.97</v>
          </cell>
          <cell r="BS338">
            <v>457.08</v>
          </cell>
          <cell r="BT338">
            <v>467.2</v>
          </cell>
          <cell r="BU338">
            <v>477.31</v>
          </cell>
          <cell r="BV338">
            <v>487.42</v>
          </cell>
          <cell r="BW338">
            <v>497.54</v>
          </cell>
          <cell r="BX338">
            <v>507.65</v>
          </cell>
          <cell r="BY338">
            <v>517.76</v>
          </cell>
          <cell r="BZ338">
            <v>527.88</v>
          </cell>
          <cell r="CA338">
            <v>537.99</v>
          </cell>
          <cell r="CB338">
            <v>548.1</v>
          </cell>
          <cell r="CC338">
            <v>497.54</v>
          </cell>
        </row>
        <row r="339">
          <cell r="AD339">
            <v>173</v>
          </cell>
          <cell r="AE339">
            <v>226.66</v>
          </cell>
          <cell r="AF339">
            <v>233.92</v>
          </cell>
          <cell r="AG339">
            <v>241.19</v>
          </cell>
          <cell r="AH339">
            <v>248.46</v>
          </cell>
          <cell r="AI339">
            <v>255.72</v>
          </cell>
          <cell r="AJ339">
            <v>262.99</v>
          </cell>
          <cell r="AK339">
            <v>270.25</v>
          </cell>
          <cell r="AL339">
            <v>277.52</v>
          </cell>
          <cell r="AM339">
            <v>284.79000000000002</v>
          </cell>
          <cell r="AN339">
            <v>292.05</v>
          </cell>
          <cell r="AO339">
            <v>299.32</v>
          </cell>
          <cell r="AP339">
            <v>306.58</v>
          </cell>
          <cell r="AQ339">
            <v>313.85000000000002</v>
          </cell>
          <cell r="AR339">
            <v>321.12</v>
          </cell>
          <cell r="AS339">
            <v>328.38</v>
          </cell>
          <cell r="AT339">
            <v>335.65</v>
          </cell>
          <cell r="AU339">
            <v>342.91</v>
          </cell>
          <cell r="AV339">
            <v>350.18</v>
          </cell>
          <cell r="AW339">
            <v>357.45</v>
          </cell>
          <cell r="AX339">
            <v>364.71</v>
          </cell>
          <cell r="AY339">
            <v>371.98</v>
          </cell>
          <cell r="AZ339">
            <v>379.24</v>
          </cell>
          <cell r="BA339">
            <v>386.51</v>
          </cell>
          <cell r="BB339">
            <v>393.78</v>
          </cell>
          <cell r="BC339">
            <v>357.45</v>
          </cell>
          <cell r="BD339">
            <v>173</v>
          </cell>
          <cell r="BE339">
            <v>317.32</v>
          </cell>
          <cell r="BF339">
            <v>327.49</v>
          </cell>
          <cell r="BG339">
            <v>337.66</v>
          </cell>
          <cell r="BH339">
            <v>347.84</v>
          </cell>
          <cell r="BI339">
            <v>358.01</v>
          </cell>
          <cell r="BJ339">
            <v>368.18</v>
          </cell>
          <cell r="BK339">
            <v>378.35</v>
          </cell>
          <cell r="BL339">
            <v>388.53</v>
          </cell>
          <cell r="BM339">
            <v>398.7</v>
          </cell>
          <cell r="BN339">
            <v>408.87</v>
          </cell>
          <cell r="BO339">
            <v>419.04</v>
          </cell>
          <cell r="BP339">
            <v>429.22</v>
          </cell>
          <cell r="BQ339">
            <v>439.39</v>
          </cell>
          <cell r="BR339">
            <v>449.56</v>
          </cell>
          <cell r="BS339">
            <v>459.73</v>
          </cell>
          <cell r="BT339">
            <v>469.91</v>
          </cell>
          <cell r="BU339">
            <v>480.08</v>
          </cell>
          <cell r="BV339">
            <v>490.25</v>
          </cell>
          <cell r="BW339">
            <v>500.42</v>
          </cell>
          <cell r="BX339">
            <v>510.6</v>
          </cell>
          <cell r="BY339">
            <v>520.77</v>
          </cell>
          <cell r="BZ339">
            <v>530.94000000000005</v>
          </cell>
          <cell r="CA339">
            <v>541.11</v>
          </cell>
          <cell r="CB339">
            <v>551.29</v>
          </cell>
          <cell r="CC339">
            <v>500.42</v>
          </cell>
        </row>
        <row r="340">
          <cell r="AD340">
            <v>174</v>
          </cell>
          <cell r="AE340">
            <v>227.96</v>
          </cell>
          <cell r="AF340">
            <v>235.27</v>
          </cell>
          <cell r="AG340">
            <v>242.58</v>
          </cell>
          <cell r="AH340">
            <v>249.89</v>
          </cell>
          <cell r="AI340">
            <v>257.2</v>
          </cell>
          <cell r="AJ340">
            <v>264.5</v>
          </cell>
          <cell r="AK340">
            <v>271.81</v>
          </cell>
          <cell r="AL340">
            <v>279.12</v>
          </cell>
          <cell r="AM340">
            <v>286.43</v>
          </cell>
          <cell r="AN340">
            <v>293.74</v>
          </cell>
          <cell r="AO340">
            <v>301.04000000000002</v>
          </cell>
          <cell r="AP340">
            <v>308.35000000000002</v>
          </cell>
          <cell r="AQ340">
            <v>315.66000000000003</v>
          </cell>
          <cell r="AR340">
            <v>322.97000000000003</v>
          </cell>
          <cell r="AS340">
            <v>330.28</v>
          </cell>
          <cell r="AT340">
            <v>337.58</v>
          </cell>
          <cell r="AU340">
            <v>344.89</v>
          </cell>
          <cell r="AV340">
            <v>352.2</v>
          </cell>
          <cell r="AW340">
            <v>359.51</v>
          </cell>
          <cell r="AX340">
            <v>366.82</v>
          </cell>
          <cell r="AY340">
            <v>374.12</v>
          </cell>
          <cell r="AZ340">
            <v>381.43</v>
          </cell>
          <cell r="BA340">
            <v>388.74</v>
          </cell>
          <cell r="BB340">
            <v>396.05</v>
          </cell>
          <cell r="BC340">
            <v>359.51</v>
          </cell>
          <cell r="BD340">
            <v>174</v>
          </cell>
          <cell r="BE340">
            <v>319.14999999999998</v>
          </cell>
          <cell r="BF340">
            <v>329.38</v>
          </cell>
          <cell r="BG340">
            <v>339.61</v>
          </cell>
          <cell r="BH340">
            <v>349.84</v>
          </cell>
          <cell r="BI340">
            <v>360.07</v>
          </cell>
          <cell r="BJ340">
            <v>370.31</v>
          </cell>
          <cell r="BK340">
            <v>380.54</v>
          </cell>
          <cell r="BL340">
            <v>390.77</v>
          </cell>
          <cell r="BM340">
            <v>401</v>
          </cell>
          <cell r="BN340">
            <v>411.23</v>
          </cell>
          <cell r="BO340">
            <v>421.46</v>
          </cell>
          <cell r="BP340">
            <v>431.69</v>
          </cell>
          <cell r="BQ340">
            <v>441.92</v>
          </cell>
          <cell r="BR340">
            <v>452.16</v>
          </cell>
          <cell r="BS340">
            <v>462.39</v>
          </cell>
          <cell r="BT340">
            <v>472.62</v>
          </cell>
          <cell r="BU340">
            <v>482.85</v>
          </cell>
          <cell r="BV340">
            <v>493.08</v>
          </cell>
          <cell r="BW340">
            <v>503.31</v>
          </cell>
          <cell r="BX340">
            <v>513.54</v>
          </cell>
          <cell r="BY340">
            <v>523.77</v>
          </cell>
          <cell r="BZ340">
            <v>534</v>
          </cell>
          <cell r="CA340">
            <v>544.24</v>
          </cell>
          <cell r="CB340">
            <v>554.47</v>
          </cell>
          <cell r="CC340">
            <v>503.31</v>
          </cell>
        </row>
        <row r="341">
          <cell r="AD341">
            <v>175</v>
          </cell>
          <cell r="AE341">
            <v>229.27</v>
          </cell>
          <cell r="AF341">
            <v>236.62</v>
          </cell>
          <cell r="AG341">
            <v>243.97</v>
          </cell>
          <cell r="AH341">
            <v>251.32</v>
          </cell>
          <cell r="AI341">
            <v>258.67</v>
          </cell>
          <cell r="AJ341">
            <v>266.02</v>
          </cell>
          <cell r="AK341">
            <v>273.37</v>
          </cell>
          <cell r="AL341">
            <v>280.72000000000003</v>
          </cell>
          <cell r="AM341">
            <v>288.07</v>
          </cell>
          <cell r="AN341">
            <v>295.42</v>
          </cell>
          <cell r="AO341">
            <v>302.77</v>
          </cell>
          <cell r="AP341">
            <v>310.12</v>
          </cell>
          <cell r="AQ341">
            <v>317.47000000000003</v>
          </cell>
          <cell r="AR341">
            <v>324.82</v>
          </cell>
          <cell r="AS341">
            <v>332.17</v>
          </cell>
          <cell r="AT341">
            <v>339.52</v>
          </cell>
          <cell r="AU341">
            <v>346.87</v>
          </cell>
          <cell r="AV341">
            <v>354.22</v>
          </cell>
          <cell r="AW341">
            <v>361.57</v>
          </cell>
          <cell r="AX341">
            <v>368.92</v>
          </cell>
          <cell r="AY341">
            <v>376.27</v>
          </cell>
          <cell r="AZ341">
            <v>383.62</v>
          </cell>
          <cell r="BA341">
            <v>390.97</v>
          </cell>
          <cell r="BB341">
            <v>398.32</v>
          </cell>
          <cell r="BC341">
            <v>361.57</v>
          </cell>
          <cell r="BD341">
            <v>175</v>
          </cell>
          <cell r="BE341">
            <v>320.98</v>
          </cell>
          <cell r="BF341">
            <v>331.27</v>
          </cell>
          <cell r="BG341">
            <v>341.56</v>
          </cell>
          <cell r="BH341">
            <v>351.85</v>
          </cell>
          <cell r="BI341">
            <v>362.14</v>
          </cell>
          <cell r="BJ341">
            <v>372.43</v>
          </cell>
          <cell r="BK341">
            <v>382.72</v>
          </cell>
          <cell r="BL341">
            <v>393.01</v>
          </cell>
          <cell r="BM341">
            <v>403.3</v>
          </cell>
          <cell r="BN341">
            <v>413.59</v>
          </cell>
          <cell r="BO341">
            <v>423.88</v>
          </cell>
          <cell r="BP341">
            <v>434.17</v>
          </cell>
          <cell r="BQ341">
            <v>444.46</v>
          </cell>
          <cell r="BR341">
            <v>454.75</v>
          </cell>
          <cell r="BS341">
            <v>465.04</v>
          </cell>
          <cell r="BT341">
            <v>475.33</v>
          </cell>
          <cell r="BU341">
            <v>485.62</v>
          </cell>
          <cell r="BV341">
            <v>495.91</v>
          </cell>
          <cell r="BW341">
            <v>506.2</v>
          </cell>
          <cell r="BX341">
            <v>516.49</v>
          </cell>
          <cell r="BY341">
            <v>526.78</v>
          </cell>
          <cell r="BZ341">
            <v>537.07000000000005</v>
          </cell>
          <cell r="CA341">
            <v>547.36</v>
          </cell>
          <cell r="CB341">
            <v>557.65</v>
          </cell>
          <cell r="CC341">
            <v>506.2</v>
          </cell>
        </row>
        <row r="342">
          <cell r="AD342">
            <v>176</v>
          </cell>
          <cell r="AE342">
            <v>230.58</v>
          </cell>
          <cell r="AF342">
            <v>237.97</v>
          </cell>
          <cell r="AG342">
            <v>245.36</v>
          </cell>
          <cell r="AH342">
            <v>252.75</v>
          </cell>
          <cell r="AI342">
            <v>260.14</v>
          </cell>
          <cell r="AJ342">
            <v>267.54000000000002</v>
          </cell>
          <cell r="AK342">
            <v>274.93</v>
          </cell>
          <cell r="AL342">
            <v>282.32</v>
          </cell>
          <cell r="AM342">
            <v>289.70999999999998</v>
          </cell>
          <cell r="AN342">
            <v>297.10000000000002</v>
          </cell>
          <cell r="AO342">
            <v>304.5</v>
          </cell>
          <cell r="AP342">
            <v>311.89</v>
          </cell>
          <cell r="AQ342">
            <v>319.27999999999997</v>
          </cell>
          <cell r="AR342">
            <v>326.67</v>
          </cell>
          <cell r="AS342">
            <v>334.06</v>
          </cell>
          <cell r="AT342">
            <v>341.46</v>
          </cell>
          <cell r="AU342">
            <v>348.85</v>
          </cell>
          <cell r="AV342">
            <v>356.24</v>
          </cell>
          <cell r="AW342">
            <v>363.63</v>
          </cell>
          <cell r="AX342">
            <v>371.02</v>
          </cell>
          <cell r="AY342">
            <v>378.42</v>
          </cell>
          <cell r="AZ342">
            <v>385.81</v>
          </cell>
          <cell r="BA342">
            <v>393.2</v>
          </cell>
          <cell r="BB342">
            <v>400.59</v>
          </cell>
          <cell r="BC342">
            <v>363.63</v>
          </cell>
          <cell r="BD342">
            <v>176</v>
          </cell>
          <cell r="BE342">
            <v>322.81</v>
          </cell>
          <cell r="BF342">
            <v>333.16</v>
          </cell>
          <cell r="BG342">
            <v>343.5</v>
          </cell>
          <cell r="BH342">
            <v>353.85</v>
          </cell>
          <cell r="BI342">
            <v>364.2</v>
          </cell>
          <cell r="BJ342">
            <v>374.55</v>
          </cell>
          <cell r="BK342">
            <v>384.9</v>
          </cell>
          <cell r="BL342">
            <v>395.25</v>
          </cell>
          <cell r="BM342">
            <v>405.6</v>
          </cell>
          <cell r="BN342">
            <v>415.95</v>
          </cell>
          <cell r="BO342">
            <v>426.3</v>
          </cell>
          <cell r="BP342">
            <v>436.64</v>
          </cell>
          <cell r="BQ342">
            <v>446.99</v>
          </cell>
          <cell r="BR342">
            <v>457.34</v>
          </cell>
          <cell r="BS342">
            <v>467.69</v>
          </cell>
          <cell r="BT342">
            <v>478.04</v>
          </cell>
          <cell r="BU342">
            <v>488.39</v>
          </cell>
          <cell r="BV342">
            <v>498.74</v>
          </cell>
          <cell r="BW342">
            <v>509.09</v>
          </cell>
          <cell r="BX342">
            <v>519.42999999999995</v>
          </cell>
          <cell r="BY342">
            <v>529.78</v>
          </cell>
          <cell r="BZ342">
            <v>540.13</v>
          </cell>
          <cell r="CA342">
            <v>550.48</v>
          </cell>
          <cell r="CB342">
            <v>560.83000000000004</v>
          </cell>
          <cell r="CC342">
            <v>509.09</v>
          </cell>
        </row>
        <row r="343">
          <cell r="AD343">
            <v>177</v>
          </cell>
          <cell r="AE343">
            <v>231.88</v>
          </cell>
          <cell r="AF343">
            <v>239.32</v>
          </cell>
          <cell r="AG343">
            <v>246.75</v>
          </cell>
          <cell r="AH343">
            <v>254.18</v>
          </cell>
          <cell r="AI343">
            <v>261.62</v>
          </cell>
          <cell r="AJ343">
            <v>269.05</v>
          </cell>
          <cell r="AK343">
            <v>276.49</v>
          </cell>
          <cell r="AL343">
            <v>283.92</v>
          </cell>
          <cell r="AM343">
            <v>291.36</v>
          </cell>
          <cell r="AN343">
            <v>298.79000000000002</v>
          </cell>
          <cell r="AO343">
            <v>306.22000000000003</v>
          </cell>
          <cell r="AP343">
            <v>313.66000000000003</v>
          </cell>
          <cell r="AQ343">
            <v>321.08999999999997</v>
          </cell>
          <cell r="AR343">
            <v>328.53</v>
          </cell>
          <cell r="AS343">
            <v>335.96</v>
          </cell>
          <cell r="AT343">
            <v>343.39</v>
          </cell>
          <cell r="AU343">
            <v>350.83</v>
          </cell>
          <cell r="AV343">
            <v>358.26</v>
          </cell>
          <cell r="AW343">
            <v>365.7</v>
          </cell>
          <cell r="AX343">
            <v>373.13</v>
          </cell>
          <cell r="AY343">
            <v>380.56</v>
          </cell>
          <cell r="AZ343">
            <v>388</v>
          </cell>
          <cell r="BA343">
            <v>395.43</v>
          </cell>
          <cell r="BB343">
            <v>402.87</v>
          </cell>
          <cell r="BC343">
            <v>365.69</v>
          </cell>
          <cell r="BD343">
            <v>177</v>
          </cell>
          <cell r="BE343">
            <v>324.64</v>
          </cell>
          <cell r="BF343">
            <v>335.04</v>
          </cell>
          <cell r="BG343">
            <v>345.45</v>
          </cell>
          <cell r="BH343">
            <v>355.86</v>
          </cell>
          <cell r="BI343">
            <v>366.27</v>
          </cell>
          <cell r="BJ343">
            <v>376.67</v>
          </cell>
          <cell r="BK343">
            <v>387.08</v>
          </cell>
          <cell r="BL343">
            <v>397.49</v>
          </cell>
          <cell r="BM343">
            <v>407.9</v>
          </cell>
          <cell r="BN343">
            <v>418.3</v>
          </cell>
          <cell r="BO343">
            <v>428.71</v>
          </cell>
          <cell r="BP343">
            <v>439.12</v>
          </cell>
          <cell r="BQ343">
            <v>449.53</v>
          </cell>
          <cell r="BR343">
            <v>459.94</v>
          </cell>
          <cell r="BS343">
            <v>470.34</v>
          </cell>
          <cell r="BT343">
            <v>480.75</v>
          </cell>
          <cell r="BU343">
            <v>491.16</v>
          </cell>
          <cell r="BV343">
            <v>501.57</v>
          </cell>
          <cell r="BW343">
            <v>511.97</v>
          </cell>
          <cell r="BX343">
            <v>522.38</v>
          </cell>
          <cell r="BY343">
            <v>532.79</v>
          </cell>
          <cell r="BZ343">
            <v>543.20000000000005</v>
          </cell>
          <cell r="CA343">
            <v>553.6</v>
          </cell>
          <cell r="CB343">
            <v>564.01</v>
          </cell>
          <cell r="CC343">
            <v>511.97</v>
          </cell>
        </row>
        <row r="344">
          <cell r="AD344">
            <v>178</v>
          </cell>
          <cell r="AE344">
            <v>233.19</v>
          </cell>
          <cell r="AF344">
            <v>240.67</v>
          </cell>
          <cell r="AG344">
            <v>248.14</v>
          </cell>
          <cell r="AH344">
            <v>255.62</v>
          </cell>
          <cell r="AI344">
            <v>263.08999999999997</v>
          </cell>
          <cell r="AJ344">
            <v>270.57</v>
          </cell>
          <cell r="AK344">
            <v>278.05</v>
          </cell>
          <cell r="AL344">
            <v>285.52</v>
          </cell>
          <cell r="AM344">
            <v>293</v>
          </cell>
          <cell r="AN344">
            <v>300.47000000000003</v>
          </cell>
          <cell r="AO344">
            <v>307.95</v>
          </cell>
          <cell r="AP344">
            <v>315.43</v>
          </cell>
          <cell r="AQ344">
            <v>322.89999999999998</v>
          </cell>
          <cell r="AR344">
            <v>330.38</v>
          </cell>
          <cell r="AS344">
            <v>337.85</v>
          </cell>
          <cell r="AT344">
            <v>345.33</v>
          </cell>
          <cell r="AU344">
            <v>352.81</v>
          </cell>
          <cell r="AV344">
            <v>360.28</v>
          </cell>
          <cell r="AW344">
            <v>367.76</v>
          </cell>
          <cell r="AX344">
            <v>375.23</v>
          </cell>
          <cell r="AY344">
            <v>382.71</v>
          </cell>
          <cell r="AZ344">
            <v>390.19</v>
          </cell>
          <cell r="BA344">
            <v>397.66</v>
          </cell>
          <cell r="BB344">
            <v>405.14</v>
          </cell>
          <cell r="BC344">
            <v>367.76</v>
          </cell>
          <cell r="BD344">
            <v>178</v>
          </cell>
          <cell r="BE344">
            <v>326.45999999999998</v>
          </cell>
          <cell r="BF344">
            <v>336.93</v>
          </cell>
          <cell r="BG344">
            <v>347.4</v>
          </cell>
          <cell r="BH344">
            <v>357.86</v>
          </cell>
          <cell r="BI344">
            <v>368.33</v>
          </cell>
          <cell r="BJ344">
            <v>378.8</v>
          </cell>
          <cell r="BK344">
            <v>389.26</v>
          </cell>
          <cell r="BL344">
            <v>399.73</v>
          </cell>
          <cell r="BM344">
            <v>410.2</v>
          </cell>
          <cell r="BN344">
            <v>420.66</v>
          </cell>
          <cell r="BO344">
            <v>431.13</v>
          </cell>
          <cell r="BP344">
            <v>441.6</v>
          </cell>
          <cell r="BQ344">
            <v>452.06</v>
          </cell>
          <cell r="BR344">
            <v>462.53</v>
          </cell>
          <cell r="BS344">
            <v>473</v>
          </cell>
          <cell r="BT344">
            <v>483.46</v>
          </cell>
          <cell r="BU344">
            <v>493.93</v>
          </cell>
          <cell r="BV344">
            <v>504.39</v>
          </cell>
          <cell r="BW344">
            <v>514.86</v>
          </cell>
          <cell r="BX344">
            <v>525.33000000000004</v>
          </cell>
          <cell r="BY344">
            <v>535.79</v>
          </cell>
          <cell r="BZ344">
            <v>546.26</v>
          </cell>
          <cell r="CA344">
            <v>556.73</v>
          </cell>
          <cell r="CB344">
            <v>567.19000000000005</v>
          </cell>
          <cell r="CC344">
            <v>514.86</v>
          </cell>
        </row>
        <row r="345">
          <cell r="AD345">
            <v>179</v>
          </cell>
          <cell r="AE345">
            <v>234.5</v>
          </cell>
          <cell r="AF345">
            <v>242.01</v>
          </cell>
          <cell r="AG345">
            <v>249.53</v>
          </cell>
          <cell r="AH345">
            <v>257.05</v>
          </cell>
          <cell r="AI345">
            <v>264.57</v>
          </cell>
          <cell r="AJ345">
            <v>272.08999999999997</v>
          </cell>
          <cell r="AK345">
            <v>279.60000000000002</v>
          </cell>
          <cell r="AL345">
            <v>287.12</v>
          </cell>
          <cell r="AM345">
            <v>294.64</v>
          </cell>
          <cell r="AN345">
            <v>302.16000000000003</v>
          </cell>
          <cell r="AO345">
            <v>309.68</v>
          </cell>
          <cell r="AP345">
            <v>317.19</v>
          </cell>
          <cell r="AQ345">
            <v>324.70999999999998</v>
          </cell>
          <cell r="AR345">
            <v>332.23</v>
          </cell>
          <cell r="AS345">
            <v>339.75</v>
          </cell>
          <cell r="AT345">
            <v>347.27</v>
          </cell>
          <cell r="AU345">
            <v>354.78</v>
          </cell>
          <cell r="AV345">
            <v>362.3</v>
          </cell>
          <cell r="AW345">
            <v>369.82</v>
          </cell>
          <cell r="AX345">
            <v>377.34</v>
          </cell>
          <cell r="AY345">
            <v>384.86</v>
          </cell>
          <cell r="AZ345">
            <v>392.37</v>
          </cell>
          <cell r="BA345">
            <v>399.89</v>
          </cell>
          <cell r="BB345">
            <v>407.41</v>
          </cell>
          <cell r="BC345">
            <v>369.82</v>
          </cell>
          <cell r="BD345">
            <v>179</v>
          </cell>
          <cell r="BE345">
            <v>328.29</v>
          </cell>
          <cell r="BF345">
            <v>338.82</v>
          </cell>
          <cell r="BG345">
            <v>349.34</v>
          </cell>
          <cell r="BH345">
            <v>359.87</v>
          </cell>
          <cell r="BI345">
            <v>370.39</v>
          </cell>
          <cell r="BJ345">
            <v>380.92</v>
          </cell>
          <cell r="BK345">
            <v>391.45</v>
          </cell>
          <cell r="BL345">
            <v>401.97</v>
          </cell>
          <cell r="BM345">
            <v>412.5</v>
          </cell>
          <cell r="BN345">
            <v>423.02</v>
          </cell>
          <cell r="BO345">
            <v>433.55</v>
          </cell>
          <cell r="BP345">
            <v>444.07</v>
          </cell>
          <cell r="BQ345">
            <v>454.6</v>
          </cell>
          <cell r="BR345">
            <v>465.12</v>
          </cell>
          <cell r="BS345">
            <v>475.65</v>
          </cell>
          <cell r="BT345">
            <v>486.17</v>
          </cell>
          <cell r="BU345">
            <v>496.7</v>
          </cell>
          <cell r="BV345">
            <v>507.22</v>
          </cell>
          <cell r="BW345">
            <v>517.75</v>
          </cell>
          <cell r="BX345">
            <v>528.27</v>
          </cell>
          <cell r="BY345">
            <v>538.79999999999995</v>
          </cell>
          <cell r="BZ345">
            <v>549.32000000000005</v>
          </cell>
          <cell r="CA345">
            <v>559.85</v>
          </cell>
          <cell r="CB345">
            <v>570.37</v>
          </cell>
          <cell r="CC345">
            <v>517.75</v>
          </cell>
        </row>
        <row r="346">
          <cell r="AD346">
            <v>180</v>
          </cell>
          <cell r="AE346">
            <v>235.8</v>
          </cell>
          <cell r="AF346">
            <v>243.36</v>
          </cell>
          <cell r="AG346">
            <v>250.92</v>
          </cell>
          <cell r="AH346">
            <v>258.48</v>
          </cell>
          <cell r="AI346">
            <v>266.04000000000002</v>
          </cell>
          <cell r="AJ346">
            <v>273.60000000000002</v>
          </cell>
          <cell r="AK346">
            <v>281.16000000000003</v>
          </cell>
          <cell r="AL346">
            <v>288.72000000000003</v>
          </cell>
          <cell r="AM346">
            <v>296.27999999999997</v>
          </cell>
          <cell r="AN346">
            <v>303.83999999999997</v>
          </cell>
          <cell r="AO346">
            <v>311.39999999999998</v>
          </cell>
          <cell r="AP346">
            <v>318.95999999999998</v>
          </cell>
          <cell r="AQ346">
            <v>326.52</v>
          </cell>
          <cell r="AR346">
            <v>334.08</v>
          </cell>
          <cell r="AS346">
            <v>341.64</v>
          </cell>
          <cell r="AT346">
            <v>349.2</v>
          </cell>
          <cell r="AU346">
            <v>356.76</v>
          </cell>
          <cell r="AV346">
            <v>364.32</v>
          </cell>
          <cell r="AW346">
            <v>371.88</v>
          </cell>
          <cell r="AX346">
            <v>379.44</v>
          </cell>
          <cell r="AY346">
            <v>387</v>
          </cell>
          <cell r="AZ346">
            <v>394.56</v>
          </cell>
          <cell r="BA346">
            <v>402.12</v>
          </cell>
          <cell r="BB346">
            <v>409.68</v>
          </cell>
          <cell r="BC346">
            <v>371.88</v>
          </cell>
          <cell r="BD346">
            <v>180</v>
          </cell>
          <cell r="BE346">
            <v>330.12</v>
          </cell>
          <cell r="BF346">
            <v>340.71</v>
          </cell>
          <cell r="BG346">
            <v>351.29</v>
          </cell>
          <cell r="BH346">
            <v>361.87</v>
          </cell>
          <cell r="BI346">
            <v>372.46</v>
          </cell>
          <cell r="BJ346">
            <v>383.04</v>
          </cell>
          <cell r="BK346">
            <v>393.63</v>
          </cell>
          <cell r="BL346">
            <v>404.21</v>
          </cell>
          <cell r="BM346">
            <v>414.8</v>
          </cell>
          <cell r="BN346">
            <v>425.38</v>
          </cell>
          <cell r="BO346">
            <v>435.96</v>
          </cell>
          <cell r="BP346">
            <v>446.55</v>
          </cell>
          <cell r="BQ346">
            <v>457.13</v>
          </cell>
          <cell r="BR346">
            <v>467.72</v>
          </cell>
          <cell r="BS346">
            <v>478.3</v>
          </cell>
          <cell r="BT346">
            <v>488.88</v>
          </cell>
          <cell r="BU346">
            <v>499.47</v>
          </cell>
          <cell r="BV346">
            <v>510.05</v>
          </cell>
          <cell r="BW346">
            <v>520.64</v>
          </cell>
          <cell r="BX346">
            <v>531.22</v>
          </cell>
          <cell r="BY346">
            <v>541.79999999999995</v>
          </cell>
          <cell r="BZ346">
            <v>552.39</v>
          </cell>
          <cell r="CA346">
            <v>562.97</v>
          </cell>
          <cell r="CB346">
            <v>573.55999999999995</v>
          </cell>
          <cell r="CC346">
            <v>520.63</v>
          </cell>
        </row>
        <row r="347">
          <cell r="AD347">
            <v>181</v>
          </cell>
          <cell r="AE347">
            <v>237.11</v>
          </cell>
          <cell r="AF347">
            <v>244.71</v>
          </cell>
          <cell r="AG347">
            <v>252.31</v>
          </cell>
          <cell r="AH347">
            <v>259.91000000000003</v>
          </cell>
          <cell r="AI347">
            <v>267.52</v>
          </cell>
          <cell r="AJ347">
            <v>275.12</v>
          </cell>
          <cell r="AK347">
            <v>282.72000000000003</v>
          </cell>
          <cell r="AL347">
            <v>290.32</v>
          </cell>
          <cell r="AM347">
            <v>297.92</v>
          </cell>
          <cell r="AN347">
            <v>305.52999999999997</v>
          </cell>
          <cell r="AO347">
            <v>313.13</v>
          </cell>
          <cell r="AP347">
            <v>320.73</v>
          </cell>
          <cell r="AQ347">
            <v>328.33</v>
          </cell>
          <cell r="AR347">
            <v>335.93</v>
          </cell>
          <cell r="AS347">
            <v>343.54</v>
          </cell>
          <cell r="AT347">
            <v>351.14</v>
          </cell>
          <cell r="AU347">
            <v>358.74</v>
          </cell>
          <cell r="AV347">
            <v>366.34</v>
          </cell>
          <cell r="AW347">
            <v>373.94</v>
          </cell>
          <cell r="AX347">
            <v>381.55</v>
          </cell>
          <cell r="AY347">
            <v>389.15</v>
          </cell>
          <cell r="AZ347">
            <v>396.75</v>
          </cell>
          <cell r="BA347">
            <v>404.35</v>
          </cell>
          <cell r="BB347">
            <v>411.95</v>
          </cell>
          <cell r="BC347">
            <v>373.94</v>
          </cell>
          <cell r="BD347">
            <v>181</v>
          </cell>
          <cell r="BE347">
            <v>331.95</v>
          </cell>
          <cell r="BF347">
            <v>342.59</v>
          </cell>
          <cell r="BG347">
            <v>353.24</v>
          </cell>
          <cell r="BH347">
            <v>363.88</v>
          </cell>
          <cell r="BI347">
            <v>374.52</v>
          </cell>
          <cell r="BJ347">
            <v>385.17</v>
          </cell>
          <cell r="BK347">
            <v>395.81</v>
          </cell>
          <cell r="BL347">
            <v>406.45</v>
          </cell>
          <cell r="BM347">
            <v>417.09</v>
          </cell>
          <cell r="BN347">
            <v>427.74</v>
          </cell>
          <cell r="BO347">
            <v>438.38</v>
          </cell>
          <cell r="BP347">
            <v>449.02</v>
          </cell>
          <cell r="BQ347">
            <v>459.67</v>
          </cell>
          <cell r="BR347">
            <v>470.31</v>
          </cell>
          <cell r="BS347">
            <v>480.95</v>
          </cell>
          <cell r="BT347">
            <v>491.59</v>
          </cell>
          <cell r="BU347">
            <v>502.24</v>
          </cell>
          <cell r="BV347">
            <v>512.88</v>
          </cell>
          <cell r="BW347">
            <v>523.52</v>
          </cell>
          <cell r="BX347">
            <v>534.16999999999996</v>
          </cell>
          <cell r="BY347">
            <v>544.80999999999995</v>
          </cell>
          <cell r="BZ347">
            <v>555.45000000000005</v>
          </cell>
          <cell r="CA347">
            <v>566.09</v>
          </cell>
          <cell r="CB347">
            <v>576.74</v>
          </cell>
          <cell r="CC347">
            <v>523.52</v>
          </cell>
        </row>
        <row r="348">
          <cell r="AD348">
            <v>182</v>
          </cell>
          <cell r="AE348">
            <v>238.41</v>
          </cell>
          <cell r="AF348">
            <v>246.06</v>
          </cell>
          <cell r="AG348">
            <v>253.7</v>
          </cell>
          <cell r="AH348">
            <v>261.35000000000002</v>
          </cell>
          <cell r="AI348">
            <v>268.99</v>
          </cell>
          <cell r="AJ348">
            <v>276.63</v>
          </cell>
          <cell r="AK348">
            <v>284.27999999999997</v>
          </cell>
          <cell r="AL348">
            <v>291.92</v>
          </cell>
          <cell r="AM348">
            <v>299.57</v>
          </cell>
          <cell r="AN348">
            <v>307.20999999999998</v>
          </cell>
          <cell r="AO348">
            <v>314.86</v>
          </cell>
          <cell r="AP348">
            <v>322.5</v>
          </cell>
          <cell r="AQ348">
            <v>330.14</v>
          </cell>
          <cell r="AR348">
            <v>337.79</v>
          </cell>
          <cell r="AS348">
            <v>345.43</v>
          </cell>
          <cell r="AT348">
            <v>353.08</v>
          </cell>
          <cell r="AU348">
            <v>360.72</v>
          </cell>
          <cell r="AV348">
            <v>368.36</v>
          </cell>
          <cell r="AW348">
            <v>376.01</v>
          </cell>
          <cell r="AX348">
            <v>383.65</v>
          </cell>
          <cell r="AY348">
            <v>391.3</v>
          </cell>
          <cell r="AZ348">
            <v>398.94</v>
          </cell>
          <cell r="BA348">
            <v>406.58</v>
          </cell>
          <cell r="BB348">
            <v>414.23</v>
          </cell>
          <cell r="BC348">
            <v>376.01</v>
          </cell>
          <cell r="BD348">
            <v>182</v>
          </cell>
          <cell r="BE348">
            <v>333.78</v>
          </cell>
          <cell r="BF348">
            <v>344248</v>
          </cell>
          <cell r="BG348">
            <v>355.18</v>
          </cell>
          <cell r="BH348">
            <v>365.89</v>
          </cell>
          <cell r="BI348">
            <v>376.59</v>
          </cell>
          <cell r="BJ348">
            <v>387.29</v>
          </cell>
          <cell r="BK348">
            <v>397.99</v>
          </cell>
          <cell r="BL348">
            <v>408.69</v>
          </cell>
          <cell r="BM348">
            <v>419.39</v>
          </cell>
          <cell r="BN348">
            <v>430.1</v>
          </cell>
          <cell r="BO348">
            <v>440.8</v>
          </cell>
          <cell r="BP348">
            <v>451.5</v>
          </cell>
          <cell r="BQ348">
            <v>462.2</v>
          </cell>
          <cell r="BR348">
            <v>472.9</v>
          </cell>
          <cell r="BS348">
            <v>483.6</v>
          </cell>
          <cell r="BT348">
            <v>494.31</v>
          </cell>
          <cell r="BU348">
            <v>505.01</v>
          </cell>
          <cell r="BV348">
            <v>515.71</v>
          </cell>
          <cell r="BW348">
            <v>526.41</v>
          </cell>
          <cell r="BX348">
            <v>537.11</v>
          </cell>
          <cell r="BY348">
            <v>547.80999999999995</v>
          </cell>
          <cell r="BZ348">
            <v>558.51</v>
          </cell>
          <cell r="CA348">
            <v>569.22</v>
          </cell>
          <cell r="CB348">
            <v>579.91999999999996</v>
          </cell>
          <cell r="CC348">
            <v>526.41</v>
          </cell>
        </row>
        <row r="349">
          <cell r="AD349">
            <v>183</v>
          </cell>
          <cell r="AE349">
            <v>239.72</v>
          </cell>
          <cell r="AF349">
            <v>247.41</v>
          </cell>
          <cell r="AG349">
            <v>255.09</v>
          </cell>
          <cell r="AH349">
            <v>262.77999999999997</v>
          </cell>
          <cell r="AI349">
            <v>270.47000000000003</v>
          </cell>
          <cell r="AJ349">
            <v>278.14999999999998</v>
          </cell>
          <cell r="AK349">
            <v>285.83999999999997</v>
          </cell>
          <cell r="AL349">
            <v>293.52</v>
          </cell>
          <cell r="AM349">
            <v>301.20999999999998</v>
          </cell>
          <cell r="AN349">
            <v>308.89999999999998</v>
          </cell>
          <cell r="AO349">
            <v>316.58</v>
          </cell>
          <cell r="AP349">
            <v>324.27</v>
          </cell>
          <cell r="AQ349">
            <v>331.95</v>
          </cell>
          <cell r="AR349">
            <v>339.64</v>
          </cell>
          <cell r="AS349">
            <v>347.33</v>
          </cell>
          <cell r="AT349">
            <v>355.01</v>
          </cell>
          <cell r="AU349">
            <v>362.7</v>
          </cell>
          <cell r="AV349">
            <v>370.38</v>
          </cell>
          <cell r="AW349">
            <v>378.07</v>
          </cell>
          <cell r="AX349">
            <v>385.76</v>
          </cell>
          <cell r="AY349">
            <v>393.44</v>
          </cell>
          <cell r="AZ349">
            <v>401.13</v>
          </cell>
          <cell r="BA349">
            <v>408.81</v>
          </cell>
          <cell r="BB349">
            <v>416.5</v>
          </cell>
          <cell r="BC349">
            <v>378.07</v>
          </cell>
          <cell r="BD349">
            <v>183</v>
          </cell>
          <cell r="BE349">
            <v>335.61</v>
          </cell>
          <cell r="BF349">
            <v>346.37</v>
          </cell>
          <cell r="BG349">
            <v>357.13</v>
          </cell>
          <cell r="BH349">
            <v>367.89</v>
          </cell>
          <cell r="BI349">
            <v>378.65</v>
          </cell>
          <cell r="BJ349">
            <v>389.41</v>
          </cell>
          <cell r="BK349">
            <v>400.17</v>
          </cell>
          <cell r="BL349">
            <v>410.93</v>
          </cell>
          <cell r="BM349">
            <v>421.69</v>
          </cell>
          <cell r="BN349">
            <v>432.45</v>
          </cell>
          <cell r="BO349">
            <v>443.21</v>
          </cell>
          <cell r="BP349">
            <v>453.97</v>
          </cell>
          <cell r="BQ349">
            <v>464.73</v>
          </cell>
          <cell r="BR349">
            <v>475.5</v>
          </cell>
          <cell r="BS349">
            <v>486.26</v>
          </cell>
          <cell r="BT349">
            <v>497.02</v>
          </cell>
          <cell r="BU349">
            <v>507.78</v>
          </cell>
          <cell r="BV349">
            <v>518.54</v>
          </cell>
          <cell r="BW349">
            <v>529.29999999999995</v>
          </cell>
          <cell r="BX349">
            <v>540.05999999999995</v>
          </cell>
          <cell r="BY349">
            <v>550.82000000000005</v>
          </cell>
          <cell r="BZ349">
            <v>561.58000000000004</v>
          </cell>
          <cell r="CA349">
            <v>572.34</v>
          </cell>
          <cell r="CB349">
            <v>583.1</v>
          </cell>
          <cell r="CC349">
            <v>529.29999999999995</v>
          </cell>
        </row>
        <row r="350">
          <cell r="AD350">
            <v>184</v>
          </cell>
          <cell r="AE350">
            <v>241.03</v>
          </cell>
          <cell r="AF350">
            <v>248.76</v>
          </cell>
          <cell r="AG350">
            <v>256.48</v>
          </cell>
          <cell r="AH350">
            <v>264.20999999999998</v>
          </cell>
          <cell r="AI350">
            <v>271.94</v>
          </cell>
          <cell r="AJ350">
            <v>279.67</v>
          </cell>
          <cell r="AK350">
            <v>287.39999999999998</v>
          </cell>
          <cell r="AL350">
            <v>295.12</v>
          </cell>
          <cell r="AM350">
            <v>302.85000000000002</v>
          </cell>
          <cell r="AN350">
            <v>310.58</v>
          </cell>
          <cell r="AO350">
            <v>318.31</v>
          </cell>
          <cell r="AP350">
            <v>326.04000000000002</v>
          </cell>
          <cell r="AQ350">
            <v>333.76</v>
          </cell>
          <cell r="AR350">
            <v>341.49</v>
          </cell>
          <cell r="AS350">
            <v>349.22</v>
          </cell>
          <cell r="AT350">
            <v>356.95</v>
          </cell>
          <cell r="AU350">
            <v>364.68</v>
          </cell>
          <cell r="AV350">
            <v>372.4</v>
          </cell>
          <cell r="AW350">
            <v>380.13</v>
          </cell>
          <cell r="AX350">
            <v>387.86</v>
          </cell>
          <cell r="AY350">
            <v>395.59</v>
          </cell>
          <cell r="AZ350">
            <v>403.32</v>
          </cell>
          <cell r="BA350">
            <v>411.04</v>
          </cell>
          <cell r="BB350">
            <v>418.77</v>
          </cell>
          <cell r="BC350">
            <v>380.13</v>
          </cell>
          <cell r="BD350">
            <v>184</v>
          </cell>
          <cell r="BE350">
            <v>337.44</v>
          </cell>
          <cell r="BF350">
            <v>348.26</v>
          </cell>
          <cell r="BG350">
            <v>359.08</v>
          </cell>
          <cell r="BH350">
            <v>369.9</v>
          </cell>
          <cell r="BI350">
            <v>380.72</v>
          </cell>
          <cell r="BJ350">
            <v>391.53</v>
          </cell>
          <cell r="BK350">
            <v>402.35</v>
          </cell>
          <cell r="BL350">
            <v>413.17</v>
          </cell>
          <cell r="BM350">
            <v>423.99</v>
          </cell>
          <cell r="BN350">
            <v>434.81</v>
          </cell>
          <cell r="BO350">
            <v>445.63</v>
          </cell>
          <cell r="BP350">
            <v>456.45</v>
          </cell>
          <cell r="BQ350">
            <v>467.27</v>
          </cell>
          <cell r="BR350">
            <v>478.09</v>
          </cell>
          <cell r="BS350">
            <v>488.91</v>
          </cell>
          <cell r="BT350">
            <v>499.73</v>
          </cell>
          <cell r="BU350">
            <v>510.55</v>
          </cell>
          <cell r="BV350">
            <v>521.37</v>
          </cell>
          <cell r="BW350">
            <v>532.17999999999995</v>
          </cell>
          <cell r="BX350">
            <v>543</v>
          </cell>
          <cell r="BY350">
            <v>553.82000000000005</v>
          </cell>
          <cell r="BZ350">
            <v>564.64</v>
          </cell>
          <cell r="CA350">
            <v>575.46</v>
          </cell>
          <cell r="CB350">
            <v>586.28</v>
          </cell>
          <cell r="CC350">
            <v>532.17999999999995</v>
          </cell>
        </row>
        <row r="351">
          <cell r="AD351">
            <v>185</v>
          </cell>
          <cell r="AE351">
            <v>242.33</v>
          </cell>
          <cell r="AF351">
            <v>250.1</v>
          </cell>
          <cell r="AG351">
            <v>257.87</v>
          </cell>
          <cell r="AH351">
            <v>265.64</v>
          </cell>
          <cell r="AI351">
            <v>273.41000000000003</v>
          </cell>
          <cell r="AJ351">
            <v>281.18</v>
          </cell>
          <cell r="AK351">
            <v>288.95</v>
          </cell>
          <cell r="AL351">
            <v>296.72000000000003</v>
          </cell>
          <cell r="AM351">
            <v>304.49</v>
          </cell>
          <cell r="AN351">
            <v>312.26</v>
          </cell>
          <cell r="AO351">
            <v>320.02999999999997</v>
          </cell>
          <cell r="AP351">
            <v>327.8</v>
          </cell>
          <cell r="AQ351">
            <v>335.57</v>
          </cell>
          <cell r="AR351">
            <v>343.34</v>
          </cell>
          <cell r="AS351">
            <v>351.11</v>
          </cell>
          <cell r="AT351">
            <v>358.88</v>
          </cell>
          <cell r="AU351">
            <v>366.65</v>
          </cell>
          <cell r="AV351">
            <v>374.42</v>
          </cell>
          <cell r="AW351">
            <v>382.19</v>
          </cell>
          <cell r="AX351">
            <v>389.96</v>
          </cell>
          <cell r="AY351">
            <v>397.73</v>
          </cell>
          <cell r="AZ351">
            <v>405.5</v>
          </cell>
          <cell r="BA351">
            <v>413.27</v>
          </cell>
          <cell r="BB351">
            <v>421.04</v>
          </cell>
          <cell r="BC351">
            <v>382.19</v>
          </cell>
          <cell r="BD351">
            <v>185</v>
          </cell>
          <cell r="BE351">
            <v>339.27</v>
          </cell>
          <cell r="BF351">
            <v>350.15</v>
          </cell>
          <cell r="BG351">
            <v>361.02</v>
          </cell>
          <cell r="BH351">
            <v>371.9</v>
          </cell>
          <cell r="BI351">
            <v>382.78</v>
          </cell>
          <cell r="BJ351">
            <v>393.66</v>
          </cell>
          <cell r="BK351">
            <v>404.54</v>
          </cell>
          <cell r="BL351">
            <v>415.41</v>
          </cell>
          <cell r="BM351">
            <v>426.29</v>
          </cell>
          <cell r="BN351">
            <v>437.17</v>
          </cell>
          <cell r="BO351">
            <v>448.05</v>
          </cell>
          <cell r="BP351">
            <v>458.93</v>
          </cell>
          <cell r="BQ351">
            <v>469.8</v>
          </cell>
          <cell r="BR351">
            <v>480.68</v>
          </cell>
          <cell r="BS351">
            <v>491.56</v>
          </cell>
          <cell r="BT351">
            <v>502.44</v>
          </cell>
          <cell r="BU351">
            <v>513.32000000000005</v>
          </cell>
          <cell r="BV351">
            <v>524.19000000000005</v>
          </cell>
          <cell r="BW351">
            <v>535.07000000000005</v>
          </cell>
          <cell r="BX351">
            <v>545.95000000000005</v>
          </cell>
          <cell r="BY351">
            <v>556.83000000000004</v>
          </cell>
          <cell r="BZ351">
            <v>567.71</v>
          </cell>
          <cell r="CA351">
            <v>578.58000000000004</v>
          </cell>
          <cell r="CB351">
            <v>589.46</v>
          </cell>
          <cell r="CC351">
            <v>535.07000000000005</v>
          </cell>
        </row>
        <row r="352">
          <cell r="AD352">
            <v>186</v>
          </cell>
          <cell r="AE352">
            <v>243.64</v>
          </cell>
          <cell r="AF352">
            <v>251.45</v>
          </cell>
          <cell r="AG352">
            <v>259.26</v>
          </cell>
          <cell r="AH352">
            <v>267.08</v>
          </cell>
          <cell r="AI352">
            <v>274.89</v>
          </cell>
          <cell r="AJ352">
            <v>282.7</v>
          </cell>
          <cell r="AK352">
            <v>290.51</v>
          </cell>
          <cell r="AL352">
            <v>298.32</v>
          </cell>
          <cell r="AM352">
            <v>306.14</v>
          </cell>
          <cell r="AN352">
            <v>313.95</v>
          </cell>
          <cell r="AO352">
            <v>321.76</v>
          </cell>
          <cell r="AP352">
            <v>329.57</v>
          </cell>
          <cell r="AQ352">
            <v>337.38</v>
          </cell>
          <cell r="AR352">
            <v>345.2</v>
          </cell>
          <cell r="AS352">
            <v>353.01</v>
          </cell>
          <cell r="AT352">
            <v>360.82</v>
          </cell>
          <cell r="AU352">
            <v>368.63</v>
          </cell>
          <cell r="AV352">
            <v>376.44</v>
          </cell>
          <cell r="AW352">
            <v>384.26</v>
          </cell>
          <cell r="AX352">
            <v>392.07</v>
          </cell>
          <cell r="AY352">
            <v>399.88</v>
          </cell>
          <cell r="AZ352">
            <v>407.69</v>
          </cell>
          <cell r="BA352">
            <v>415.5</v>
          </cell>
          <cell r="BB352">
            <v>423.32</v>
          </cell>
          <cell r="BC352">
            <v>384.26</v>
          </cell>
          <cell r="BD352">
            <v>186</v>
          </cell>
          <cell r="BE352">
            <v>341.1</v>
          </cell>
          <cell r="BF352">
            <v>352.03</v>
          </cell>
          <cell r="BG352">
            <v>362.97</v>
          </cell>
          <cell r="BH352">
            <v>373.91</v>
          </cell>
          <cell r="BI352">
            <v>384.84</v>
          </cell>
          <cell r="BJ352">
            <v>395.78</v>
          </cell>
          <cell r="BK352">
            <v>406.72</v>
          </cell>
          <cell r="BL352">
            <v>417.65</v>
          </cell>
          <cell r="BM352">
            <v>428.59</v>
          </cell>
          <cell r="BN352">
            <v>439.53</v>
          </cell>
          <cell r="BO352">
            <v>450.46</v>
          </cell>
          <cell r="BP352">
            <v>461.4</v>
          </cell>
          <cell r="BQ352">
            <v>472.34</v>
          </cell>
          <cell r="BR352">
            <v>483.28</v>
          </cell>
          <cell r="BS352">
            <v>494.21</v>
          </cell>
          <cell r="BT352">
            <v>505.15</v>
          </cell>
          <cell r="BU352">
            <v>516.09</v>
          </cell>
          <cell r="BV352">
            <v>527.02</v>
          </cell>
          <cell r="BW352">
            <v>537.96</v>
          </cell>
          <cell r="BX352">
            <v>548.9</v>
          </cell>
          <cell r="BY352">
            <v>559.83000000000004</v>
          </cell>
          <cell r="BZ352">
            <v>570.77</v>
          </cell>
          <cell r="CA352">
            <v>581.71</v>
          </cell>
          <cell r="CB352">
            <v>592.64</v>
          </cell>
          <cell r="CC352">
            <v>537.96</v>
          </cell>
        </row>
        <row r="353">
          <cell r="AD353">
            <v>187</v>
          </cell>
          <cell r="AE353">
            <v>244.95</v>
          </cell>
          <cell r="AF353">
            <v>252.8</v>
          </cell>
          <cell r="AG353">
            <v>260.64999999999998</v>
          </cell>
          <cell r="AH353">
            <v>268.51</v>
          </cell>
          <cell r="AI353">
            <v>276.36</v>
          </cell>
          <cell r="AJ353">
            <v>284.22000000000003</v>
          </cell>
          <cell r="AK353">
            <v>292.07</v>
          </cell>
          <cell r="AL353">
            <v>299.92</v>
          </cell>
          <cell r="AM353">
            <v>307.77999999999997</v>
          </cell>
          <cell r="AN353">
            <v>315.63</v>
          </cell>
          <cell r="AO353">
            <v>323.49</v>
          </cell>
          <cell r="AP353">
            <v>331.34</v>
          </cell>
          <cell r="AQ353">
            <v>339.2</v>
          </cell>
          <cell r="AR353">
            <v>347.05</v>
          </cell>
          <cell r="AS353">
            <v>354.9</v>
          </cell>
          <cell r="AT353">
            <v>362.76</v>
          </cell>
          <cell r="AU353">
            <v>370.61</v>
          </cell>
          <cell r="AV353">
            <v>378.47</v>
          </cell>
          <cell r="AW353">
            <v>386.32</v>
          </cell>
          <cell r="AX353">
            <v>394.17</v>
          </cell>
          <cell r="AY353">
            <v>402.03</v>
          </cell>
          <cell r="AZ353">
            <v>409.88</v>
          </cell>
          <cell r="BA353">
            <v>417.74</v>
          </cell>
          <cell r="BB353">
            <v>425.59</v>
          </cell>
          <cell r="BC353">
            <v>386.32</v>
          </cell>
          <cell r="BD353">
            <v>187</v>
          </cell>
          <cell r="BE353">
            <v>342.93</v>
          </cell>
          <cell r="BF353">
            <v>353.92</v>
          </cell>
          <cell r="BG353">
            <v>364.92</v>
          </cell>
          <cell r="BH353">
            <v>375.91</v>
          </cell>
          <cell r="BI353">
            <v>386.91</v>
          </cell>
          <cell r="BJ353">
            <v>397.9</v>
          </cell>
          <cell r="BK353">
            <v>408.9</v>
          </cell>
          <cell r="BL353">
            <v>419.89</v>
          </cell>
          <cell r="BM353">
            <v>430.89</v>
          </cell>
          <cell r="BN353">
            <v>441.89</v>
          </cell>
          <cell r="BO353">
            <v>452.88</v>
          </cell>
          <cell r="BP353">
            <v>463.88</v>
          </cell>
          <cell r="BQ353">
            <v>474.87</v>
          </cell>
          <cell r="BR353">
            <v>485.87</v>
          </cell>
          <cell r="BS353">
            <v>496.86</v>
          </cell>
          <cell r="BT353">
            <v>507.86</v>
          </cell>
          <cell r="BU353">
            <v>518.86</v>
          </cell>
          <cell r="BV353">
            <v>529.85</v>
          </cell>
          <cell r="BW353">
            <v>540.85</v>
          </cell>
          <cell r="BX353">
            <v>551.84</v>
          </cell>
          <cell r="BY353">
            <v>562.84</v>
          </cell>
          <cell r="BZ353">
            <v>573.83000000000004</v>
          </cell>
          <cell r="CA353">
            <v>584.83000000000004</v>
          </cell>
          <cell r="CB353">
            <v>595.82000000000005</v>
          </cell>
          <cell r="CC353">
            <v>540.85</v>
          </cell>
        </row>
        <row r="354">
          <cell r="AD354">
            <v>188</v>
          </cell>
          <cell r="AE354">
            <v>246.25</v>
          </cell>
          <cell r="AF354">
            <v>254.15</v>
          </cell>
          <cell r="AG354">
            <v>262.05</v>
          </cell>
          <cell r="AH354">
            <v>269.94</v>
          </cell>
          <cell r="AI354">
            <v>277.83999999999997</v>
          </cell>
          <cell r="AJ354">
            <v>285.73</v>
          </cell>
          <cell r="AK354">
            <v>293.63</v>
          </cell>
          <cell r="AL354">
            <v>301.52999999999997</v>
          </cell>
          <cell r="AM354">
            <v>309.42</v>
          </cell>
          <cell r="AN354">
            <v>317.32</v>
          </cell>
          <cell r="AO354">
            <v>325.20999999999998</v>
          </cell>
          <cell r="AP354">
            <v>333.11</v>
          </cell>
          <cell r="AQ354">
            <v>341.01</v>
          </cell>
          <cell r="AR354">
            <v>348.9</v>
          </cell>
          <cell r="AS354">
            <v>356.8</v>
          </cell>
          <cell r="AT354">
            <v>364.69</v>
          </cell>
          <cell r="AU354">
            <v>372.59</v>
          </cell>
          <cell r="AV354">
            <v>380.49</v>
          </cell>
          <cell r="AW354">
            <v>388.38</v>
          </cell>
          <cell r="AX354">
            <v>396.28</v>
          </cell>
          <cell r="AY354">
            <v>404.17</v>
          </cell>
          <cell r="AZ354">
            <v>412.07</v>
          </cell>
          <cell r="BA354">
            <v>419.97</v>
          </cell>
          <cell r="BB354">
            <v>427.86</v>
          </cell>
          <cell r="BC354">
            <v>388.38</v>
          </cell>
          <cell r="BD354">
            <v>188</v>
          </cell>
          <cell r="BE354">
            <v>344.75</v>
          </cell>
          <cell r="BF354">
            <v>355.81</v>
          </cell>
          <cell r="BG354">
            <v>366.86</v>
          </cell>
          <cell r="BH354">
            <v>377.92</v>
          </cell>
          <cell r="BI354">
            <v>388.97</v>
          </cell>
          <cell r="BJ354">
            <v>400.03</v>
          </cell>
          <cell r="BK354">
            <v>411.08</v>
          </cell>
          <cell r="BL354">
            <v>422.14</v>
          </cell>
          <cell r="BM354">
            <v>433.19</v>
          </cell>
          <cell r="BN354">
            <v>444.24</v>
          </cell>
          <cell r="BO354">
            <v>455.3</v>
          </cell>
          <cell r="BP354">
            <v>466.35</v>
          </cell>
          <cell r="BQ354">
            <v>477.41</v>
          </cell>
          <cell r="BR354">
            <v>488.46</v>
          </cell>
          <cell r="BS354">
            <v>499.52</v>
          </cell>
          <cell r="BT354">
            <v>510.57</v>
          </cell>
          <cell r="BU354">
            <v>521.63</v>
          </cell>
          <cell r="BV354">
            <v>532.67999999999995</v>
          </cell>
          <cell r="BW354">
            <v>543.73</v>
          </cell>
          <cell r="BX354">
            <v>554.79</v>
          </cell>
          <cell r="BY354">
            <v>565.84</v>
          </cell>
          <cell r="BZ354">
            <v>576.9</v>
          </cell>
          <cell r="CA354">
            <v>587.95000000000005</v>
          </cell>
          <cell r="CB354">
            <v>599.01</v>
          </cell>
          <cell r="CC354">
            <v>543.73</v>
          </cell>
        </row>
        <row r="355">
          <cell r="AD355">
            <v>189</v>
          </cell>
          <cell r="AE355">
            <v>247.56</v>
          </cell>
          <cell r="AF355">
            <v>255.5</v>
          </cell>
          <cell r="AG355">
            <v>263.44</v>
          </cell>
          <cell r="AH355">
            <v>271.37</v>
          </cell>
          <cell r="AI355">
            <v>279.31</v>
          </cell>
          <cell r="AJ355">
            <v>287.25</v>
          </cell>
          <cell r="AK355">
            <v>295.19</v>
          </cell>
          <cell r="AL355">
            <v>303.13</v>
          </cell>
          <cell r="AM355">
            <v>311.06</v>
          </cell>
          <cell r="AN355">
            <v>319</v>
          </cell>
          <cell r="AO355">
            <v>326.94</v>
          </cell>
          <cell r="AP355">
            <v>334.88</v>
          </cell>
          <cell r="AQ355">
            <v>342.82</v>
          </cell>
          <cell r="AR355">
            <v>350.75</v>
          </cell>
          <cell r="AS355">
            <v>358.69</v>
          </cell>
          <cell r="AT355">
            <v>366.63</v>
          </cell>
          <cell r="AU355">
            <v>374.57</v>
          </cell>
          <cell r="AV355">
            <v>382.51</v>
          </cell>
          <cell r="AW355">
            <v>390.44</v>
          </cell>
          <cell r="AX355">
            <v>398.38</v>
          </cell>
          <cell r="AY355">
            <v>406.32</v>
          </cell>
          <cell r="AZ355">
            <v>414.26</v>
          </cell>
          <cell r="BA355">
            <v>422.2</v>
          </cell>
          <cell r="BB355">
            <v>430.13</v>
          </cell>
          <cell r="BC355">
            <v>390.44</v>
          </cell>
          <cell r="BD355">
            <v>189</v>
          </cell>
          <cell r="BE355">
            <v>346.58</v>
          </cell>
          <cell r="BF355">
            <v>357.7</v>
          </cell>
          <cell r="BG355">
            <v>368.81</v>
          </cell>
          <cell r="BH355">
            <v>379.92</v>
          </cell>
          <cell r="BI355">
            <v>391.04</v>
          </cell>
          <cell r="BJ355">
            <v>402.15</v>
          </cell>
          <cell r="BK355">
            <v>413.26</v>
          </cell>
          <cell r="BL355">
            <v>424.38</v>
          </cell>
          <cell r="BM355">
            <v>435.49</v>
          </cell>
          <cell r="BN355">
            <v>446.6</v>
          </cell>
          <cell r="BO355">
            <v>457.72</v>
          </cell>
          <cell r="BP355">
            <v>468.83</v>
          </cell>
          <cell r="BQ355">
            <v>479.94</v>
          </cell>
          <cell r="BR355">
            <v>491.06</v>
          </cell>
          <cell r="BS355">
            <v>502.17</v>
          </cell>
          <cell r="BT355">
            <v>513.28</v>
          </cell>
          <cell r="BU355">
            <v>524.4</v>
          </cell>
          <cell r="BV355">
            <v>535.51</v>
          </cell>
          <cell r="BW355">
            <v>546.62</v>
          </cell>
          <cell r="BX355">
            <v>557.73</v>
          </cell>
          <cell r="BY355">
            <v>568.85</v>
          </cell>
          <cell r="BZ355">
            <v>579.96</v>
          </cell>
          <cell r="CA355">
            <v>591.07000000000005</v>
          </cell>
          <cell r="CB355">
            <v>602.19000000000005</v>
          </cell>
          <cell r="CC355">
            <v>546.62</v>
          </cell>
        </row>
        <row r="356">
          <cell r="AD356">
            <v>190</v>
          </cell>
          <cell r="AE356">
            <v>248.87</v>
          </cell>
          <cell r="AF356">
            <v>256.85000000000002</v>
          </cell>
          <cell r="AG356">
            <v>264.83</v>
          </cell>
          <cell r="AH356">
            <v>272.81</v>
          </cell>
          <cell r="AI356">
            <v>280.79000000000002</v>
          </cell>
          <cell r="AJ356">
            <v>288.77</v>
          </cell>
          <cell r="AK356">
            <v>296.75</v>
          </cell>
          <cell r="AL356">
            <v>304.73</v>
          </cell>
          <cell r="AM356">
            <v>312.70999999999998</v>
          </cell>
          <cell r="AN356">
            <v>320.69</v>
          </cell>
          <cell r="AO356">
            <v>328.67</v>
          </cell>
          <cell r="AP356">
            <v>336.65</v>
          </cell>
          <cell r="AQ356">
            <v>344.63</v>
          </cell>
          <cell r="AR356">
            <v>352.61</v>
          </cell>
          <cell r="AS356">
            <v>360.59</v>
          </cell>
          <cell r="AT356">
            <v>368.57</v>
          </cell>
          <cell r="AU356">
            <v>376.55</v>
          </cell>
          <cell r="AV356">
            <v>384.53</v>
          </cell>
          <cell r="AW356">
            <v>392.51</v>
          </cell>
          <cell r="AX356">
            <v>400.49</v>
          </cell>
          <cell r="AY356">
            <v>408.47</v>
          </cell>
          <cell r="AZ356">
            <v>416.45</v>
          </cell>
          <cell r="BA356">
            <v>424.43</v>
          </cell>
          <cell r="BB356">
            <v>432.41</v>
          </cell>
          <cell r="BC356">
            <v>392.51</v>
          </cell>
          <cell r="BD356">
            <v>190</v>
          </cell>
          <cell r="BE356">
            <v>348.41</v>
          </cell>
          <cell r="BF356">
            <v>359.58</v>
          </cell>
          <cell r="BG356">
            <v>370.76</v>
          </cell>
          <cell r="BH356">
            <v>381.93</v>
          </cell>
          <cell r="BI356">
            <v>393.1</v>
          </cell>
          <cell r="BJ356">
            <v>404.27</v>
          </cell>
          <cell r="BK356">
            <v>415.44</v>
          </cell>
          <cell r="BL356">
            <v>426.62</v>
          </cell>
          <cell r="BM356">
            <v>437.79</v>
          </cell>
          <cell r="BN356">
            <v>448.96</v>
          </cell>
          <cell r="BO356">
            <v>460.13</v>
          </cell>
          <cell r="BP356">
            <v>471.3</v>
          </cell>
          <cell r="BQ356">
            <v>482.48</v>
          </cell>
          <cell r="BR356">
            <v>493.65</v>
          </cell>
          <cell r="BS356">
            <v>504.82</v>
          </cell>
          <cell r="BT356">
            <v>515.99</v>
          </cell>
          <cell r="BU356">
            <v>527.16</v>
          </cell>
          <cell r="BV356">
            <v>538.34</v>
          </cell>
          <cell r="BW356">
            <v>549.51</v>
          </cell>
          <cell r="BX356">
            <v>560.67999999999995</v>
          </cell>
          <cell r="BY356">
            <v>571.85</v>
          </cell>
          <cell r="BZ356">
            <v>583.02</v>
          </cell>
          <cell r="CA356">
            <v>594.20000000000005</v>
          </cell>
          <cell r="CB356">
            <v>605.37</v>
          </cell>
          <cell r="CC356">
            <v>549.51</v>
          </cell>
        </row>
        <row r="357">
          <cell r="AD357">
            <v>191</v>
          </cell>
          <cell r="AE357">
            <v>250.17</v>
          </cell>
          <cell r="AF357">
            <v>258.19</v>
          </cell>
          <cell r="AG357">
            <v>266.22000000000003</v>
          </cell>
          <cell r="AH357">
            <v>274.24</v>
          </cell>
          <cell r="AI357">
            <v>282.26</v>
          </cell>
          <cell r="AJ357">
            <v>290.27999999999997</v>
          </cell>
          <cell r="AK357">
            <v>298.3</v>
          </cell>
          <cell r="AL357">
            <v>306.33</v>
          </cell>
          <cell r="AM357">
            <v>314.35000000000002</v>
          </cell>
          <cell r="AN357">
            <v>322.37</v>
          </cell>
          <cell r="AO357">
            <v>330.39</v>
          </cell>
          <cell r="AP357">
            <v>338.41</v>
          </cell>
          <cell r="AQ357">
            <v>346.44</v>
          </cell>
          <cell r="AR357">
            <v>354.46</v>
          </cell>
          <cell r="AS357">
            <v>362.48</v>
          </cell>
          <cell r="AT357">
            <v>370.5</v>
          </cell>
          <cell r="AU357">
            <v>378.52</v>
          </cell>
          <cell r="AV357">
            <v>386.55</v>
          </cell>
          <cell r="AW357">
            <v>394.57</v>
          </cell>
          <cell r="AX357">
            <v>402.59</v>
          </cell>
          <cell r="AY357">
            <v>410.61</v>
          </cell>
          <cell r="AZ357">
            <v>418.63</v>
          </cell>
          <cell r="BA357">
            <v>426.66</v>
          </cell>
          <cell r="BB357">
            <v>434.68</v>
          </cell>
          <cell r="BC357">
            <v>394.57</v>
          </cell>
          <cell r="BD357">
            <v>191</v>
          </cell>
          <cell r="BE357">
            <v>350.74</v>
          </cell>
          <cell r="BF357">
            <v>361.47</v>
          </cell>
          <cell r="BG357">
            <v>372.7</v>
          </cell>
          <cell r="BH357">
            <v>383.93</v>
          </cell>
          <cell r="BI357">
            <v>395.16</v>
          </cell>
          <cell r="BJ357">
            <v>406.4</v>
          </cell>
          <cell r="BK357">
            <v>417.63</v>
          </cell>
          <cell r="BL357">
            <v>428.86</v>
          </cell>
          <cell r="BM357">
            <v>440.09</v>
          </cell>
          <cell r="BN357">
            <v>451.32</v>
          </cell>
          <cell r="BO357">
            <v>462.55</v>
          </cell>
          <cell r="BP357">
            <v>473.78</v>
          </cell>
          <cell r="BQ357">
            <v>485.01</v>
          </cell>
          <cell r="BR357">
            <v>496.24</v>
          </cell>
          <cell r="BS357">
            <v>507.47</v>
          </cell>
          <cell r="BT357">
            <v>518.70000000000005</v>
          </cell>
          <cell r="BU357">
            <v>529.92999999999995</v>
          </cell>
          <cell r="BV357">
            <v>541.16999999999996</v>
          </cell>
          <cell r="BW357">
            <v>552.4</v>
          </cell>
          <cell r="BX357">
            <v>563.63</v>
          </cell>
          <cell r="BY357">
            <v>574.86</v>
          </cell>
          <cell r="BZ357">
            <v>586.09</v>
          </cell>
          <cell r="CA357">
            <v>597.32000000000005</v>
          </cell>
          <cell r="CB357">
            <v>608.54999999999995</v>
          </cell>
          <cell r="CC357">
            <v>552.4</v>
          </cell>
        </row>
        <row r="358">
          <cell r="AD358">
            <v>192</v>
          </cell>
          <cell r="AE358">
            <v>251.48</v>
          </cell>
          <cell r="AF358">
            <v>259.54000000000002</v>
          </cell>
          <cell r="AG358">
            <v>267.61</v>
          </cell>
          <cell r="AH358">
            <v>275.67</v>
          </cell>
          <cell r="AI358">
            <v>283.73</v>
          </cell>
          <cell r="AJ358">
            <v>291.8</v>
          </cell>
          <cell r="AK358">
            <v>299.86</v>
          </cell>
          <cell r="AL358">
            <v>307.93</v>
          </cell>
          <cell r="AM358">
            <v>315.99</v>
          </cell>
          <cell r="AN358">
            <v>324.06</v>
          </cell>
          <cell r="AO358">
            <v>332.12</v>
          </cell>
          <cell r="AP358">
            <v>340.18</v>
          </cell>
          <cell r="AQ358">
            <v>348.25</v>
          </cell>
          <cell r="AR358">
            <v>356.31</v>
          </cell>
          <cell r="AS358">
            <v>364.38</v>
          </cell>
          <cell r="AT358">
            <v>372.44</v>
          </cell>
          <cell r="AU358">
            <v>380.5</v>
          </cell>
          <cell r="AV358">
            <v>388.57</v>
          </cell>
          <cell r="AW358">
            <v>396.63</v>
          </cell>
          <cell r="AX358">
            <v>404.7</v>
          </cell>
          <cell r="AY358">
            <v>412.76</v>
          </cell>
          <cell r="AZ358">
            <v>420.82</v>
          </cell>
          <cell r="BA358">
            <v>428.89</v>
          </cell>
          <cell r="BB358">
            <v>436.95</v>
          </cell>
          <cell r="BC358">
            <v>396.63</v>
          </cell>
          <cell r="BD358">
            <v>192</v>
          </cell>
          <cell r="BE358">
            <v>352.07</v>
          </cell>
          <cell r="BF358">
            <v>363.36</v>
          </cell>
          <cell r="BG358">
            <v>374.65</v>
          </cell>
          <cell r="BH358">
            <v>385.94</v>
          </cell>
          <cell r="BI358">
            <v>397.23</v>
          </cell>
          <cell r="BJ358">
            <v>408.52</v>
          </cell>
          <cell r="BK358">
            <v>419.81</v>
          </cell>
          <cell r="BL358">
            <v>431.1</v>
          </cell>
          <cell r="BM358">
            <v>442.39</v>
          </cell>
          <cell r="BN358">
            <v>453.68</v>
          </cell>
          <cell r="BO358">
            <v>464.97</v>
          </cell>
          <cell r="BP358">
            <v>476.26</v>
          </cell>
          <cell r="BQ358">
            <v>487.55</v>
          </cell>
          <cell r="BR358">
            <v>498.84</v>
          </cell>
          <cell r="BS358">
            <v>510.13</v>
          </cell>
          <cell r="BT358">
            <v>521.41</v>
          </cell>
          <cell r="BU358">
            <v>532.70000000000005</v>
          </cell>
          <cell r="BV358">
            <v>543.99</v>
          </cell>
          <cell r="BW358">
            <v>555.28</v>
          </cell>
          <cell r="BX358">
            <v>566.57000000000005</v>
          </cell>
          <cell r="BY358">
            <v>577.86</v>
          </cell>
          <cell r="BZ358">
            <v>589.15</v>
          </cell>
          <cell r="CA358">
            <v>600.44000000000005</v>
          </cell>
          <cell r="CB358">
            <v>611.73</v>
          </cell>
          <cell r="CC358">
            <v>555.28</v>
          </cell>
        </row>
        <row r="359">
          <cell r="AD359">
            <v>193</v>
          </cell>
          <cell r="AE359">
            <v>252.79</v>
          </cell>
          <cell r="AF359">
            <v>260.89</v>
          </cell>
          <cell r="AG359">
            <v>269</v>
          </cell>
          <cell r="AH359">
            <v>277.10000000000002</v>
          </cell>
          <cell r="AI359">
            <v>285.20999999999998</v>
          </cell>
          <cell r="AJ359">
            <v>293.32</v>
          </cell>
          <cell r="AK359">
            <v>301.42</v>
          </cell>
          <cell r="AL359">
            <v>309.52999999999997</v>
          </cell>
          <cell r="AM359">
            <v>317.63</v>
          </cell>
          <cell r="AN359">
            <v>325.74</v>
          </cell>
          <cell r="AO359">
            <v>333.85</v>
          </cell>
          <cell r="AP359">
            <v>341.95</v>
          </cell>
          <cell r="AQ359">
            <v>350.06</v>
          </cell>
          <cell r="AR359">
            <v>358.16</v>
          </cell>
          <cell r="AS359">
            <v>366.27</v>
          </cell>
          <cell r="AT359">
            <v>374.38</v>
          </cell>
          <cell r="AU359">
            <v>382.48</v>
          </cell>
          <cell r="AV359">
            <v>390.59</v>
          </cell>
          <cell r="AW359">
            <v>398.69</v>
          </cell>
          <cell r="AX359">
            <v>406.8</v>
          </cell>
          <cell r="AY359">
            <v>414.91</v>
          </cell>
          <cell r="AZ359">
            <v>423.01</v>
          </cell>
          <cell r="BA359">
            <v>431.12</v>
          </cell>
          <cell r="BB359">
            <v>439.22</v>
          </cell>
          <cell r="BC359">
            <v>398.69</v>
          </cell>
          <cell r="BD359">
            <v>193</v>
          </cell>
          <cell r="BE359">
            <v>353.9</v>
          </cell>
          <cell r="BF359">
            <v>365.25</v>
          </cell>
          <cell r="BG359">
            <v>376.6</v>
          </cell>
          <cell r="BH359">
            <v>387.94</v>
          </cell>
          <cell r="BI359">
            <v>399.29</v>
          </cell>
          <cell r="BJ359">
            <v>410.64</v>
          </cell>
          <cell r="BK359">
            <v>421.99</v>
          </cell>
          <cell r="BL359">
            <v>433.34</v>
          </cell>
          <cell r="BM359">
            <v>444.69</v>
          </cell>
          <cell r="BN359">
            <v>456.04</v>
          </cell>
          <cell r="BO359">
            <v>467.38</v>
          </cell>
          <cell r="BP359">
            <v>478.73</v>
          </cell>
          <cell r="BQ359">
            <v>490.08</v>
          </cell>
          <cell r="BR359">
            <v>501.43</v>
          </cell>
          <cell r="BS359">
            <v>512.78</v>
          </cell>
          <cell r="BT359">
            <v>524.13</v>
          </cell>
          <cell r="BU359">
            <v>535.47</v>
          </cell>
          <cell r="BV359">
            <v>546.82000000000005</v>
          </cell>
          <cell r="BW359">
            <v>558.16999999999996</v>
          </cell>
          <cell r="BX359">
            <v>569.52</v>
          </cell>
          <cell r="BY359">
            <v>580.87</v>
          </cell>
          <cell r="BZ359">
            <v>592.22</v>
          </cell>
          <cell r="CA359">
            <v>603.55999999999995</v>
          </cell>
          <cell r="CB359">
            <v>614.91</v>
          </cell>
          <cell r="CC359">
            <v>558.16999999999996</v>
          </cell>
        </row>
        <row r="360">
          <cell r="AD360">
            <v>194</v>
          </cell>
          <cell r="AE360">
            <v>254.09</v>
          </cell>
          <cell r="AF360">
            <v>262.24</v>
          </cell>
          <cell r="AG360">
            <v>270.39</v>
          </cell>
          <cell r="AH360">
            <v>278.54000000000002</v>
          </cell>
          <cell r="AI360">
            <v>286.68</v>
          </cell>
          <cell r="AJ360">
            <v>294.83</v>
          </cell>
          <cell r="AK360">
            <v>302.98</v>
          </cell>
          <cell r="AL360">
            <v>311.13</v>
          </cell>
          <cell r="AM360">
            <v>319.27999999999997</v>
          </cell>
          <cell r="AN360">
            <v>327.42</v>
          </cell>
          <cell r="AO360">
            <v>335.57</v>
          </cell>
          <cell r="AP360">
            <v>343.72</v>
          </cell>
          <cell r="AQ360">
            <v>351.87</v>
          </cell>
          <cell r="AR360">
            <v>360.02</v>
          </cell>
          <cell r="AS360">
            <v>368.16</v>
          </cell>
          <cell r="AT360">
            <v>376.31</v>
          </cell>
          <cell r="AU360">
            <v>384.46</v>
          </cell>
          <cell r="AV360">
            <v>392.61</v>
          </cell>
          <cell r="AW360">
            <v>400.76</v>
          </cell>
          <cell r="AX360">
            <v>408.9</v>
          </cell>
          <cell r="AY360">
            <v>417.05</v>
          </cell>
          <cell r="AZ360">
            <v>425.2</v>
          </cell>
          <cell r="BA360">
            <v>433.35</v>
          </cell>
          <cell r="BB360">
            <v>441.5</v>
          </cell>
          <cell r="BC360">
            <v>400.76</v>
          </cell>
          <cell r="BD360">
            <v>194</v>
          </cell>
          <cell r="BE360">
            <v>355.73</v>
          </cell>
          <cell r="BF360">
            <v>367.14</v>
          </cell>
          <cell r="BG360">
            <v>378.54</v>
          </cell>
          <cell r="BH360">
            <v>389.95</v>
          </cell>
          <cell r="BI360">
            <v>401.36</v>
          </cell>
          <cell r="BJ360">
            <v>412.76</v>
          </cell>
          <cell r="BK360">
            <v>424.17</v>
          </cell>
          <cell r="BL360">
            <v>435.58</v>
          </cell>
          <cell r="BM360">
            <v>446.99</v>
          </cell>
          <cell r="BN360">
            <v>458.39</v>
          </cell>
          <cell r="BO360">
            <v>469.8</v>
          </cell>
          <cell r="BP360">
            <v>481.21</v>
          </cell>
          <cell r="BQ360">
            <v>492.61</v>
          </cell>
          <cell r="BR360">
            <v>504.02</v>
          </cell>
          <cell r="BS360">
            <v>515.42999999999995</v>
          </cell>
          <cell r="BT360">
            <v>526.84</v>
          </cell>
          <cell r="BU360">
            <v>538.24</v>
          </cell>
          <cell r="BV360">
            <v>549.65</v>
          </cell>
          <cell r="BW360">
            <v>561.05999999999995</v>
          </cell>
          <cell r="BX360">
            <v>572.47</v>
          </cell>
          <cell r="BY360">
            <v>583.87</v>
          </cell>
          <cell r="BZ360">
            <v>595.28</v>
          </cell>
          <cell r="CA360">
            <v>606.69000000000005</v>
          </cell>
          <cell r="CB360">
            <v>618.09</v>
          </cell>
          <cell r="CC360">
            <v>561.05999999999995</v>
          </cell>
        </row>
        <row r="361">
          <cell r="AD361">
            <v>195</v>
          </cell>
          <cell r="AE361">
            <v>255.4</v>
          </cell>
          <cell r="AF361">
            <v>263.58999999999997</v>
          </cell>
          <cell r="AG361">
            <v>271.77999999999997</v>
          </cell>
          <cell r="AH361">
            <v>279.97000000000003</v>
          </cell>
          <cell r="AI361">
            <v>288.16000000000003</v>
          </cell>
          <cell r="AJ361">
            <v>296.35000000000002</v>
          </cell>
          <cell r="AK361">
            <v>304.54000000000002</v>
          </cell>
          <cell r="AL361">
            <v>312.73</v>
          </cell>
          <cell r="AM361">
            <v>320.92</v>
          </cell>
          <cell r="AN361">
            <v>329.11</v>
          </cell>
          <cell r="AO361">
            <v>337.3</v>
          </cell>
          <cell r="AP361">
            <v>345.49</v>
          </cell>
          <cell r="AQ361">
            <v>353.68</v>
          </cell>
          <cell r="AR361">
            <v>361.87</v>
          </cell>
          <cell r="AS361">
            <v>370.06</v>
          </cell>
          <cell r="AT361">
            <v>378.25</v>
          </cell>
          <cell r="AU361">
            <v>386.44</v>
          </cell>
          <cell r="AV361">
            <v>394.63</v>
          </cell>
          <cell r="AW361">
            <v>402.82</v>
          </cell>
          <cell r="AX361">
            <v>411.01</v>
          </cell>
          <cell r="AY361">
            <v>419.2</v>
          </cell>
          <cell r="AZ361">
            <v>427.39</v>
          </cell>
          <cell r="BA361">
            <v>435.58</v>
          </cell>
          <cell r="BB361">
            <v>443.77</v>
          </cell>
          <cell r="BC361">
            <v>402.82</v>
          </cell>
          <cell r="BD361">
            <v>195</v>
          </cell>
          <cell r="BE361">
            <v>357.56</v>
          </cell>
          <cell r="BF361">
            <v>369.02</v>
          </cell>
          <cell r="BG361">
            <v>380.49</v>
          </cell>
          <cell r="BH361">
            <v>391.95</v>
          </cell>
          <cell r="BI361">
            <v>403.42</v>
          </cell>
          <cell r="BJ361">
            <v>414.89</v>
          </cell>
          <cell r="BK361">
            <v>426.35</v>
          </cell>
          <cell r="BL361">
            <v>437.82</v>
          </cell>
          <cell r="BM361">
            <v>449.29</v>
          </cell>
          <cell r="BN361">
            <v>460.75</v>
          </cell>
          <cell r="BO361">
            <v>472.22</v>
          </cell>
          <cell r="BP361">
            <v>483.68</v>
          </cell>
          <cell r="BQ361">
            <v>495.15</v>
          </cell>
          <cell r="BR361">
            <v>506.62</v>
          </cell>
          <cell r="BS361">
            <v>518.08000000000004</v>
          </cell>
          <cell r="BT361">
            <v>529.54999999999995</v>
          </cell>
          <cell r="BU361">
            <v>541.01</v>
          </cell>
          <cell r="BV361">
            <v>552.48</v>
          </cell>
          <cell r="BW361">
            <v>563.95000000000005</v>
          </cell>
          <cell r="BX361">
            <v>575.41</v>
          </cell>
          <cell r="BY361">
            <v>586.88</v>
          </cell>
          <cell r="BZ361">
            <v>598.34</v>
          </cell>
          <cell r="CA361">
            <v>609.80999999999995</v>
          </cell>
          <cell r="CB361">
            <v>621.28</v>
          </cell>
          <cell r="CC361">
            <v>563.94000000000005</v>
          </cell>
        </row>
        <row r="362">
          <cell r="AD362">
            <v>196</v>
          </cell>
          <cell r="AE362">
            <v>256.7</v>
          </cell>
          <cell r="AF362">
            <v>264.94</v>
          </cell>
          <cell r="AG362">
            <v>273.17</v>
          </cell>
          <cell r="AH362">
            <v>281.39999999999998</v>
          </cell>
          <cell r="AI362">
            <v>289.63</v>
          </cell>
          <cell r="AJ362">
            <v>297.86</v>
          </cell>
          <cell r="AK362">
            <v>306.10000000000002</v>
          </cell>
          <cell r="AL362">
            <v>314.33</v>
          </cell>
          <cell r="AM362">
            <v>322.56</v>
          </cell>
          <cell r="AN362">
            <v>330.79</v>
          </cell>
          <cell r="AO362">
            <v>339.02</v>
          </cell>
          <cell r="AP362">
            <v>347.26</v>
          </cell>
          <cell r="AQ362">
            <v>355.49</v>
          </cell>
          <cell r="AR362">
            <v>363.72</v>
          </cell>
          <cell r="AS362">
            <v>371.95</v>
          </cell>
          <cell r="AT362">
            <v>380.18</v>
          </cell>
          <cell r="AU362">
            <v>388.42</v>
          </cell>
          <cell r="AV362">
            <v>396.65</v>
          </cell>
          <cell r="AW362">
            <v>404.88</v>
          </cell>
          <cell r="AX362">
            <v>413.11</v>
          </cell>
          <cell r="AY362">
            <v>421.34</v>
          </cell>
          <cell r="AZ362">
            <v>429.58</v>
          </cell>
          <cell r="BA362">
            <v>437.81</v>
          </cell>
          <cell r="BB362">
            <v>446.04</v>
          </cell>
          <cell r="BC362">
            <v>404.88</v>
          </cell>
          <cell r="BD362">
            <v>196</v>
          </cell>
          <cell r="BE362">
            <v>359.39</v>
          </cell>
          <cell r="BF362">
            <v>370.91</v>
          </cell>
          <cell r="BG362">
            <v>382.44</v>
          </cell>
          <cell r="BH362">
            <v>393.96</v>
          </cell>
          <cell r="BI362">
            <v>405.49</v>
          </cell>
          <cell r="BJ362">
            <v>417.01</v>
          </cell>
          <cell r="BK362">
            <v>428.53</v>
          </cell>
          <cell r="BL362">
            <v>440.06</v>
          </cell>
          <cell r="BM362">
            <v>451.58</v>
          </cell>
          <cell r="BN362">
            <v>463.11</v>
          </cell>
          <cell r="BO362">
            <v>474.63</v>
          </cell>
          <cell r="BP362">
            <v>486.16</v>
          </cell>
          <cell r="BQ362">
            <v>497.68</v>
          </cell>
          <cell r="BR362">
            <v>509.21</v>
          </cell>
          <cell r="BS362">
            <v>520.73</v>
          </cell>
          <cell r="BT362">
            <v>532.26</v>
          </cell>
          <cell r="BU362">
            <v>543.78</v>
          </cell>
          <cell r="BV362">
            <v>555.30999999999995</v>
          </cell>
          <cell r="BW362">
            <v>566.83000000000004</v>
          </cell>
          <cell r="BX362">
            <v>578.36</v>
          </cell>
          <cell r="BY362">
            <v>589.88</v>
          </cell>
          <cell r="BZ362">
            <v>601.41</v>
          </cell>
          <cell r="CA362">
            <v>612.92999999999995</v>
          </cell>
          <cell r="CB362">
            <v>624.46</v>
          </cell>
          <cell r="CC362">
            <v>566.83000000000004</v>
          </cell>
        </row>
        <row r="363">
          <cell r="AD363">
            <v>197</v>
          </cell>
          <cell r="AE363">
            <v>258.01</v>
          </cell>
          <cell r="AF363">
            <v>266.27999999999997</v>
          </cell>
          <cell r="AG363">
            <v>274.56</v>
          </cell>
          <cell r="AH363">
            <v>282.83</v>
          </cell>
          <cell r="AI363">
            <v>291.11</v>
          </cell>
          <cell r="AJ363">
            <v>299.38</v>
          </cell>
          <cell r="AK363">
            <v>307.64999999999998</v>
          </cell>
          <cell r="AL363">
            <v>315.93</v>
          </cell>
          <cell r="AM363">
            <v>324.2</v>
          </cell>
          <cell r="AN363">
            <v>332.48</v>
          </cell>
          <cell r="AO363">
            <v>340.75</v>
          </cell>
          <cell r="AP363">
            <v>349.03</v>
          </cell>
          <cell r="AQ363">
            <v>357.3</v>
          </cell>
          <cell r="AR363">
            <v>365.57</v>
          </cell>
          <cell r="AS363">
            <v>373.85</v>
          </cell>
          <cell r="AT363">
            <v>382.12</v>
          </cell>
          <cell r="AU363">
            <v>390.4</v>
          </cell>
          <cell r="AV363">
            <v>398.67</v>
          </cell>
          <cell r="AW363">
            <v>406.94</v>
          </cell>
          <cell r="AX363">
            <v>415.22</v>
          </cell>
          <cell r="AY363">
            <v>423.49</v>
          </cell>
          <cell r="AZ363">
            <v>431.77</v>
          </cell>
          <cell r="BA363">
            <v>440.04</v>
          </cell>
          <cell r="BB363">
            <v>448.31</v>
          </cell>
          <cell r="BC363">
            <v>406.94</v>
          </cell>
          <cell r="BD363">
            <v>197</v>
          </cell>
          <cell r="BE363">
            <v>361.21</v>
          </cell>
          <cell r="BF363">
            <v>372.8</v>
          </cell>
          <cell r="BG363">
            <v>384.38</v>
          </cell>
          <cell r="BH363">
            <v>395.97</v>
          </cell>
          <cell r="BI363">
            <v>407.55</v>
          </cell>
          <cell r="BJ363">
            <v>419.13</v>
          </cell>
          <cell r="BK363">
            <v>430.72</v>
          </cell>
          <cell r="BL363">
            <v>442.3</v>
          </cell>
          <cell r="BM363">
            <v>453.88</v>
          </cell>
          <cell r="BN363">
            <v>465.47</v>
          </cell>
          <cell r="BO363">
            <v>477.05</v>
          </cell>
          <cell r="BP363">
            <v>488.64</v>
          </cell>
          <cell r="BQ363">
            <v>500.22</v>
          </cell>
          <cell r="BR363">
            <v>511.8</v>
          </cell>
          <cell r="BS363">
            <v>523.39</v>
          </cell>
          <cell r="BT363">
            <v>534.97</v>
          </cell>
          <cell r="BU363">
            <v>546.54999999999995</v>
          </cell>
          <cell r="BV363">
            <v>558.14</v>
          </cell>
          <cell r="BW363">
            <v>569.72</v>
          </cell>
          <cell r="BX363">
            <v>581.29999999999995</v>
          </cell>
          <cell r="BY363">
            <v>592.89</v>
          </cell>
          <cell r="BZ363">
            <v>604.47</v>
          </cell>
          <cell r="CA363">
            <v>616.04999999999995</v>
          </cell>
          <cell r="CB363">
            <v>627.64</v>
          </cell>
          <cell r="CC363">
            <v>569.72</v>
          </cell>
        </row>
        <row r="364">
          <cell r="AD364">
            <v>198</v>
          </cell>
          <cell r="AE364">
            <v>259.32</v>
          </cell>
          <cell r="AF364">
            <v>267.63</v>
          </cell>
          <cell r="AG364">
            <v>275.95</v>
          </cell>
          <cell r="AH364">
            <v>284.27</v>
          </cell>
          <cell r="AI364">
            <v>292.58</v>
          </cell>
          <cell r="AJ364">
            <v>300.89999999999998</v>
          </cell>
          <cell r="AK364">
            <v>309.20999999999998</v>
          </cell>
          <cell r="AL364">
            <v>317.52999999999997</v>
          </cell>
          <cell r="AM364">
            <v>325.85000000000002</v>
          </cell>
          <cell r="AN364">
            <v>334.16</v>
          </cell>
          <cell r="AO364">
            <v>342.48</v>
          </cell>
          <cell r="AP364">
            <v>350.79</v>
          </cell>
          <cell r="AQ364">
            <v>359.11</v>
          </cell>
          <cell r="AR364">
            <v>367.43</v>
          </cell>
          <cell r="AS364">
            <v>375.74</v>
          </cell>
          <cell r="AT364">
            <v>384.06</v>
          </cell>
          <cell r="AU364">
            <v>392.37</v>
          </cell>
          <cell r="AV364">
            <v>400.69</v>
          </cell>
          <cell r="AW364">
            <v>409.01</v>
          </cell>
          <cell r="AX364">
            <v>417.32</v>
          </cell>
          <cell r="AY364">
            <v>425.64</v>
          </cell>
          <cell r="AZ364">
            <v>433.95</v>
          </cell>
          <cell r="BA364">
            <v>442.27</v>
          </cell>
          <cell r="BB364">
            <v>450.59</v>
          </cell>
          <cell r="BC364">
            <v>409.01</v>
          </cell>
          <cell r="BD364">
            <v>198</v>
          </cell>
          <cell r="BE364">
            <v>363.04</v>
          </cell>
          <cell r="BF364">
            <v>374.69</v>
          </cell>
          <cell r="BG364">
            <v>386.33</v>
          </cell>
          <cell r="BH364">
            <v>397.97</v>
          </cell>
          <cell r="BI364">
            <v>409.61</v>
          </cell>
          <cell r="BJ364">
            <v>421.26</v>
          </cell>
          <cell r="BK364">
            <v>432.9</v>
          </cell>
          <cell r="BL364">
            <v>444.54</v>
          </cell>
          <cell r="BM364">
            <v>456.18</v>
          </cell>
          <cell r="BN364">
            <v>467.83</v>
          </cell>
          <cell r="BO364">
            <v>479.47</v>
          </cell>
          <cell r="BP364">
            <v>491.11</v>
          </cell>
          <cell r="BQ364">
            <v>502.75</v>
          </cell>
          <cell r="BR364">
            <v>514.4</v>
          </cell>
          <cell r="BS364">
            <v>526.04</v>
          </cell>
          <cell r="BT364">
            <v>537.67999999999995</v>
          </cell>
          <cell r="BU364">
            <v>549.32000000000005</v>
          </cell>
          <cell r="BV364">
            <v>560.97</v>
          </cell>
          <cell r="BW364">
            <v>572.61</v>
          </cell>
          <cell r="BX364">
            <v>584.25</v>
          </cell>
          <cell r="BY364">
            <v>595.89</v>
          </cell>
          <cell r="BZ364">
            <v>607.53</v>
          </cell>
          <cell r="CA364">
            <v>619.17999999999995</v>
          </cell>
          <cell r="CB364">
            <v>630.82000000000005</v>
          </cell>
          <cell r="CC364">
            <v>572.61</v>
          </cell>
        </row>
        <row r="365">
          <cell r="AD365">
            <v>199</v>
          </cell>
          <cell r="AE365">
            <v>260.62</v>
          </cell>
          <cell r="AF365">
            <v>268.98</v>
          </cell>
          <cell r="AG365">
            <v>277.33999999999997</v>
          </cell>
          <cell r="AH365">
            <v>285.7</v>
          </cell>
          <cell r="AI365">
            <v>294.06</v>
          </cell>
          <cell r="AJ365">
            <v>302.41000000000003</v>
          </cell>
          <cell r="AK365">
            <v>310.77</v>
          </cell>
          <cell r="AL365">
            <v>319.13</v>
          </cell>
          <cell r="AM365">
            <v>327.49</v>
          </cell>
          <cell r="AN365">
            <v>335.85</v>
          </cell>
          <cell r="AO365">
            <v>344.2</v>
          </cell>
          <cell r="AP365">
            <v>352.56</v>
          </cell>
          <cell r="AQ365">
            <v>360.92</v>
          </cell>
          <cell r="AR365">
            <v>369.28</v>
          </cell>
          <cell r="AS365">
            <v>377.64</v>
          </cell>
          <cell r="AT365">
            <v>385.99</v>
          </cell>
          <cell r="AU365">
            <v>394.35</v>
          </cell>
          <cell r="AV365">
            <v>402.71</v>
          </cell>
          <cell r="AW365">
            <v>411.07</v>
          </cell>
          <cell r="AX365">
            <v>419.43</v>
          </cell>
          <cell r="AY365">
            <v>427.78</v>
          </cell>
          <cell r="AZ365">
            <v>436.14</v>
          </cell>
          <cell r="BA365">
            <v>444.5</v>
          </cell>
          <cell r="BB365">
            <v>452.86</v>
          </cell>
          <cell r="BC365">
            <v>411.07</v>
          </cell>
          <cell r="BD365">
            <v>199</v>
          </cell>
          <cell r="BE365">
            <v>364.87</v>
          </cell>
          <cell r="BF365">
            <v>376.57</v>
          </cell>
          <cell r="BG365">
            <v>388.28</v>
          </cell>
          <cell r="BH365">
            <v>399.98</v>
          </cell>
          <cell r="BI365">
            <v>411.68</v>
          </cell>
          <cell r="BJ365">
            <v>423.38</v>
          </cell>
          <cell r="BK365">
            <v>435.08</v>
          </cell>
          <cell r="BL365">
            <v>446.78</v>
          </cell>
          <cell r="BM365">
            <v>458.48</v>
          </cell>
          <cell r="BN365">
            <v>470.18</v>
          </cell>
          <cell r="BO365">
            <v>481.89</v>
          </cell>
          <cell r="BP365">
            <v>493.59</v>
          </cell>
          <cell r="BQ365">
            <v>505.29</v>
          </cell>
          <cell r="BR365">
            <v>516.99</v>
          </cell>
          <cell r="BS365">
            <v>528.69000000000005</v>
          </cell>
          <cell r="BT365">
            <v>540.39</v>
          </cell>
          <cell r="BU365">
            <v>552.09</v>
          </cell>
          <cell r="BV365">
            <v>563.79</v>
          </cell>
          <cell r="BW365">
            <v>575.49</v>
          </cell>
          <cell r="BX365">
            <v>587.20000000000005</v>
          </cell>
          <cell r="BY365">
            <v>598.9</v>
          </cell>
          <cell r="BZ365">
            <v>610.6</v>
          </cell>
          <cell r="CA365">
            <v>622.29999999999995</v>
          </cell>
          <cell r="CB365">
            <v>634</v>
          </cell>
          <cell r="CC365">
            <v>575.49</v>
          </cell>
        </row>
        <row r="366">
          <cell r="AD366">
            <v>200</v>
          </cell>
          <cell r="AE366">
            <v>261.93</v>
          </cell>
          <cell r="AF366">
            <v>270.33</v>
          </cell>
          <cell r="AG366">
            <v>278.73</v>
          </cell>
          <cell r="AH366">
            <v>287.13</v>
          </cell>
          <cell r="AI366">
            <v>295.52999999999997</v>
          </cell>
          <cell r="AJ366">
            <v>303.93</v>
          </cell>
          <cell r="AK366">
            <v>312.33</v>
          </cell>
          <cell r="AL366">
            <v>320.73</v>
          </cell>
          <cell r="AM366">
            <v>329.13</v>
          </cell>
          <cell r="AN366">
            <v>337.53</v>
          </cell>
          <cell r="AO366">
            <v>345.93</v>
          </cell>
          <cell r="AP366">
            <v>354.33</v>
          </cell>
          <cell r="AQ366">
            <v>362.73</v>
          </cell>
          <cell r="AR366">
            <v>371.13</v>
          </cell>
          <cell r="AS366">
            <v>379.53</v>
          </cell>
          <cell r="AT366">
            <v>387.93</v>
          </cell>
          <cell r="AU366">
            <v>396.33</v>
          </cell>
          <cell r="AV366">
            <v>404.73</v>
          </cell>
          <cell r="AW366">
            <v>413.13</v>
          </cell>
          <cell r="AX366">
            <v>421.53</v>
          </cell>
          <cell r="AY366">
            <v>429.93</v>
          </cell>
          <cell r="AZ366">
            <v>438.33</v>
          </cell>
          <cell r="BA366">
            <v>446.73</v>
          </cell>
          <cell r="BB366">
            <v>455.13</v>
          </cell>
          <cell r="BC366">
            <v>413.13</v>
          </cell>
          <cell r="BD366">
            <v>200</v>
          </cell>
          <cell r="BE366">
            <v>366.7</v>
          </cell>
          <cell r="BF366">
            <v>378.46</v>
          </cell>
          <cell r="BG366">
            <v>390.22</v>
          </cell>
          <cell r="BH366">
            <v>401.98</v>
          </cell>
          <cell r="BI366">
            <v>413.74</v>
          </cell>
          <cell r="BJ366">
            <v>425.5</v>
          </cell>
          <cell r="BK366">
            <v>437.26</v>
          </cell>
          <cell r="BL366">
            <v>449.02</v>
          </cell>
          <cell r="BM366">
            <v>460.78</v>
          </cell>
          <cell r="BN366">
            <v>472.54</v>
          </cell>
          <cell r="BO366">
            <v>484.3</v>
          </cell>
          <cell r="BP366">
            <v>496.06</v>
          </cell>
          <cell r="BQ366">
            <v>507.82</v>
          </cell>
          <cell r="BR366">
            <v>519.58000000000004</v>
          </cell>
          <cell r="BS366">
            <v>531.34</v>
          </cell>
          <cell r="BT366">
            <v>543.1</v>
          </cell>
          <cell r="BU366">
            <v>554.86</v>
          </cell>
          <cell r="BV366">
            <v>566.62</v>
          </cell>
          <cell r="BW366">
            <v>578.38</v>
          </cell>
          <cell r="BX366">
            <v>590.14</v>
          </cell>
          <cell r="BY366">
            <v>601.9</v>
          </cell>
          <cell r="BZ366">
            <v>613.66</v>
          </cell>
          <cell r="CA366">
            <v>625.41999999999996</v>
          </cell>
          <cell r="CB366">
            <v>637.17999999999995</v>
          </cell>
          <cell r="CC366">
            <v>578.38</v>
          </cell>
        </row>
        <row r="370">
          <cell r="AD370">
            <v>1</v>
          </cell>
          <cell r="AE370">
            <v>2.2999999999999998</v>
          </cell>
          <cell r="AF370">
            <v>2.33</v>
          </cell>
          <cell r="AG370">
            <v>2.36</v>
          </cell>
          <cell r="AH370">
            <v>2.39</v>
          </cell>
          <cell r="AI370">
            <v>2.42</v>
          </cell>
          <cell r="AJ370">
            <v>2.4500000000000002</v>
          </cell>
          <cell r="AK370">
            <v>2.48</v>
          </cell>
          <cell r="AL370">
            <v>2.5</v>
          </cell>
          <cell r="AM370">
            <v>2.5299999999999998</v>
          </cell>
          <cell r="AN370">
            <v>2.56</v>
          </cell>
          <cell r="AO370">
            <v>2.59</v>
          </cell>
          <cell r="AP370">
            <v>2.62</v>
          </cell>
          <cell r="AQ370">
            <v>2.65</v>
          </cell>
          <cell r="AR370">
            <v>2.68</v>
          </cell>
          <cell r="AS370">
            <v>2.71</v>
          </cell>
          <cell r="AT370">
            <v>2.73</v>
          </cell>
          <cell r="AU370">
            <v>2.76</v>
          </cell>
          <cell r="AV370">
            <v>2.79</v>
          </cell>
          <cell r="AW370">
            <v>2.82</v>
          </cell>
          <cell r="AX370">
            <v>2.85</v>
          </cell>
          <cell r="AY370">
            <v>2.88</v>
          </cell>
          <cell r="AZ370">
            <v>2.91</v>
          </cell>
          <cell r="BA370">
            <v>2.93</v>
          </cell>
          <cell r="BB370">
            <v>2.96</v>
          </cell>
          <cell r="BC370">
            <v>2.82</v>
          </cell>
          <cell r="BD370">
            <v>1</v>
          </cell>
          <cell r="BE370">
            <v>3.22</v>
          </cell>
          <cell r="BF370">
            <v>3.27</v>
          </cell>
          <cell r="BG370">
            <v>3.31</v>
          </cell>
          <cell r="BH370">
            <v>3.35</v>
          </cell>
          <cell r="BI370">
            <v>3.39</v>
          </cell>
          <cell r="BJ370">
            <v>3.43</v>
          </cell>
          <cell r="BK370">
            <v>3.47</v>
          </cell>
          <cell r="BL370">
            <v>3.51</v>
          </cell>
          <cell r="BM370">
            <v>3.55</v>
          </cell>
          <cell r="BN370">
            <v>3.59</v>
          </cell>
          <cell r="BO370">
            <v>3.63</v>
          </cell>
          <cell r="BP370">
            <v>3.67</v>
          </cell>
          <cell r="BQ370">
            <v>3.71</v>
          </cell>
          <cell r="BR370">
            <v>3.75</v>
          </cell>
          <cell r="BS370">
            <v>3.79</v>
          </cell>
          <cell r="BT370">
            <v>3.83</v>
          </cell>
          <cell r="BU370">
            <v>3.87</v>
          </cell>
          <cell r="BV370">
            <v>3.91</v>
          </cell>
          <cell r="BW370">
            <v>3.95</v>
          </cell>
          <cell r="BX370">
            <v>3.99</v>
          </cell>
          <cell r="BY370">
            <v>4.03</v>
          </cell>
          <cell r="BZ370">
            <v>4.07</v>
          </cell>
          <cell r="CA370">
            <v>4.1100000000000003</v>
          </cell>
          <cell r="CB370">
            <v>4.1500000000000004</v>
          </cell>
          <cell r="CC370">
            <v>3.95</v>
          </cell>
        </row>
        <row r="371">
          <cell r="AD371">
            <v>2</v>
          </cell>
          <cell r="AE371">
            <v>3.01</v>
          </cell>
          <cell r="AF371">
            <v>3.07</v>
          </cell>
          <cell r="AG371">
            <v>3.12</v>
          </cell>
          <cell r="AH371">
            <v>3.18</v>
          </cell>
          <cell r="AI371">
            <v>3.24</v>
          </cell>
          <cell r="AJ371">
            <v>3.29</v>
          </cell>
          <cell r="AK371">
            <v>3.35</v>
          </cell>
          <cell r="AL371">
            <v>3.41</v>
          </cell>
          <cell r="AM371">
            <v>3.47</v>
          </cell>
          <cell r="AN371">
            <v>3.52</v>
          </cell>
          <cell r="AO371">
            <v>3.58</v>
          </cell>
          <cell r="AP371">
            <v>3.64</v>
          </cell>
          <cell r="AQ371">
            <v>3.7</v>
          </cell>
          <cell r="AR371">
            <v>3.75</v>
          </cell>
          <cell r="AS371">
            <v>3.81</v>
          </cell>
          <cell r="AT371">
            <v>3.87</v>
          </cell>
          <cell r="AU371">
            <v>3.93</v>
          </cell>
          <cell r="AV371">
            <v>3.98</v>
          </cell>
          <cell r="AW371">
            <v>4.04</v>
          </cell>
          <cell r="AX371">
            <v>4.0999999999999996</v>
          </cell>
          <cell r="AY371">
            <v>4.1500000000000004</v>
          </cell>
          <cell r="AZ371">
            <v>4.21</v>
          </cell>
          <cell r="BA371">
            <v>4.2699999999999996</v>
          </cell>
          <cell r="BB371">
            <v>4.33</v>
          </cell>
          <cell r="BC371">
            <v>4.04</v>
          </cell>
          <cell r="BD371">
            <v>2</v>
          </cell>
          <cell r="BE371">
            <v>4.21</v>
          </cell>
          <cell r="BF371">
            <v>4.29</v>
          </cell>
          <cell r="BG371">
            <v>4.37</v>
          </cell>
          <cell r="BH371">
            <v>4.45</v>
          </cell>
          <cell r="BI371">
            <v>4.53</v>
          </cell>
          <cell r="BJ371">
            <v>4.6100000000000003</v>
          </cell>
          <cell r="BK371">
            <v>4.6900000000000004</v>
          </cell>
          <cell r="BL371">
            <v>4.7699999999999996</v>
          </cell>
          <cell r="BM371">
            <v>4.8499999999999996</v>
          </cell>
          <cell r="BN371">
            <v>4.93</v>
          </cell>
          <cell r="BO371">
            <v>5.01</v>
          </cell>
          <cell r="BP371">
            <v>5.09</v>
          </cell>
          <cell r="BQ371">
            <v>5.17</v>
          </cell>
          <cell r="BR371">
            <v>5.25</v>
          </cell>
          <cell r="BS371">
            <v>5.34</v>
          </cell>
          <cell r="BT371">
            <v>5.42</v>
          </cell>
          <cell r="BU371">
            <v>5.5</v>
          </cell>
          <cell r="BV371">
            <v>5.58</v>
          </cell>
          <cell r="BW371">
            <v>5.66</v>
          </cell>
          <cell r="BX371">
            <v>5.74</v>
          </cell>
          <cell r="BY371">
            <v>5.82</v>
          </cell>
          <cell r="BZ371">
            <v>5.9</v>
          </cell>
          <cell r="CA371">
            <v>5.98</v>
          </cell>
          <cell r="CB371">
            <v>6.06</v>
          </cell>
          <cell r="CC371">
            <v>5.66</v>
          </cell>
        </row>
        <row r="372">
          <cell r="AD372">
            <v>3</v>
          </cell>
          <cell r="AE372">
            <v>3.71</v>
          </cell>
          <cell r="AF372">
            <v>3.8</v>
          </cell>
          <cell r="AG372">
            <v>3.88</v>
          </cell>
          <cell r="AH372">
            <v>3.97</v>
          </cell>
          <cell r="AI372">
            <v>4.0599999999999996</v>
          </cell>
          <cell r="AJ372">
            <v>4.1399999999999997</v>
          </cell>
          <cell r="AK372">
            <v>4.2300000000000004</v>
          </cell>
          <cell r="AL372">
            <v>4.3099999999999996</v>
          </cell>
          <cell r="AM372">
            <v>4.4000000000000004</v>
          </cell>
          <cell r="AN372">
            <v>4.49</v>
          </cell>
          <cell r="AO372">
            <v>4.57</v>
          </cell>
          <cell r="AP372">
            <v>4.66</v>
          </cell>
          <cell r="AQ372">
            <v>4.74</v>
          </cell>
          <cell r="AR372">
            <v>4.83</v>
          </cell>
          <cell r="AS372">
            <v>4.92</v>
          </cell>
          <cell r="AT372">
            <v>5</v>
          </cell>
          <cell r="AU372">
            <v>5.09</v>
          </cell>
          <cell r="AV372">
            <v>5.17</v>
          </cell>
          <cell r="AW372">
            <v>5.26</v>
          </cell>
          <cell r="AX372">
            <v>5.35</v>
          </cell>
          <cell r="AY372">
            <v>5.43</v>
          </cell>
          <cell r="AZ372">
            <v>5.52</v>
          </cell>
          <cell r="BA372">
            <v>5.6</v>
          </cell>
          <cell r="BB372">
            <v>5.69</v>
          </cell>
          <cell r="BC372">
            <v>5.26</v>
          </cell>
          <cell r="BD372">
            <v>3</v>
          </cell>
          <cell r="BE372">
            <v>5.2</v>
          </cell>
          <cell r="BF372">
            <v>5.32</v>
          </cell>
          <cell r="BG372">
            <v>5.44</v>
          </cell>
          <cell r="BH372">
            <v>5.56</v>
          </cell>
          <cell r="BI372">
            <v>5.68</v>
          </cell>
          <cell r="BJ372">
            <v>5.8</v>
          </cell>
          <cell r="BK372">
            <v>5.92</v>
          </cell>
          <cell r="BL372">
            <v>6.04</v>
          </cell>
          <cell r="BM372">
            <v>6.16</v>
          </cell>
          <cell r="BN372">
            <v>6.28</v>
          </cell>
          <cell r="BO372">
            <v>6.4</v>
          </cell>
          <cell r="BP372">
            <v>6.52</v>
          </cell>
          <cell r="BQ372">
            <v>6.64</v>
          </cell>
          <cell r="BR372">
            <v>6.76</v>
          </cell>
          <cell r="BS372">
            <v>6.88</v>
          </cell>
          <cell r="BT372">
            <v>7</v>
          </cell>
          <cell r="BU372">
            <v>7.12</v>
          </cell>
          <cell r="BV372">
            <v>7.24</v>
          </cell>
          <cell r="BW372">
            <v>7.36</v>
          </cell>
          <cell r="BX372">
            <v>7.48</v>
          </cell>
          <cell r="BY372">
            <v>7.61</v>
          </cell>
          <cell r="BZ372">
            <v>7.73</v>
          </cell>
          <cell r="CA372">
            <v>7.85</v>
          </cell>
          <cell r="CB372">
            <v>7.97</v>
          </cell>
          <cell r="CC372">
            <v>7.36</v>
          </cell>
        </row>
        <row r="373">
          <cell r="AD373">
            <v>4</v>
          </cell>
          <cell r="AE373">
            <v>4.42</v>
          </cell>
          <cell r="AF373">
            <v>4.53</v>
          </cell>
          <cell r="AG373">
            <v>4.6500000000000004</v>
          </cell>
          <cell r="AH373">
            <v>4.76</v>
          </cell>
          <cell r="AI373">
            <v>4.88</v>
          </cell>
          <cell r="AJ373">
            <v>4.99</v>
          </cell>
          <cell r="AK373">
            <v>5.0999999999999996</v>
          </cell>
          <cell r="AL373">
            <v>5.22</v>
          </cell>
          <cell r="AM373">
            <v>5.33</v>
          </cell>
          <cell r="AN373">
            <v>5.45</v>
          </cell>
          <cell r="AO373">
            <v>5.56</v>
          </cell>
          <cell r="AP373">
            <v>5.68</v>
          </cell>
          <cell r="AQ373">
            <v>5.79</v>
          </cell>
          <cell r="AR373">
            <v>5.91</v>
          </cell>
          <cell r="AS373">
            <v>6.02</v>
          </cell>
          <cell r="AT373">
            <v>6.14</v>
          </cell>
          <cell r="AU373">
            <v>6.25</v>
          </cell>
          <cell r="AV373">
            <v>6.37</v>
          </cell>
          <cell r="AW373">
            <v>6.48</v>
          </cell>
          <cell r="AX373">
            <v>6.6</v>
          </cell>
          <cell r="AY373">
            <v>6.71</v>
          </cell>
          <cell r="AZ373">
            <v>6.82</v>
          </cell>
          <cell r="BA373">
            <v>6.94</v>
          </cell>
          <cell r="BB373">
            <v>7.05</v>
          </cell>
          <cell r="BC373">
            <v>6.48</v>
          </cell>
          <cell r="BD373">
            <v>4</v>
          </cell>
          <cell r="BE373">
            <v>6.18</v>
          </cell>
          <cell r="BF373">
            <v>6.34</v>
          </cell>
          <cell r="BG373">
            <v>6.5</v>
          </cell>
          <cell r="BH373">
            <v>6.67</v>
          </cell>
          <cell r="BI373">
            <v>6.83</v>
          </cell>
          <cell r="BJ373">
            <v>6.99</v>
          </cell>
          <cell r="BK373">
            <v>7.15</v>
          </cell>
          <cell r="BL373">
            <v>7.31</v>
          </cell>
          <cell r="BM373">
            <v>7.47</v>
          </cell>
          <cell r="BN373">
            <v>7.63</v>
          </cell>
          <cell r="BO373">
            <v>7.79</v>
          </cell>
          <cell r="BP373">
            <v>7.95</v>
          </cell>
          <cell r="BQ373">
            <v>8.11</v>
          </cell>
          <cell r="BR373">
            <v>8.27</v>
          </cell>
          <cell r="BS373">
            <v>8.43</v>
          </cell>
          <cell r="BT373">
            <v>8.59</v>
          </cell>
          <cell r="BU373">
            <v>8.75</v>
          </cell>
          <cell r="BV373">
            <v>8.91</v>
          </cell>
          <cell r="BW373">
            <v>9.07</v>
          </cell>
          <cell r="BX373">
            <v>9.23</v>
          </cell>
          <cell r="BY373">
            <v>9.39</v>
          </cell>
          <cell r="BZ373">
            <v>9.5500000000000007</v>
          </cell>
          <cell r="CA373">
            <v>9.7100000000000009</v>
          </cell>
          <cell r="CB373">
            <v>9.8800000000000008</v>
          </cell>
          <cell r="CC373">
            <v>9.07</v>
          </cell>
        </row>
        <row r="374">
          <cell r="AD374">
            <v>5</v>
          </cell>
          <cell r="AE374">
            <v>5.12</v>
          </cell>
          <cell r="AF374">
            <v>5.26</v>
          </cell>
          <cell r="AG374">
            <v>5.41</v>
          </cell>
          <cell r="AH374">
            <v>5.55</v>
          </cell>
          <cell r="AI374">
            <v>5.69</v>
          </cell>
          <cell r="AJ374">
            <v>5.84</v>
          </cell>
          <cell r="AK374">
            <v>5.98</v>
          </cell>
          <cell r="AL374">
            <v>6.12</v>
          </cell>
          <cell r="AM374">
            <v>6.27</v>
          </cell>
          <cell r="AN374">
            <v>6.41</v>
          </cell>
          <cell r="AO374">
            <v>6.55</v>
          </cell>
          <cell r="AP374">
            <v>6.7</v>
          </cell>
          <cell r="AQ374">
            <v>6.84</v>
          </cell>
          <cell r="AR374">
            <v>6.98</v>
          </cell>
          <cell r="AS374">
            <v>7.13</v>
          </cell>
          <cell r="AT374">
            <v>7.27</v>
          </cell>
          <cell r="AU374">
            <v>7.41</v>
          </cell>
          <cell r="AV374">
            <v>7.56</v>
          </cell>
          <cell r="AW374">
            <v>7.7</v>
          </cell>
          <cell r="AX374">
            <v>7.84</v>
          </cell>
          <cell r="AY374">
            <v>7.99</v>
          </cell>
          <cell r="AZ374">
            <v>8.1300000000000008</v>
          </cell>
          <cell r="BA374">
            <v>8.27</v>
          </cell>
          <cell r="BB374">
            <v>8.42</v>
          </cell>
          <cell r="BC374">
            <v>7.7</v>
          </cell>
          <cell r="BD374">
            <v>5</v>
          </cell>
          <cell r="BE374">
            <v>7.17</v>
          </cell>
          <cell r="BF374">
            <v>7.37</v>
          </cell>
          <cell r="BG374">
            <v>7.57</v>
          </cell>
          <cell r="BH374">
            <v>7.77</v>
          </cell>
          <cell r="BI374">
            <v>7.97</v>
          </cell>
          <cell r="BJ374">
            <v>8.17</v>
          </cell>
          <cell r="BK374">
            <v>8.3699999999999992</v>
          </cell>
          <cell r="BL374">
            <v>8.57</v>
          </cell>
          <cell r="BM374">
            <v>8.7799999999999994</v>
          </cell>
          <cell r="BN374">
            <v>8.98</v>
          </cell>
          <cell r="BO374">
            <v>9.18</v>
          </cell>
          <cell r="BP374">
            <v>9.3800000000000008</v>
          </cell>
          <cell r="BQ374">
            <v>9.58</v>
          </cell>
          <cell r="BR374">
            <v>9.7799999999999994</v>
          </cell>
          <cell r="BS374">
            <v>9.98</v>
          </cell>
          <cell r="BT374">
            <v>10.18</v>
          </cell>
          <cell r="BU374">
            <v>10.38</v>
          </cell>
          <cell r="BV374">
            <v>10.58</v>
          </cell>
          <cell r="BW374">
            <v>10.78</v>
          </cell>
          <cell r="BX374">
            <v>10.98</v>
          </cell>
          <cell r="BY374">
            <v>11.18</v>
          </cell>
          <cell r="BZ374">
            <v>11.38</v>
          </cell>
          <cell r="CA374">
            <v>11.58</v>
          </cell>
          <cell r="CB374">
            <v>11.78</v>
          </cell>
          <cell r="CC374">
            <v>10.78</v>
          </cell>
        </row>
        <row r="375">
          <cell r="AD375">
            <v>6</v>
          </cell>
          <cell r="AE375">
            <v>5.83</v>
          </cell>
          <cell r="AF375">
            <v>6</v>
          </cell>
          <cell r="AG375">
            <v>6.17</v>
          </cell>
          <cell r="AH375">
            <v>6.34</v>
          </cell>
          <cell r="AI375">
            <v>6.51</v>
          </cell>
          <cell r="AJ375">
            <v>6.69</v>
          </cell>
          <cell r="AK375">
            <v>6.86</v>
          </cell>
          <cell r="AL375">
            <v>7.03</v>
          </cell>
          <cell r="AM375">
            <v>7.2</v>
          </cell>
          <cell r="AN375">
            <v>7.37</v>
          </cell>
          <cell r="AO375">
            <v>7.55</v>
          </cell>
          <cell r="AP375">
            <v>7.72</v>
          </cell>
          <cell r="AQ375">
            <v>7.89</v>
          </cell>
          <cell r="AR375">
            <v>8.06</v>
          </cell>
          <cell r="AS375">
            <v>8.23</v>
          </cell>
          <cell r="AT375">
            <v>8.41</v>
          </cell>
          <cell r="AU375">
            <v>8.58</v>
          </cell>
          <cell r="AV375">
            <v>8.75</v>
          </cell>
          <cell r="AW375">
            <v>8.92</v>
          </cell>
          <cell r="AX375">
            <v>9.09</v>
          </cell>
          <cell r="AY375">
            <v>9.27</v>
          </cell>
          <cell r="AZ375">
            <v>9.44</v>
          </cell>
          <cell r="BA375">
            <v>9.61</v>
          </cell>
          <cell r="BB375">
            <v>9.7799999999999994</v>
          </cell>
          <cell r="BC375">
            <v>8.92</v>
          </cell>
          <cell r="BD375">
            <v>6</v>
          </cell>
          <cell r="BE375">
            <v>8.16</v>
          </cell>
          <cell r="BF375">
            <v>8.4</v>
          </cell>
          <cell r="BG375">
            <v>8.64</v>
          </cell>
          <cell r="BH375">
            <v>8.8800000000000008</v>
          </cell>
          <cell r="BI375">
            <v>9.1199999999999992</v>
          </cell>
          <cell r="BJ375">
            <v>9.36</v>
          </cell>
          <cell r="BK375">
            <v>9.6</v>
          </cell>
          <cell r="BL375">
            <v>9.84</v>
          </cell>
          <cell r="BM375">
            <v>10.08</v>
          </cell>
          <cell r="BN375">
            <v>10.32</v>
          </cell>
          <cell r="BO375">
            <v>10.56</v>
          </cell>
          <cell r="BP375">
            <v>10.8</v>
          </cell>
          <cell r="BQ375">
            <v>11.05</v>
          </cell>
          <cell r="BR375">
            <v>11.29</v>
          </cell>
          <cell r="BS375">
            <v>11.53</v>
          </cell>
          <cell r="BT375">
            <v>11.77</v>
          </cell>
          <cell r="BU375">
            <v>12.01</v>
          </cell>
          <cell r="BV375">
            <v>12.25</v>
          </cell>
          <cell r="BW375">
            <v>12.49</v>
          </cell>
          <cell r="BX375">
            <v>12.73</v>
          </cell>
          <cell r="BY375">
            <v>12.97</v>
          </cell>
          <cell r="BZ375">
            <v>13.21</v>
          </cell>
          <cell r="CA375">
            <v>13.45</v>
          </cell>
          <cell r="CB375">
            <v>13.69</v>
          </cell>
          <cell r="CC375">
            <v>12.49</v>
          </cell>
        </row>
        <row r="376">
          <cell r="AD376">
            <v>7</v>
          </cell>
          <cell r="AE376">
            <v>6.53</v>
          </cell>
          <cell r="AF376">
            <v>6.73</v>
          </cell>
          <cell r="AG376">
            <v>6.93</v>
          </cell>
          <cell r="AH376">
            <v>7.13</v>
          </cell>
          <cell r="AI376">
            <v>7.33</v>
          </cell>
          <cell r="AJ376">
            <v>7.53</v>
          </cell>
          <cell r="AK376">
            <v>7.73</v>
          </cell>
          <cell r="AL376">
            <v>7.93</v>
          </cell>
          <cell r="AM376">
            <v>8.14</v>
          </cell>
          <cell r="AN376">
            <v>8.34</v>
          </cell>
          <cell r="AO376">
            <v>8.5399999999999991</v>
          </cell>
          <cell r="AP376">
            <v>8.74</v>
          </cell>
          <cell r="AQ376">
            <v>8.94</v>
          </cell>
          <cell r="AR376">
            <v>9.14</v>
          </cell>
          <cell r="AS376">
            <v>9.34</v>
          </cell>
          <cell r="AT376">
            <v>9.5399999999999991</v>
          </cell>
          <cell r="AU376">
            <v>9.74</v>
          </cell>
          <cell r="AV376">
            <v>9.94</v>
          </cell>
          <cell r="AW376">
            <v>10.14</v>
          </cell>
          <cell r="AX376">
            <v>10.34</v>
          </cell>
          <cell r="AY376">
            <v>10.54</v>
          </cell>
          <cell r="AZ376">
            <v>10.74</v>
          </cell>
          <cell r="BA376">
            <v>10.94</v>
          </cell>
          <cell r="BB376">
            <v>11.14</v>
          </cell>
          <cell r="BC376">
            <v>10.14</v>
          </cell>
          <cell r="BD376">
            <v>7</v>
          </cell>
          <cell r="BE376">
            <v>9.14</v>
          </cell>
          <cell r="BF376">
            <v>9.42</v>
          </cell>
          <cell r="BG376">
            <v>9.6999999999999993</v>
          </cell>
          <cell r="BH376">
            <v>9.99</v>
          </cell>
          <cell r="BI376">
            <v>10.27</v>
          </cell>
          <cell r="BJ376">
            <v>10.55</v>
          </cell>
          <cell r="BK376">
            <v>10.83</v>
          </cell>
          <cell r="BL376">
            <v>11.11</v>
          </cell>
          <cell r="BM376">
            <v>11.39</v>
          </cell>
          <cell r="BN376">
            <v>11.67</v>
          </cell>
          <cell r="BO376">
            <v>11.95</v>
          </cell>
          <cell r="BP376">
            <v>12.23</v>
          </cell>
          <cell r="BQ376">
            <v>12.51</v>
          </cell>
          <cell r="BR376">
            <v>12.79</v>
          </cell>
          <cell r="BS376">
            <v>13.07</v>
          </cell>
          <cell r="BT376">
            <v>13.36</v>
          </cell>
          <cell r="BU376">
            <v>13.64</v>
          </cell>
          <cell r="BV376">
            <v>13.92</v>
          </cell>
          <cell r="BW376">
            <v>14.2</v>
          </cell>
          <cell r="BX376">
            <v>14.48</v>
          </cell>
          <cell r="BY376">
            <v>14.76</v>
          </cell>
          <cell r="BZ376">
            <v>15.04</v>
          </cell>
          <cell r="CA376">
            <v>15.32</v>
          </cell>
          <cell r="CB376">
            <v>15.6</v>
          </cell>
          <cell r="CC376">
            <v>14.2</v>
          </cell>
        </row>
        <row r="377">
          <cell r="AD377">
            <v>8</v>
          </cell>
          <cell r="AE377">
            <v>7.23</v>
          </cell>
          <cell r="AF377">
            <v>7.46</v>
          </cell>
          <cell r="AG377">
            <v>7.69</v>
          </cell>
          <cell r="AH377">
            <v>7.92</v>
          </cell>
          <cell r="AI377">
            <v>8.15</v>
          </cell>
          <cell r="AJ377">
            <v>8.3800000000000008</v>
          </cell>
          <cell r="AK377">
            <v>8.61</v>
          </cell>
          <cell r="AL377">
            <v>8.84</v>
          </cell>
          <cell r="AM377">
            <v>9.07</v>
          </cell>
          <cell r="AN377">
            <v>9.3000000000000007</v>
          </cell>
          <cell r="AO377">
            <v>9.5299999999999994</v>
          </cell>
          <cell r="AP377">
            <v>9.76</v>
          </cell>
          <cell r="AQ377">
            <v>9.99</v>
          </cell>
          <cell r="AR377">
            <v>10.220000000000001</v>
          </cell>
          <cell r="AS377">
            <v>10.45</v>
          </cell>
          <cell r="AT377">
            <v>10.67</v>
          </cell>
          <cell r="AU377">
            <v>10.9</v>
          </cell>
          <cell r="AV377">
            <v>11.13</v>
          </cell>
          <cell r="AW377">
            <v>11.36</v>
          </cell>
          <cell r="AX377">
            <v>11.59</v>
          </cell>
          <cell r="AY377">
            <v>11.82</v>
          </cell>
          <cell r="AZ377">
            <v>12.05</v>
          </cell>
          <cell r="BA377">
            <v>12.28</v>
          </cell>
          <cell r="BB377">
            <v>12.51</v>
          </cell>
          <cell r="BC377">
            <v>11.36</v>
          </cell>
          <cell r="BD377">
            <v>8</v>
          </cell>
          <cell r="BE377">
            <v>10.130000000000001</v>
          </cell>
          <cell r="BF377">
            <v>10.45</v>
          </cell>
          <cell r="BG377">
            <v>10.77</v>
          </cell>
          <cell r="BH377">
            <v>11.09</v>
          </cell>
          <cell r="BI377">
            <v>11.41</v>
          </cell>
          <cell r="BJ377">
            <v>11.73</v>
          </cell>
          <cell r="BK377">
            <v>12.05</v>
          </cell>
          <cell r="BL377">
            <v>12.38</v>
          </cell>
          <cell r="BM377">
            <v>12.7</v>
          </cell>
          <cell r="BN377">
            <v>13.02</v>
          </cell>
          <cell r="BO377">
            <v>13.34</v>
          </cell>
          <cell r="BP377">
            <v>13.66</v>
          </cell>
          <cell r="BQ377">
            <v>13.98</v>
          </cell>
          <cell r="BR377">
            <v>14.3</v>
          </cell>
          <cell r="BS377">
            <v>14.62</v>
          </cell>
          <cell r="BT377">
            <v>14.94</v>
          </cell>
          <cell r="BU377">
            <v>15.26</v>
          </cell>
          <cell r="BV377">
            <v>15.59</v>
          </cell>
          <cell r="BW377">
            <v>15.91</v>
          </cell>
          <cell r="BX377">
            <v>16.23</v>
          </cell>
          <cell r="BY377">
            <v>16.55</v>
          </cell>
          <cell r="BZ377">
            <v>16.87</v>
          </cell>
          <cell r="CA377">
            <v>17.190000000000001</v>
          </cell>
          <cell r="CB377">
            <v>17.510000000000002</v>
          </cell>
          <cell r="CC377">
            <v>15.91</v>
          </cell>
        </row>
        <row r="378">
          <cell r="AD378">
            <v>9</v>
          </cell>
          <cell r="AE378">
            <v>7.94</v>
          </cell>
          <cell r="AF378">
            <v>8.1999999999999993</v>
          </cell>
          <cell r="AG378">
            <v>8.4600000000000009</v>
          </cell>
          <cell r="AH378">
            <v>8.7100000000000009</v>
          </cell>
          <cell r="AI378">
            <v>8.9700000000000006</v>
          </cell>
          <cell r="AJ378">
            <v>9.23</v>
          </cell>
          <cell r="AK378">
            <v>9.49</v>
          </cell>
          <cell r="AL378">
            <v>9.74</v>
          </cell>
          <cell r="AM378">
            <v>10</v>
          </cell>
          <cell r="AN378">
            <v>10.26</v>
          </cell>
          <cell r="AO378">
            <v>10.52</v>
          </cell>
          <cell r="AP378">
            <v>10.78</v>
          </cell>
          <cell r="AQ378">
            <v>11.03</v>
          </cell>
          <cell r="AR378">
            <v>11.29</v>
          </cell>
          <cell r="AS378">
            <v>11.55</v>
          </cell>
          <cell r="AT378">
            <v>11.81</v>
          </cell>
          <cell r="AU378">
            <v>12.07</v>
          </cell>
          <cell r="AV378">
            <v>12.32</v>
          </cell>
          <cell r="AW378">
            <v>12.58</v>
          </cell>
          <cell r="AX378">
            <v>12.84</v>
          </cell>
          <cell r="AY378">
            <v>13.1</v>
          </cell>
          <cell r="AZ378">
            <v>13.36</v>
          </cell>
          <cell r="BA378">
            <v>13.61</v>
          </cell>
          <cell r="BB378">
            <v>13.87</v>
          </cell>
          <cell r="BC378">
            <v>12.58</v>
          </cell>
          <cell r="BD378">
            <v>9</v>
          </cell>
          <cell r="BE378">
            <v>11.12</v>
          </cell>
          <cell r="BF378">
            <v>11.48</v>
          </cell>
          <cell r="BG378">
            <v>11.84</v>
          </cell>
          <cell r="BH378">
            <v>12.2</v>
          </cell>
          <cell r="BI378">
            <v>12.56</v>
          </cell>
          <cell r="BJ378">
            <v>12.92</v>
          </cell>
          <cell r="BK378">
            <v>13.28</v>
          </cell>
          <cell r="BL378">
            <v>13.64</v>
          </cell>
          <cell r="BM378">
            <v>14</v>
          </cell>
          <cell r="BN378">
            <v>14.37</v>
          </cell>
          <cell r="BO378">
            <v>14.73</v>
          </cell>
          <cell r="BP378">
            <v>15.09</v>
          </cell>
          <cell r="BQ378">
            <v>15.45</v>
          </cell>
          <cell r="BR378">
            <v>15.81</v>
          </cell>
          <cell r="BS378">
            <v>16.170000000000002</v>
          </cell>
          <cell r="BT378">
            <v>16.53</v>
          </cell>
          <cell r="BU378">
            <v>16.89</v>
          </cell>
          <cell r="BV378">
            <v>17.25</v>
          </cell>
          <cell r="BW378">
            <v>17.62</v>
          </cell>
          <cell r="BX378">
            <v>17.98</v>
          </cell>
          <cell r="BY378">
            <v>18.34</v>
          </cell>
          <cell r="BZ378">
            <v>18.7</v>
          </cell>
          <cell r="CA378">
            <v>19.059999999999999</v>
          </cell>
          <cell r="CB378">
            <v>19.420000000000002</v>
          </cell>
          <cell r="CC378">
            <v>17.61</v>
          </cell>
        </row>
        <row r="379">
          <cell r="AD379">
            <v>10</v>
          </cell>
          <cell r="AE379">
            <v>8.64</v>
          </cell>
          <cell r="AF379">
            <v>8.93</v>
          </cell>
          <cell r="AG379">
            <v>9.2200000000000006</v>
          </cell>
          <cell r="AH379">
            <v>9.5</v>
          </cell>
          <cell r="AI379">
            <v>9.7899999999999991</v>
          </cell>
          <cell r="AJ379">
            <v>10.08</v>
          </cell>
          <cell r="AK379">
            <v>10.36</v>
          </cell>
          <cell r="AL379">
            <v>10.65</v>
          </cell>
          <cell r="AM379">
            <v>10.94</v>
          </cell>
          <cell r="AN379">
            <v>11.22</v>
          </cell>
          <cell r="AO379">
            <v>11.51</v>
          </cell>
          <cell r="AP379">
            <v>11.8</v>
          </cell>
          <cell r="AQ379">
            <v>12.08</v>
          </cell>
          <cell r="AR379">
            <v>12.37</v>
          </cell>
          <cell r="AS379">
            <v>12.66</v>
          </cell>
          <cell r="AT379">
            <v>12.94</v>
          </cell>
          <cell r="AU379">
            <v>13.23</v>
          </cell>
          <cell r="AV379">
            <v>13.52</v>
          </cell>
          <cell r="AW379">
            <v>13.8</v>
          </cell>
          <cell r="AX379">
            <v>14.09</v>
          </cell>
          <cell r="AY379">
            <v>14.38</v>
          </cell>
          <cell r="AZ379">
            <v>14.66</v>
          </cell>
          <cell r="BA379">
            <v>14.95</v>
          </cell>
          <cell r="BB379">
            <v>15.24</v>
          </cell>
          <cell r="BC379">
            <v>13.8</v>
          </cell>
          <cell r="BD379">
            <v>10</v>
          </cell>
          <cell r="BE379">
            <v>12.1</v>
          </cell>
          <cell r="BF379">
            <v>12.5</v>
          </cell>
          <cell r="BG379">
            <v>12.9</v>
          </cell>
          <cell r="BH379">
            <v>13.3</v>
          </cell>
          <cell r="BI379">
            <v>13.71</v>
          </cell>
          <cell r="BJ379">
            <v>14.11</v>
          </cell>
          <cell r="BK379">
            <v>14.51</v>
          </cell>
          <cell r="BL379">
            <v>14.91</v>
          </cell>
          <cell r="BM379">
            <v>15.31</v>
          </cell>
          <cell r="BN379">
            <v>15.71</v>
          </cell>
          <cell r="BO379">
            <v>16.11</v>
          </cell>
          <cell r="BP379">
            <v>16.52</v>
          </cell>
          <cell r="BQ379">
            <v>16.920000000000002</v>
          </cell>
          <cell r="BR379">
            <v>17.32</v>
          </cell>
          <cell r="BS379">
            <v>17.72</v>
          </cell>
          <cell r="BT379">
            <v>18.12</v>
          </cell>
          <cell r="BU379">
            <v>18.52</v>
          </cell>
          <cell r="BV379">
            <v>18.920000000000002</v>
          </cell>
          <cell r="BW379">
            <v>19.32</v>
          </cell>
          <cell r="BX379">
            <v>19.72</v>
          </cell>
          <cell r="BY379">
            <v>20.13</v>
          </cell>
          <cell r="BZ379">
            <v>20.53</v>
          </cell>
          <cell r="CA379">
            <v>20.93</v>
          </cell>
          <cell r="CB379">
            <v>21.33</v>
          </cell>
          <cell r="CC379">
            <v>19.32</v>
          </cell>
        </row>
        <row r="380">
          <cell r="AD380">
            <v>11</v>
          </cell>
          <cell r="AE380">
            <v>9.35</v>
          </cell>
          <cell r="AF380">
            <v>9.66</v>
          </cell>
          <cell r="AG380">
            <v>9.98</v>
          </cell>
          <cell r="AH380">
            <v>10.29</v>
          </cell>
          <cell r="AI380">
            <v>10.61</v>
          </cell>
          <cell r="AJ380">
            <v>10.92</v>
          </cell>
          <cell r="AK380">
            <v>11.24</v>
          </cell>
          <cell r="AL380">
            <v>11.55</v>
          </cell>
          <cell r="AM380">
            <v>11.87</v>
          </cell>
          <cell r="AN380">
            <v>12.19</v>
          </cell>
          <cell r="AO380">
            <v>12.5</v>
          </cell>
          <cell r="AP380">
            <v>12.82</v>
          </cell>
          <cell r="AQ380">
            <v>13.13</v>
          </cell>
          <cell r="AR380">
            <v>13.45</v>
          </cell>
          <cell r="AS380">
            <v>13.76</v>
          </cell>
          <cell r="AT380">
            <v>14.08</v>
          </cell>
          <cell r="AU380">
            <v>14.39</v>
          </cell>
          <cell r="AV380">
            <v>14.71</v>
          </cell>
          <cell r="AW380">
            <v>15.02</v>
          </cell>
          <cell r="AX380">
            <v>15.34</v>
          </cell>
          <cell r="AY380">
            <v>15.65</v>
          </cell>
          <cell r="AZ380">
            <v>15.97</v>
          </cell>
          <cell r="BA380">
            <v>16.28</v>
          </cell>
          <cell r="BB380">
            <v>16.600000000000001</v>
          </cell>
          <cell r="BC380">
            <v>15.02</v>
          </cell>
          <cell r="BD380">
            <v>11</v>
          </cell>
          <cell r="BE380">
            <v>13.09</v>
          </cell>
          <cell r="BF380">
            <v>13.53</v>
          </cell>
          <cell r="BG380">
            <v>13.97</v>
          </cell>
          <cell r="BH380">
            <v>14.41</v>
          </cell>
          <cell r="BI380">
            <v>14.85</v>
          </cell>
          <cell r="BJ380">
            <v>15.29</v>
          </cell>
          <cell r="BK380">
            <v>15.74</v>
          </cell>
          <cell r="BL380">
            <v>16.18</v>
          </cell>
          <cell r="BM380">
            <v>16.62</v>
          </cell>
          <cell r="BN380">
            <v>17.059999999999999</v>
          </cell>
          <cell r="BO380">
            <v>17.5</v>
          </cell>
          <cell r="BP380">
            <v>17.940000000000001</v>
          </cell>
          <cell r="BQ380">
            <v>18.38</v>
          </cell>
          <cell r="BR380">
            <v>18.829999999999998</v>
          </cell>
          <cell r="BS380">
            <v>19.27</v>
          </cell>
          <cell r="BT380">
            <v>19.71</v>
          </cell>
          <cell r="BU380">
            <v>20.149999999999999</v>
          </cell>
          <cell r="BV380">
            <v>20.59</v>
          </cell>
          <cell r="BW380">
            <v>21.03</v>
          </cell>
          <cell r="BX380">
            <v>21.47</v>
          </cell>
          <cell r="BY380">
            <v>21.91</v>
          </cell>
          <cell r="BZ380">
            <v>22.36</v>
          </cell>
          <cell r="CA380">
            <v>22.8</v>
          </cell>
          <cell r="CB380">
            <v>23.24</v>
          </cell>
          <cell r="CC380">
            <v>21.03</v>
          </cell>
        </row>
        <row r="381">
          <cell r="AD381">
            <v>12</v>
          </cell>
          <cell r="AE381">
            <v>10.050000000000001</v>
          </cell>
          <cell r="AF381">
            <v>10.4</v>
          </cell>
          <cell r="AG381">
            <v>10.74</v>
          </cell>
          <cell r="AH381">
            <v>11.08</v>
          </cell>
          <cell r="AI381">
            <v>11.43</v>
          </cell>
          <cell r="AJ381">
            <v>11.77</v>
          </cell>
          <cell r="AK381">
            <v>12.12</v>
          </cell>
          <cell r="AL381">
            <v>12.46</v>
          </cell>
          <cell r="AM381">
            <v>12.8</v>
          </cell>
          <cell r="AN381">
            <v>13.15</v>
          </cell>
          <cell r="AO381">
            <v>13.49</v>
          </cell>
          <cell r="AP381">
            <v>13.84</v>
          </cell>
          <cell r="AQ381">
            <v>14.18</v>
          </cell>
          <cell r="AR381">
            <v>14.52</v>
          </cell>
          <cell r="AS381">
            <v>14.87</v>
          </cell>
          <cell r="AT381">
            <v>15.21</v>
          </cell>
          <cell r="AU381">
            <v>15.56</v>
          </cell>
          <cell r="AV381">
            <v>15.9</v>
          </cell>
          <cell r="AW381">
            <v>16.239999999999998</v>
          </cell>
          <cell r="AX381">
            <v>16.59</v>
          </cell>
          <cell r="AY381">
            <v>16.93</v>
          </cell>
          <cell r="AZ381">
            <v>17.28</v>
          </cell>
          <cell r="BA381">
            <v>17.62</v>
          </cell>
          <cell r="BB381">
            <v>17.96</v>
          </cell>
          <cell r="BC381">
            <v>16.239999999999998</v>
          </cell>
          <cell r="BD381">
            <v>12</v>
          </cell>
          <cell r="BE381">
            <v>14.07</v>
          </cell>
          <cell r="BF381">
            <v>14.56</v>
          </cell>
          <cell r="BG381">
            <v>15.04</v>
          </cell>
          <cell r="BH381">
            <v>15.52</v>
          </cell>
          <cell r="BI381">
            <v>16</v>
          </cell>
          <cell r="BJ381">
            <v>16.48</v>
          </cell>
          <cell r="BK381">
            <v>16.96</v>
          </cell>
          <cell r="BL381">
            <v>17.440000000000001</v>
          </cell>
          <cell r="BM381">
            <v>17.93</v>
          </cell>
          <cell r="BN381">
            <v>18.41</v>
          </cell>
          <cell r="BO381">
            <v>18.89</v>
          </cell>
          <cell r="BP381">
            <v>19.37</v>
          </cell>
          <cell r="BQ381">
            <v>19.850000000000001</v>
          </cell>
          <cell r="BR381">
            <v>20.329999999999998</v>
          </cell>
          <cell r="BS381">
            <v>20.81</v>
          </cell>
          <cell r="BT381">
            <v>21.3</v>
          </cell>
          <cell r="BU381">
            <v>21.78</v>
          </cell>
          <cell r="BV381">
            <v>22.26</v>
          </cell>
          <cell r="BW381">
            <v>22.74</v>
          </cell>
          <cell r="BX381">
            <v>23.22</v>
          </cell>
          <cell r="BY381">
            <v>23.7</v>
          </cell>
          <cell r="BZ381">
            <v>24.18</v>
          </cell>
          <cell r="CA381">
            <v>24.67</v>
          </cell>
          <cell r="CB381">
            <v>25.15</v>
          </cell>
          <cell r="CC381">
            <v>22.74</v>
          </cell>
        </row>
        <row r="382">
          <cell r="AD382">
            <v>13</v>
          </cell>
          <cell r="AE382">
            <v>10.76</v>
          </cell>
          <cell r="AF382">
            <v>11.13</v>
          </cell>
          <cell r="AG382">
            <v>11.5</v>
          </cell>
          <cell r="AH382">
            <v>11.87</v>
          </cell>
          <cell r="AI382">
            <v>12.25</v>
          </cell>
          <cell r="AJ382">
            <v>12.62</v>
          </cell>
          <cell r="AK382">
            <v>12.99</v>
          </cell>
          <cell r="AL382">
            <v>13.37</v>
          </cell>
          <cell r="AM382">
            <v>13.74</v>
          </cell>
          <cell r="AN382">
            <v>14.11</v>
          </cell>
          <cell r="AO382">
            <v>14.48</v>
          </cell>
          <cell r="AP382">
            <v>14.86</v>
          </cell>
          <cell r="AQ382">
            <v>15.23</v>
          </cell>
          <cell r="AR382">
            <v>15.6</v>
          </cell>
          <cell r="AS382">
            <v>15.97</v>
          </cell>
          <cell r="AT382">
            <v>16.350000000000001</v>
          </cell>
          <cell r="AU382">
            <v>16.72</v>
          </cell>
          <cell r="AV382">
            <v>17.09</v>
          </cell>
          <cell r="AW382">
            <v>17.46</v>
          </cell>
          <cell r="AX382">
            <v>17.84</v>
          </cell>
          <cell r="AY382">
            <v>18.21</v>
          </cell>
          <cell r="AZ382">
            <v>18.579999999999998</v>
          </cell>
          <cell r="BA382">
            <v>18.95</v>
          </cell>
          <cell r="BB382">
            <v>19.329999999999998</v>
          </cell>
          <cell r="BC382">
            <v>17.46</v>
          </cell>
          <cell r="BD382">
            <v>13</v>
          </cell>
          <cell r="BE382">
            <v>15.06</v>
          </cell>
          <cell r="BF382">
            <v>15.58</v>
          </cell>
          <cell r="BG382">
            <v>16.100000000000001</v>
          </cell>
          <cell r="BH382">
            <v>16.62</v>
          </cell>
          <cell r="BI382">
            <v>17.149999999999999</v>
          </cell>
          <cell r="BJ382">
            <v>17.670000000000002</v>
          </cell>
          <cell r="BK382">
            <v>18.190000000000001</v>
          </cell>
          <cell r="BL382">
            <v>18.71</v>
          </cell>
          <cell r="BM382">
            <v>19.23</v>
          </cell>
          <cell r="BN382">
            <v>19.75</v>
          </cell>
          <cell r="BO382">
            <v>20.28</v>
          </cell>
          <cell r="BP382">
            <v>20.8</v>
          </cell>
          <cell r="BQ382">
            <v>21.32</v>
          </cell>
          <cell r="BR382">
            <v>21.84</v>
          </cell>
          <cell r="BS382">
            <v>22.36</v>
          </cell>
          <cell r="BT382">
            <v>22.88</v>
          </cell>
          <cell r="BU382">
            <v>23.41</v>
          </cell>
          <cell r="BV382">
            <v>23.93</v>
          </cell>
          <cell r="BW382">
            <v>24.45</v>
          </cell>
          <cell r="BX382">
            <v>24.97</v>
          </cell>
          <cell r="BY382">
            <v>25.49</v>
          </cell>
          <cell r="BZ382">
            <v>26.01</v>
          </cell>
          <cell r="CA382">
            <v>26.54</v>
          </cell>
          <cell r="CB382">
            <v>27.06</v>
          </cell>
          <cell r="CC382">
            <v>24.45</v>
          </cell>
        </row>
        <row r="383">
          <cell r="AD383">
            <v>14</v>
          </cell>
          <cell r="AE383">
            <v>11.46</v>
          </cell>
          <cell r="AF383">
            <v>11.86</v>
          </cell>
          <cell r="AG383">
            <v>12.26</v>
          </cell>
          <cell r="AH383">
            <v>12.67</v>
          </cell>
          <cell r="AI383">
            <v>13.07</v>
          </cell>
          <cell r="AJ383">
            <v>13.47</v>
          </cell>
          <cell r="AK383">
            <v>13.87</v>
          </cell>
          <cell r="AL383">
            <v>14.27</v>
          </cell>
          <cell r="AM383">
            <v>14.67</v>
          </cell>
          <cell r="AN383">
            <v>15.07</v>
          </cell>
          <cell r="AO383">
            <v>15.47</v>
          </cell>
          <cell r="AP383">
            <v>15.88</v>
          </cell>
          <cell r="AQ383">
            <v>16.28</v>
          </cell>
          <cell r="AR383">
            <v>16.68</v>
          </cell>
          <cell r="AS383">
            <v>17.079999999999998</v>
          </cell>
          <cell r="AT383">
            <v>17.48</v>
          </cell>
          <cell r="AU383">
            <v>17.88</v>
          </cell>
          <cell r="AV383">
            <v>18.28</v>
          </cell>
          <cell r="AW383">
            <v>18.68</v>
          </cell>
          <cell r="AX383">
            <v>19.09</v>
          </cell>
          <cell r="AY383">
            <v>19.489999999999998</v>
          </cell>
          <cell r="AZ383">
            <v>19.89</v>
          </cell>
          <cell r="BA383">
            <v>20.29</v>
          </cell>
          <cell r="BB383">
            <v>20.69</v>
          </cell>
          <cell r="BC383">
            <v>18.68</v>
          </cell>
          <cell r="BD383">
            <v>14</v>
          </cell>
          <cell r="BE383">
            <v>16.05</v>
          </cell>
          <cell r="BF383">
            <v>16.61</v>
          </cell>
          <cell r="BG383">
            <v>17.170000000000002</v>
          </cell>
          <cell r="BH383">
            <v>17.73</v>
          </cell>
          <cell r="BI383">
            <v>18.29</v>
          </cell>
          <cell r="BJ383">
            <v>18.850000000000001</v>
          </cell>
          <cell r="BK383">
            <v>19.420000000000002</v>
          </cell>
          <cell r="BL383">
            <v>19.98</v>
          </cell>
          <cell r="BM383">
            <v>20.54</v>
          </cell>
          <cell r="BN383">
            <v>21.1</v>
          </cell>
          <cell r="BO383">
            <v>21.66</v>
          </cell>
          <cell r="BP383">
            <v>22.23</v>
          </cell>
          <cell r="BQ383">
            <v>22.79</v>
          </cell>
          <cell r="BR383">
            <v>23.35</v>
          </cell>
          <cell r="BS383">
            <v>23.91</v>
          </cell>
          <cell r="BT383">
            <v>24.47</v>
          </cell>
          <cell r="BU383">
            <v>25.03</v>
          </cell>
          <cell r="BV383">
            <v>25.6</v>
          </cell>
          <cell r="BW383">
            <v>26.16</v>
          </cell>
          <cell r="BX383">
            <v>26.72</v>
          </cell>
          <cell r="BY383">
            <v>27.28</v>
          </cell>
          <cell r="BZ383">
            <v>27.84</v>
          </cell>
          <cell r="CA383">
            <v>28.4</v>
          </cell>
          <cell r="CB383">
            <v>28.97</v>
          </cell>
          <cell r="CC383">
            <v>26.16</v>
          </cell>
        </row>
        <row r="384">
          <cell r="AD384">
            <v>15</v>
          </cell>
          <cell r="AE384">
            <v>12.31</v>
          </cell>
          <cell r="AF384">
            <v>12.74</v>
          </cell>
          <cell r="AG384">
            <v>13.17</v>
          </cell>
          <cell r="AH384">
            <v>13.6</v>
          </cell>
          <cell r="AI384">
            <v>14.03</v>
          </cell>
          <cell r="AJ384">
            <v>14.46</v>
          </cell>
          <cell r="AK384">
            <v>14.89</v>
          </cell>
          <cell r="AL384">
            <v>15.32</v>
          </cell>
          <cell r="AM384">
            <v>15.75</v>
          </cell>
          <cell r="AN384">
            <v>16.18</v>
          </cell>
          <cell r="AO384">
            <v>16.61</v>
          </cell>
          <cell r="AP384">
            <v>17.04</v>
          </cell>
          <cell r="AQ384">
            <v>17.47</v>
          </cell>
          <cell r="AR384">
            <v>17.899999999999999</v>
          </cell>
          <cell r="AS384">
            <v>18.329999999999998</v>
          </cell>
          <cell r="AT384">
            <v>18.760000000000002</v>
          </cell>
          <cell r="AU384">
            <v>19.190000000000001</v>
          </cell>
          <cell r="AV384">
            <v>19.62</v>
          </cell>
          <cell r="AW384">
            <v>20.05</v>
          </cell>
          <cell r="AX384">
            <v>20.48</v>
          </cell>
          <cell r="AY384">
            <v>20.91</v>
          </cell>
          <cell r="AZ384">
            <v>21.34</v>
          </cell>
          <cell r="BA384">
            <v>21.77</v>
          </cell>
          <cell r="BB384">
            <v>22.2</v>
          </cell>
          <cell r="BC384">
            <v>20.05</v>
          </cell>
          <cell r="BD384">
            <v>15</v>
          </cell>
          <cell r="BE384">
            <v>17.239999999999998</v>
          </cell>
          <cell r="BF384">
            <v>17.84</v>
          </cell>
          <cell r="BG384">
            <v>18.440000000000001</v>
          </cell>
          <cell r="BH384">
            <v>19.05</v>
          </cell>
          <cell r="BI384">
            <v>19.649999999999999</v>
          </cell>
          <cell r="BJ384">
            <v>20.25</v>
          </cell>
          <cell r="BK384">
            <v>20.85</v>
          </cell>
          <cell r="BL384">
            <v>21.45</v>
          </cell>
          <cell r="BM384">
            <v>22.05</v>
          </cell>
          <cell r="BN384">
            <v>22.66</v>
          </cell>
          <cell r="BO384">
            <v>23.26</v>
          </cell>
          <cell r="BP384">
            <v>23.86</v>
          </cell>
          <cell r="BQ384">
            <v>24.46</v>
          </cell>
          <cell r="BR384">
            <v>25.06</v>
          </cell>
          <cell r="BS384">
            <v>25.67</v>
          </cell>
          <cell r="BT384">
            <v>26.27</v>
          </cell>
          <cell r="BU384">
            <v>26.87</v>
          </cell>
          <cell r="BV384">
            <v>27.47</v>
          </cell>
          <cell r="BW384">
            <v>28.07</v>
          </cell>
          <cell r="BX384">
            <v>28.67</v>
          </cell>
          <cell r="BY384">
            <v>29.28</v>
          </cell>
          <cell r="BZ384">
            <v>29.88</v>
          </cell>
          <cell r="CA384">
            <v>30.48</v>
          </cell>
          <cell r="CB384">
            <v>31.08</v>
          </cell>
          <cell r="CC384">
            <v>28.07</v>
          </cell>
        </row>
        <row r="385">
          <cell r="AD385">
            <v>16</v>
          </cell>
          <cell r="AE385">
            <v>13.11</v>
          </cell>
          <cell r="AF385">
            <v>13.57</v>
          </cell>
          <cell r="AG385">
            <v>14.03</v>
          </cell>
          <cell r="AH385">
            <v>14.49</v>
          </cell>
          <cell r="AI385">
            <v>14.95</v>
          </cell>
          <cell r="AJ385">
            <v>15.41</v>
          </cell>
          <cell r="AK385">
            <v>15.86</v>
          </cell>
          <cell r="AL385">
            <v>16.32</v>
          </cell>
          <cell r="AM385">
            <v>16.78</v>
          </cell>
          <cell r="AN385">
            <v>17.239999999999998</v>
          </cell>
          <cell r="AO385">
            <v>17.7</v>
          </cell>
          <cell r="AP385">
            <v>18.16</v>
          </cell>
          <cell r="AQ385">
            <v>18.62</v>
          </cell>
          <cell r="AR385">
            <v>19.079999999999998</v>
          </cell>
          <cell r="AS385">
            <v>19.53</v>
          </cell>
          <cell r="AT385">
            <v>19.989999999999998</v>
          </cell>
          <cell r="AU385">
            <v>20.45</v>
          </cell>
          <cell r="AV385">
            <v>20.91</v>
          </cell>
          <cell r="AW385">
            <v>21.37</v>
          </cell>
          <cell r="AX385">
            <v>21.83</v>
          </cell>
          <cell r="AY385">
            <v>22.28</v>
          </cell>
          <cell r="AZ385">
            <v>22.74</v>
          </cell>
          <cell r="BA385">
            <v>23.2</v>
          </cell>
          <cell r="BB385">
            <v>23.66</v>
          </cell>
          <cell r="BC385">
            <v>21.37</v>
          </cell>
          <cell r="BD385">
            <v>16</v>
          </cell>
          <cell r="BE385">
            <v>18.36</v>
          </cell>
          <cell r="BF385">
            <v>19</v>
          </cell>
          <cell r="BG385">
            <v>19.64</v>
          </cell>
          <cell r="BH385">
            <v>20.29</v>
          </cell>
          <cell r="BI385">
            <v>20.93</v>
          </cell>
          <cell r="BJ385">
            <v>21.57</v>
          </cell>
          <cell r="BK385">
            <v>22.21</v>
          </cell>
          <cell r="BL385">
            <v>22.85</v>
          </cell>
          <cell r="BM385">
            <v>23.5</v>
          </cell>
          <cell r="BN385">
            <v>24.14</v>
          </cell>
          <cell r="BO385">
            <v>24.78</v>
          </cell>
          <cell r="BP385">
            <v>25.42</v>
          </cell>
          <cell r="BQ385">
            <v>26.06</v>
          </cell>
          <cell r="BR385">
            <v>26.7</v>
          </cell>
          <cell r="BS385">
            <v>27.35</v>
          </cell>
          <cell r="BT385">
            <v>27.99</v>
          </cell>
          <cell r="BU385">
            <v>28.63</v>
          </cell>
          <cell r="BV385">
            <v>29.27</v>
          </cell>
          <cell r="BW385">
            <v>29.91</v>
          </cell>
          <cell r="BX385">
            <v>30.56</v>
          </cell>
          <cell r="BY385">
            <v>31.2</v>
          </cell>
          <cell r="BZ385">
            <v>31.84</v>
          </cell>
          <cell r="CA385">
            <v>32.479999999999997</v>
          </cell>
          <cell r="CB385">
            <v>33.119999999999997</v>
          </cell>
          <cell r="CC385">
            <v>29.91</v>
          </cell>
        </row>
        <row r="386">
          <cell r="AD386">
            <v>17</v>
          </cell>
          <cell r="AE386">
            <v>13.91</v>
          </cell>
          <cell r="AF386">
            <v>14.4</v>
          </cell>
          <cell r="AG386">
            <v>14.89</v>
          </cell>
          <cell r="AH386">
            <v>15.37</v>
          </cell>
          <cell r="AI386">
            <v>15.86</v>
          </cell>
          <cell r="AJ386">
            <v>16.350000000000001</v>
          </cell>
          <cell r="AK386">
            <v>16.84</v>
          </cell>
          <cell r="AL386">
            <v>17.32</v>
          </cell>
          <cell r="AM386">
            <v>17.809999999999999</v>
          </cell>
          <cell r="AN386">
            <v>18.3</v>
          </cell>
          <cell r="AO386">
            <v>18.79</v>
          </cell>
          <cell r="AP386">
            <v>19.27</v>
          </cell>
          <cell r="AQ386">
            <v>19.760000000000002</v>
          </cell>
          <cell r="AR386">
            <v>20.25</v>
          </cell>
          <cell r="AS386">
            <v>20.73</v>
          </cell>
          <cell r="AT386">
            <v>21.22</v>
          </cell>
          <cell r="AU386">
            <v>21.71</v>
          </cell>
          <cell r="AV386">
            <v>22.2</v>
          </cell>
          <cell r="AW386">
            <v>22.68</v>
          </cell>
          <cell r="AX386">
            <v>23.17</v>
          </cell>
          <cell r="AY386">
            <v>23.66</v>
          </cell>
          <cell r="AZ386">
            <v>24.14</v>
          </cell>
          <cell r="BA386">
            <v>24.63</v>
          </cell>
          <cell r="BB386">
            <v>25.12</v>
          </cell>
          <cell r="BC386">
            <v>22.68</v>
          </cell>
          <cell r="BD386">
            <v>17</v>
          </cell>
          <cell r="BE386">
            <v>19.48</v>
          </cell>
          <cell r="BF386">
            <v>20.16</v>
          </cell>
          <cell r="BG386">
            <v>20.84</v>
          </cell>
          <cell r="BH386">
            <v>21.52</v>
          </cell>
          <cell r="BI386">
            <v>22.21</v>
          </cell>
          <cell r="BJ386">
            <v>22.89</v>
          </cell>
          <cell r="BK386">
            <v>23.57</v>
          </cell>
          <cell r="BL386">
            <v>24.25</v>
          </cell>
          <cell r="BM386">
            <v>24.94</v>
          </cell>
          <cell r="BN386">
            <v>25.62</v>
          </cell>
          <cell r="BO386">
            <v>26.3</v>
          </cell>
          <cell r="BP386">
            <v>26.98</v>
          </cell>
          <cell r="BQ386">
            <v>27.66</v>
          </cell>
          <cell r="BR386">
            <v>28.35</v>
          </cell>
          <cell r="BS386">
            <v>29.03</v>
          </cell>
          <cell r="BT386">
            <v>29.71</v>
          </cell>
          <cell r="BU386">
            <v>30.39</v>
          </cell>
          <cell r="BV386">
            <v>31.07</v>
          </cell>
          <cell r="BW386">
            <v>31.76</v>
          </cell>
          <cell r="BX386">
            <v>32.44</v>
          </cell>
          <cell r="BY386">
            <v>33.119999999999997</v>
          </cell>
          <cell r="BZ386">
            <v>33.799999999999997</v>
          </cell>
          <cell r="CA386">
            <v>34.479999999999997</v>
          </cell>
          <cell r="CB386">
            <v>35.17</v>
          </cell>
          <cell r="CC386">
            <v>31.76</v>
          </cell>
        </row>
        <row r="387">
          <cell r="AD387">
            <v>18</v>
          </cell>
          <cell r="AE387">
            <v>14.71</v>
          </cell>
          <cell r="AF387">
            <v>15.23</v>
          </cell>
          <cell r="AG387">
            <v>15.74</v>
          </cell>
          <cell r="AH387">
            <v>16.260000000000002</v>
          </cell>
          <cell r="AI387">
            <v>16.78</v>
          </cell>
          <cell r="AJ387">
            <v>17.29</v>
          </cell>
          <cell r="AK387">
            <v>17.809999999999999</v>
          </cell>
          <cell r="AL387">
            <v>18.32</v>
          </cell>
          <cell r="AM387">
            <v>18.84</v>
          </cell>
          <cell r="AN387">
            <v>19.36</v>
          </cell>
          <cell r="AO387">
            <v>19.87</v>
          </cell>
          <cell r="AP387">
            <v>20.39</v>
          </cell>
          <cell r="AQ387">
            <v>20.9</v>
          </cell>
          <cell r="AR387">
            <v>21.42</v>
          </cell>
          <cell r="AS387">
            <v>21.94</v>
          </cell>
          <cell r="AT387">
            <v>22.45</v>
          </cell>
          <cell r="AU387">
            <v>22.97</v>
          </cell>
          <cell r="AV387">
            <v>23.48</v>
          </cell>
          <cell r="AW387">
            <v>24</v>
          </cell>
          <cell r="AX387">
            <v>24.51</v>
          </cell>
          <cell r="AY387">
            <v>25.03</v>
          </cell>
          <cell r="AZ387">
            <v>25.55</v>
          </cell>
          <cell r="BA387">
            <v>26.06</v>
          </cell>
          <cell r="BB387">
            <v>26.58</v>
          </cell>
          <cell r="BC387">
            <v>24</v>
          </cell>
          <cell r="BD387">
            <v>18</v>
          </cell>
          <cell r="BE387">
            <v>20.6</v>
          </cell>
          <cell r="BF387">
            <v>21.32</v>
          </cell>
          <cell r="BG387">
            <v>22.04</v>
          </cell>
          <cell r="BH387">
            <v>22.76</v>
          </cell>
          <cell r="BI387">
            <v>23.49</v>
          </cell>
          <cell r="BJ387">
            <v>24.21</v>
          </cell>
          <cell r="BK387">
            <v>24.93</v>
          </cell>
          <cell r="BL387">
            <v>25.65</v>
          </cell>
          <cell r="BM387">
            <v>26.38</v>
          </cell>
          <cell r="BN387">
            <v>27.1</v>
          </cell>
          <cell r="BO387">
            <v>27.82</v>
          </cell>
          <cell r="BP387">
            <v>28.54</v>
          </cell>
          <cell r="BQ387">
            <v>29.26</v>
          </cell>
          <cell r="BR387">
            <v>29.99</v>
          </cell>
          <cell r="BS387">
            <v>30.71</v>
          </cell>
          <cell r="BT387">
            <v>31.43</v>
          </cell>
          <cell r="BU387">
            <v>32.15</v>
          </cell>
          <cell r="BV387">
            <v>32.880000000000003</v>
          </cell>
          <cell r="BW387">
            <v>33.6</v>
          </cell>
          <cell r="BX387">
            <v>34.32</v>
          </cell>
          <cell r="BY387">
            <v>35.04</v>
          </cell>
          <cell r="BZ387">
            <v>35.76</v>
          </cell>
          <cell r="CA387">
            <v>36.49</v>
          </cell>
          <cell r="CB387">
            <v>37.21</v>
          </cell>
          <cell r="CC387">
            <v>33.6</v>
          </cell>
        </row>
        <row r="388">
          <cell r="AD388">
            <v>19</v>
          </cell>
          <cell r="AE388">
            <v>15.51</v>
          </cell>
          <cell r="AF388">
            <v>16.059999999999999</v>
          </cell>
          <cell r="AG388">
            <v>16.600000000000001</v>
          </cell>
          <cell r="AH388">
            <v>17.149999999999999</v>
          </cell>
          <cell r="AI388">
            <v>17.690000000000001</v>
          </cell>
          <cell r="AJ388">
            <v>18.239999999999998</v>
          </cell>
          <cell r="AK388">
            <v>18.78</v>
          </cell>
          <cell r="AL388">
            <v>19.32</v>
          </cell>
          <cell r="AM388">
            <v>19.87</v>
          </cell>
          <cell r="AN388">
            <v>20.41</v>
          </cell>
          <cell r="AO388">
            <v>20.96</v>
          </cell>
          <cell r="AP388">
            <v>21.5</v>
          </cell>
          <cell r="AQ388">
            <v>22.05</v>
          </cell>
          <cell r="AR388">
            <v>22.59</v>
          </cell>
          <cell r="AS388">
            <v>23.14</v>
          </cell>
          <cell r="AT388">
            <v>23.68</v>
          </cell>
          <cell r="AU388">
            <v>24.23</v>
          </cell>
          <cell r="AV388">
            <v>24.77</v>
          </cell>
          <cell r="AW388">
            <v>25.31</v>
          </cell>
          <cell r="AX388">
            <v>25.86</v>
          </cell>
          <cell r="AY388">
            <v>26.4</v>
          </cell>
          <cell r="AZ388">
            <v>26.95</v>
          </cell>
          <cell r="BA388">
            <v>27.49</v>
          </cell>
          <cell r="BB388">
            <v>28.04</v>
          </cell>
          <cell r="BC388">
            <v>25.31</v>
          </cell>
          <cell r="BD388">
            <v>19</v>
          </cell>
          <cell r="BE388">
            <v>21.72</v>
          </cell>
          <cell r="BF388">
            <v>22.48</v>
          </cell>
          <cell r="BG388">
            <v>23.24</v>
          </cell>
          <cell r="BH388">
            <v>24</v>
          </cell>
          <cell r="BI388">
            <v>24.77</v>
          </cell>
          <cell r="BJ388">
            <v>25.53</v>
          </cell>
          <cell r="BK388">
            <v>26.29</v>
          </cell>
          <cell r="BL388">
            <v>27.05</v>
          </cell>
          <cell r="BM388">
            <v>27.82</v>
          </cell>
          <cell r="BN388">
            <v>28.58</v>
          </cell>
          <cell r="BO388">
            <v>29.34</v>
          </cell>
          <cell r="BP388">
            <v>30.1</v>
          </cell>
          <cell r="BQ388">
            <v>30.87</v>
          </cell>
          <cell r="BR388">
            <v>31.63</v>
          </cell>
          <cell r="BS388">
            <v>32.39</v>
          </cell>
          <cell r="BT388">
            <v>33.15</v>
          </cell>
          <cell r="BU388">
            <v>33.92</v>
          </cell>
          <cell r="BV388">
            <v>34.68</v>
          </cell>
          <cell r="BW388">
            <v>35.44</v>
          </cell>
          <cell r="BX388">
            <v>36.200000000000003</v>
          </cell>
          <cell r="BY388">
            <v>36.96</v>
          </cell>
          <cell r="BZ388">
            <v>37.729999999999997</v>
          </cell>
          <cell r="CA388">
            <v>38.49</v>
          </cell>
          <cell r="CB388">
            <v>39.25</v>
          </cell>
          <cell r="CC388">
            <v>35.44</v>
          </cell>
        </row>
        <row r="389">
          <cell r="AD389">
            <v>20</v>
          </cell>
          <cell r="AE389">
            <v>16.309999999999999</v>
          </cell>
          <cell r="AF389">
            <v>16.89</v>
          </cell>
          <cell r="AG389">
            <v>17.46</v>
          </cell>
          <cell r="AH389">
            <v>18.03</v>
          </cell>
          <cell r="AI389">
            <v>18.600000000000001</v>
          </cell>
          <cell r="AJ389">
            <v>19.18</v>
          </cell>
          <cell r="AK389">
            <v>19.75</v>
          </cell>
          <cell r="AL389">
            <v>20.32</v>
          </cell>
          <cell r="AM389">
            <v>20.9</v>
          </cell>
          <cell r="AN389">
            <v>21.47</v>
          </cell>
          <cell r="AO389">
            <v>22.04</v>
          </cell>
          <cell r="AP389">
            <v>22.62</v>
          </cell>
          <cell r="AQ389">
            <v>23.19</v>
          </cell>
          <cell r="AR389">
            <v>23.76</v>
          </cell>
          <cell r="AS389">
            <v>24.34</v>
          </cell>
          <cell r="AT389">
            <v>24.91</v>
          </cell>
          <cell r="AU389">
            <v>25.48</v>
          </cell>
          <cell r="AV389">
            <v>26.06</v>
          </cell>
          <cell r="AW389">
            <v>26.63</v>
          </cell>
          <cell r="AX389">
            <v>27.2</v>
          </cell>
          <cell r="AY389">
            <v>27.78</v>
          </cell>
          <cell r="AZ389">
            <v>28.35</v>
          </cell>
          <cell r="BA389">
            <v>28.92</v>
          </cell>
          <cell r="BB389">
            <v>29.5</v>
          </cell>
          <cell r="BC389">
            <v>26.63</v>
          </cell>
          <cell r="BD389">
            <v>20</v>
          </cell>
          <cell r="BE389">
            <v>22.84</v>
          </cell>
          <cell r="BF389">
            <v>23.64</v>
          </cell>
          <cell r="BG389">
            <v>24.44</v>
          </cell>
          <cell r="BH389">
            <v>25.24</v>
          </cell>
          <cell r="BI389">
            <v>26.05</v>
          </cell>
          <cell r="BJ389">
            <v>26.85</v>
          </cell>
          <cell r="BK389">
            <v>27.65</v>
          </cell>
          <cell r="BL389">
            <v>28.45</v>
          </cell>
          <cell r="BM389">
            <v>29.26</v>
          </cell>
          <cell r="BN389">
            <v>30.06</v>
          </cell>
          <cell r="BO389">
            <v>30.86</v>
          </cell>
          <cell r="BP389">
            <v>31.66</v>
          </cell>
          <cell r="BQ389">
            <v>32.47</v>
          </cell>
          <cell r="BR389">
            <v>33.270000000000003</v>
          </cell>
          <cell r="BS389">
            <v>34.07</v>
          </cell>
          <cell r="BT389">
            <v>34.869999999999997</v>
          </cell>
          <cell r="BU389">
            <v>35.68</v>
          </cell>
          <cell r="BV389">
            <v>36.479999999999997</v>
          </cell>
          <cell r="BW389">
            <v>37.28</v>
          </cell>
          <cell r="BX389">
            <v>38.08</v>
          </cell>
          <cell r="BY389">
            <v>38.89</v>
          </cell>
          <cell r="BZ389">
            <v>39.69</v>
          </cell>
          <cell r="CA389">
            <v>40.49</v>
          </cell>
          <cell r="CB389">
            <v>41.29</v>
          </cell>
          <cell r="CC389">
            <v>37.28</v>
          </cell>
        </row>
        <row r="390">
          <cell r="AD390">
            <v>21</v>
          </cell>
          <cell r="AE390">
            <v>17.11</v>
          </cell>
          <cell r="AF390">
            <v>17.71</v>
          </cell>
          <cell r="AG390">
            <v>18.32</v>
          </cell>
          <cell r="AH390">
            <v>18.920000000000002</v>
          </cell>
          <cell r="AI390">
            <v>19.52</v>
          </cell>
          <cell r="AJ390">
            <v>20.12</v>
          </cell>
          <cell r="AK390">
            <v>20.72</v>
          </cell>
          <cell r="AL390">
            <v>21.32</v>
          </cell>
          <cell r="AM390">
            <v>21.93</v>
          </cell>
          <cell r="AN390">
            <v>22.53</v>
          </cell>
          <cell r="AO390">
            <v>23.13</v>
          </cell>
          <cell r="AP390">
            <v>23.73</v>
          </cell>
          <cell r="AQ390">
            <v>24.33</v>
          </cell>
          <cell r="AR390">
            <v>24.94</v>
          </cell>
          <cell r="AS390">
            <v>25.54</v>
          </cell>
          <cell r="AT390">
            <v>26.14</v>
          </cell>
          <cell r="AU390">
            <v>26.74</v>
          </cell>
          <cell r="AV390">
            <v>27.34</v>
          </cell>
          <cell r="AW390">
            <v>27.95</v>
          </cell>
          <cell r="AX390">
            <v>28.55</v>
          </cell>
          <cell r="AY390">
            <v>29.15</v>
          </cell>
          <cell r="AZ390">
            <v>29.75</v>
          </cell>
          <cell r="BA390">
            <v>30.35</v>
          </cell>
          <cell r="BB390">
            <v>30.95</v>
          </cell>
          <cell r="BC390">
            <v>27.94</v>
          </cell>
          <cell r="BD390">
            <v>21</v>
          </cell>
          <cell r="BE390">
            <v>23.96</v>
          </cell>
          <cell r="BF390">
            <v>24.8</v>
          </cell>
          <cell r="BG390">
            <v>25.64</v>
          </cell>
          <cell r="BH390">
            <v>26.48</v>
          </cell>
          <cell r="BI390">
            <v>27.33</v>
          </cell>
          <cell r="BJ390">
            <v>28.17</v>
          </cell>
          <cell r="BK390">
            <v>29.01</v>
          </cell>
          <cell r="BL390">
            <v>29.85</v>
          </cell>
          <cell r="BM390">
            <v>30.7</v>
          </cell>
          <cell r="BN390">
            <v>31.54</v>
          </cell>
          <cell r="BO390">
            <v>32.380000000000003</v>
          </cell>
          <cell r="BP390">
            <v>33.229999999999997</v>
          </cell>
          <cell r="BQ390">
            <v>34.07</v>
          </cell>
          <cell r="BR390">
            <v>34.909999999999997</v>
          </cell>
          <cell r="BS390">
            <v>35.75</v>
          </cell>
          <cell r="BT390">
            <v>36.6</v>
          </cell>
          <cell r="BU390">
            <v>37.44</v>
          </cell>
          <cell r="BV390">
            <v>38.28</v>
          </cell>
          <cell r="BW390">
            <v>39.119999999999997</v>
          </cell>
          <cell r="BX390">
            <v>39.97</v>
          </cell>
          <cell r="BY390">
            <v>40.81</v>
          </cell>
          <cell r="BZ390">
            <v>41.65</v>
          </cell>
          <cell r="CA390">
            <v>42.49</v>
          </cell>
          <cell r="CB390">
            <v>43.34</v>
          </cell>
          <cell r="CC390">
            <v>39.119999999999997</v>
          </cell>
        </row>
        <row r="391">
          <cell r="AD391">
            <v>22</v>
          </cell>
          <cell r="AE391">
            <v>17.91</v>
          </cell>
          <cell r="AF391">
            <v>18.54</v>
          </cell>
          <cell r="AG391">
            <v>19.170000000000002</v>
          </cell>
          <cell r="AH391">
            <v>19.8</v>
          </cell>
          <cell r="AI391">
            <v>20.43</v>
          </cell>
          <cell r="AJ391">
            <v>21.06</v>
          </cell>
          <cell r="AK391">
            <v>21.69</v>
          </cell>
          <cell r="AL391">
            <v>22.32</v>
          </cell>
          <cell r="AM391">
            <v>22.96</v>
          </cell>
          <cell r="AN391">
            <v>23.59</v>
          </cell>
          <cell r="AO391">
            <v>24.22</v>
          </cell>
          <cell r="AP391">
            <v>24.85</v>
          </cell>
          <cell r="AQ391">
            <v>25.48</v>
          </cell>
          <cell r="AR391">
            <v>26.11</v>
          </cell>
          <cell r="AS391">
            <v>26.74</v>
          </cell>
          <cell r="AT391">
            <v>27.37</v>
          </cell>
          <cell r="AU391">
            <v>28</v>
          </cell>
          <cell r="AV391">
            <v>28.63</v>
          </cell>
          <cell r="AW391">
            <v>29.26</v>
          </cell>
          <cell r="AX391">
            <v>29.89</v>
          </cell>
          <cell r="AY391">
            <v>30.52</v>
          </cell>
          <cell r="AZ391">
            <v>31.15</v>
          </cell>
          <cell r="BA391">
            <v>31.78</v>
          </cell>
          <cell r="BB391">
            <v>32.409999999999997</v>
          </cell>
          <cell r="BC391">
            <v>29.26</v>
          </cell>
          <cell r="BD391">
            <v>22</v>
          </cell>
          <cell r="BE391">
            <v>25.08</v>
          </cell>
          <cell r="BF391">
            <v>25.96</v>
          </cell>
          <cell r="BG391">
            <v>26.84</v>
          </cell>
          <cell r="BH391">
            <v>27.72</v>
          </cell>
          <cell r="BI391">
            <v>28.61</v>
          </cell>
          <cell r="BJ391">
            <v>29.47</v>
          </cell>
          <cell r="BK391">
            <v>30.37</v>
          </cell>
          <cell r="BL391">
            <v>31.25</v>
          </cell>
          <cell r="BM391">
            <v>32.14</v>
          </cell>
          <cell r="BN391">
            <v>33.020000000000003</v>
          </cell>
          <cell r="BO391">
            <v>33.9</v>
          </cell>
          <cell r="BP391">
            <v>34.79</v>
          </cell>
          <cell r="BQ391">
            <v>35.67</v>
          </cell>
          <cell r="BR391">
            <v>36.549999999999997</v>
          </cell>
          <cell r="BS391">
            <v>37.43</v>
          </cell>
          <cell r="BT391">
            <v>38.32</v>
          </cell>
          <cell r="BU391">
            <v>39.200000000000003</v>
          </cell>
          <cell r="BV391">
            <v>40.08</v>
          </cell>
          <cell r="BW391">
            <v>40.96</v>
          </cell>
          <cell r="BX391">
            <v>41.85</v>
          </cell>
          <cell r="BY391">
            <v>42.73</v>
          </cell>
          <cell r="BZ391">
            <v>43.61</v>
          </cell>
          <cell r="CA391">
            <v>44.5</v>
          </cell>
          <cell r="CB391">
            <v>45.38</v>
          </cell>
          <cell r="CC391">
            <v>40.96</v>
          </cell>
        </row>
        <row r="392">
          <cell r="AD392">
            <v>23</v>
          </cell>
          <cell r="AE392">
            <v>18.71</v>
          </cell>
          <cell r="AF392">
            <v>19.37</v>
          </cell>
          <cell r="AG392">
            <v>20.03</v>
          </cell>
          <cell r="AH392">
            <v>20.69</v>
          </cell>
          <cell r="AI392">
            <v>21.35</v>
          </cell>
          <cell r="AJ392">
            <v>22.01</v>
          </cell>
          <cell r="AK392">
            <v>22.67</v>
          </cell>
          <cell r="AL392">
            <v>23.33</v>
          </cell>
          <cell r="AM392">
            <v>23.98</v>
          </cell>
          <cell r="AN392">
            <v>24.64</v>
          </cell>
          <cell r="AO392">
            <v>25.3</v>
          </cell>
          <cell r="AP392">
            <v>25.96</v>
          </cell>
          <cell r="AQ392">
            <v>26.62</v>
          </cell>
          <cell r="AR392">
            <v>27.28</v>
          </cell>
          <cell r="AS392">
            <v>27.94</v>
          </cell>
          <cell r="AT392">
            <v>28.6</v>
          </cell>
          <cell r="AU392">
            <v>29.26</v>
          </cell>
          <cell r="AV392">
            <v>29.92</v>
          </cell>
          <cell r="AW392">
            <v>30.58</v>
          </cell>
          <cell r="AX392">
            <v>31.24</v>
          </cell>
          <cell r="AY392">
            <v>31.89</v>
          </cell>
          <cell r="AZ392">
            <v>32.549999999999997</v>
          </cell>
          <cell r="BA392">
            <v>33.21</v>
          </cell>
          <cell r="BB392">
            <v>33.869999999999997</v>
          </cell>
          <cell r="BC392">
            <v>30.58</v>
          </cell>
          <cell r="BD392">
            <v>23</v>
          </cell>
          <cell r="BE392">
            <v>26.2</v>
          </cell>
          <cell r="BF392">
            <v>27.12</v>
          </cell>
          <cell r="BG392">
            <v>28.04</v>
          </cell>
          <cell r="BH392">
            <v>28.96</v>
          </cell>
          <cell r="BI392">
            <v>29.89</v>
          </cell>
          <cell r="BJ392">
            <v>30.81</v>
          </cell>
          <cell r="BK392">
            <v>31.73</v>
          </cell>
          <cell r="BL392">
            <v>32.659999999999997</v>
          </cell>
          <cell r="BM392">
            <v>33.58</v>
          </cell>
          <cell r="BN392">
            <v>34.5</v>
          </cell>
          <cell r="BO392">
            <v>35.42</v>
          </cell>
          <cell r="BP392">
            <v>36.35</v>
          </cell>
          <cell r="BQ392">
            <v>37.270000000000003</v>
          </cell>
          <cell r="BR392">
            <v>38.19</v>
          </cell>
          <cell r="BS392">
            <v>39.119999999999997</v>
          </cell>
          <cell r="BT392">
            <v>40.04</v>
          </cell>
          <cell r="BU392">
            <v>40.96</v>
          </cell>
          <cell r="BV392">
            <v>41.88</v>
          </cell>
          <cell r="BW392">
            <v>42.81</v>
          </cell>
          <cell r="BX392">
            <v>43.73</v>
          </cell>
          <cell r="BY392">
            <v>44.65</v>
          </cell>
          <cell r="BZ392">
            <v>45.57</v>
          </cell>
          <cell r="CA392">
            <v>46.5</v>
          </cell>
          <cell r="CB392">
            <v>47.42</v>
          </cell>
          <cell r="CC392">
            <v>42.81</v>
          </cell>
        </row>
        <row r="393">
          <cell r="AD393">
            <v>24</v>
          </cell>
          <cell r="AE393">
            <v>19.510000000000002</v>
          </cell>
          <cell r="AF393">
            <v>20.2</v>
          </cell>
          <cell r="AG393">
            <v>20.89</v>
          </cell>
          <cell r="AH393">
            <v>21.57</v>
          </cell>
          <cell r="AI393">
            <v>22.26</v>
          </cell>
          <cell r="AJ393">
            <v>22.95</v>
          </cell>
          <cell r="AK393">
            <v>23.64</v>
          </cell>
          <cell r="AL393">
            <v>24.33</v>
          </cell>
          <cell r="AM393">
            <v>25.01</v>
          </cell>
          <cell r="AN393">
            <v>25.7</v>
          </cell>
          <cell r="AO393">
            <v>26.39</v>
          </cell>
          <cell r="AP393">
            <v>27.08</v>
          </cell>
          <cell r="AQ393">
            <v>27.76</v>
          </cell>
          <cell r="AR393">
            <v>28.45</v>
          </cell>
          <cell r="AS393">
            <v>29.14</v>
          </cell>
          <cell r="AT393">
            <v>29.83</v>
          </cell>
          <cell r="AU393">
            <v>30.52</v>
          </cell>
          <cell r="AV393">
            <v>31.2</v>
          </cell>
          <cell r="AW393">
            <v>31.89</v>
          </cell>
          <cell r="AX393">
            <v>32.58</v>
          </cell>
          <cell r="AY393">
            <v>33.270000000000003</v>
          </cell>
          <cell r="AZ393">
            <v>33.950000000000003</v>
          </cell>
          <cell r="BA393">
            <v>34.64</v>
          </cell>
          <cell r="BB393">
            <v>35.33</v>
          </cell>
          <cell r="BC393">
            <v>31.89</v>
          </cell>
          <cell r="BD393">
            <v>24</v>
          </cell>
          <cell r="BE393">
            <v>27.32</v>
          </cell>
          <cell r="BF393">
            <v>28.28</v>
          </cell>
          <cell r="BG393">
            <v>29.24</v>
          </cell>
          <cell r="BH393">
            <v>30.2</v>
          </cell>
          <cell r="BI393">
            <v>31.17</v>
          </cell>
          <cell r="BJ393">
            <v>32.130000000000003</v>
          </cell>
          <cell r="BK393">
            <v>33.090000000000003</v>
          </cell>
          <cell r="BL393">
            <v>34.06</v>
          </cell>
          <cell r="BM393">
            <v>35.020000000000003</v>
          </cell>
          <cell r="BN393">
            <v>35.979999999999997</v>
          </cell>
          <cell r="BO393">
            <v>36.94</v>
          </cell>
          <cell r="BP393">
            <v>37.909999999999997</v>
          </cell>
          <cell r="BQ393">
            <v>38.869999999999997</v>
          </cell>
          <cell r="BR393">
            <v>39.83</v>
          </cell>
          <cell r="BS393">
            <v>40.799999999999997</v>
          </cell>
          <cell r="BT393">
            <v>41.76</v>
          </cell>
          <cell r="BU393">
            <v>42.72</v>
          </cell>
          <cell r="BV393">
            <v>43.68</v>
          </cell>
          <cell r="BW393">
            <v>44.65</v>
          </cell>
          <cell r="BX393">
            <v>45.61</v>
          </cell>
          <cell r="BY393">
            <v>46.57</v>
          </cell>
          <cell r="BZ393">
            <v>47.54</v>
          </cell>
          <cell r="CA393">
            <v>48.5</v>
          </cell>
          <cell r="CB393">
            <v>49.46</v>
          </cell>
          <cell r="CC393">
            <v>44.65</v>
          </cell>
        </row>
        <row r="394">
          <cell r="AD394">
            <v>25</v>
          </cell>
          <cell r="AE394">
            <v>20.309999999999999</v>
          </cell>
          <cell r="AF394">
            <v>21.03</v>
          </cell>
          <cell r="AG394">
            <v>21.74</v>
          </cell>
          <cell r="AH394">
            <v>22.46</v>
          </cell>
          <cell r="AI394">
            <v>23.18</v>
          </cell>
          <cell r="AJ394">
            <v>23.89</v>
          </cell>
          <cell r="AK394">
            <v>24.61</v>
          </cell>
          <cell r="AL394">
            <v>25.33</v>
          </cell>
          <cell r="AM394">
            <v>26.04</v>
          </cell>
          <cell r="AN394">
            <v>26.76</v>
          </cell>
          <cell r="AO394">
            <v>27.48</v>
          </cell>
          <cell r="AP394">
            <v>28.19</v>
          </cell>
          <cell r="AQ394">
            <v>28.91</v>
          </cell>
          <cell r="AR394">
            <v>29.62</v>
          </cell>
          <cell r="AS394">
            <v>30.34</v>
          </cell>
          <cell r="AT394">
            <v>31.06</v>
          </cell>
          <cell r="AU394">
            <v>31.77</v>
          </cell>
          <cell r="AV394">
            <v>32.49</v>
          </cell>
          <cell r="AW394">
            <v>33.21</v>
          </cell>
          <cell r="AX394">
            <v>33.92</v>
          </cell>
          <cell r="AY394">
            <v>34.64</v>
          </cell>
          <cell r="AZ394">
            <v>35.36</v>
          </cell>
          <cell r="BA394">
            <v>36.07</v>
          </cell>
          <cell r="BB394">
            <v>36.79</v>
          </cell>
          <cell r="BC394">
            <v>33.21</v>
          </cell>
          <cell r="BD394">
            <v>25</v>
          </cell>
          <cell r="BE394">
            <v>28.43</v>
          </cell>
          <cell r="BF394">
            <v>29.44</v>
          </cell>
          <cell r="BG394">
            <v>30.44</v>
          </cell>
          <cell r="BH394">
            <v>31.44</v>
          </cell>
          <cell r="BI394">
            <v>32.450000000000003</v>
          </cell>
          <cell r="BJ394">
            <v>33.450000000000003</v>
          </cell>
          <cell r="BK394">
            <v>34.450000000000003</v>
          </cell>
          <cell r="BL394">
            <v>35.46</v>
          </cell>
          <cell r="BM394">
            <v>36.46</v>
          </cell>
          <cell r="BN394">
            <v>37.46</v>
          </cell>
          <cell r="BO394">
            <v>38.47</v>
          </cell>
          <cell r="BP394">
            <v>39.47</v>
          </cell>
          <cell r="BQ394">
            <v>40.47</v>
          </cell>
          <cell r="BR394">
            <v>41.47</v>
          </cell>
          <cell r="BS394">
            <v>42.48</v>
          </cell>
          <cell r="BT394">
            <v>43.48</v>
          </cell>
          <cell r="BU394">
            <v>44.48</v>
          </cell>
          <cell r="BV394">
            <v>45.49</v>
          </cell>
          <cell r="BW394">
            <v>46.49</v>
          </cell>
          <cell r="BX394">
            <v>47.49</v>
          </cell>
          <cell r="BY394">
            <v>48.5</v>
          </cell>
          <cell r="BZ394">
            <v>49.5</v>
          </cell>
          <cell r="CA394">
            <v>50.5</v>
          </cell>
          <cell r="CB394">
            <v>51.5</v>
          </cell>
          <cell r="CC394">
            <v>46.49</v>
          </cell>
        </row>
        <row r="395">
          <cell r="AD395">
            <v>26</v>
          </cell>
          <cell r="AE395">
            <v>21.11</v>
          </cell>
          <cell r="AF395">
            <v>21.86</v>
          </cell>
          <cell r="AG395">
            <v>22.6</v>
          </cell>
          <cell r="AH395">
            <v>23.35</v>
          </cell>
          <cell r="AI395">
            <v>24.09</v>
          </cell>
          <cell r="AJ395">
            <v>24.84</v>
          </cell>
          <cell r="AK395">
            <v>25.58</v>
          </cell>
          <cell r="AL395">
            <v>26.33</v>
          </cell>
          <cell r="AM395">
            <v>27.07</v>
          </cell>
          <cell r="AN395">
            <v>27.82</v>
          </cell>
          <cell r="AO395">
            <v>28.56</v>
          </cell>
          <cell r="AP395">
            <v>29.31</v>
          </cell>
          <cell r="AQ395">
            <v>30.05</v>
          </cell>
          <cell r="AR395">
            <v>30.8</v>
          </cell>
          <cell r="AS395">
            <v>31.54</v>
          </cell>
          <cell r="AT395">
            <v>32.29</v>
          </cell>
          <cell r="AU395">
            <v>33.03</v>
          </cell>
          <cell r="AV395">
            <v>33.78</v>
          </cell>
          <cell r="AW395">
            <v>34.520000000000003</v>
          </cell>
          <cell r="AX395">
            <v>35.270000000000003</v>
          </cell>
          <cell r="AY395">
            <v>36.01</v>
          </cell>
          <cell r="AZ395">
            <v>36.76</v>
          </cell>
          <cell r="BA395">
            <v>37.5</v>
          </cell>
          <cell r="BB395">
            <v>38.25</v>
          </cell>
          <cell r="BC395">
            <v>34.520000000000003</v>
          </cell>
          <cell r="BD395">
            <v>26</v>
          </cell>
          <cell r="BE395">
            <v>29.55</v>
          </cell>
          <cell r="BF395">
            <v>30.6</v>
          </cell>
          <cell r="BG395">
            <v>31.64</v>
          </cell>
          <cell r="BH395">
            <v>32.68</v>
          </cell>
          <cell r="BI395">
            <v>33.729999999999997</v>
          </cell>
          <cell r="BJ395">
            <v>34.770000000000003</v>
          </cell>
          <cell r="BK395">
            <v>35.81</v>
          </cell>
          <cell r="BL395">
            <v>36.86</v>
          </cell>
          <cell r="BM395">
            <v>37.9</v>
          </cell>
          <cell r="BN395">
            <v>38.94</v>
          </cell>
          <cell r="BO395">
            <v>39.99</v>
          </cell>
          <cell r="BP395">
            <v>41.03</v>
          </cell>
          <cell r="BQ395">
            <v>42.07</v>
          </cell>
          <cell r="BR395">
            <v>43.12</v>
          </cell>
          <cell r="BS395">
            <v>44.16</v>
          </cell>
          <cell r="BT395">
            <v>45.2</v>
          </cell>
          <cell r="BU395">
            <v>46.24</v>
          </cell>
          <cell r="BV395">
            <v>47.29</v>
          </cell>
          <cell r="BW395">
            <v>48.33</v>
          </cell>
          <cell r="BX395">
            <v>49.37</v>
          </cell>
          <cell r="BY395">
            <v>50.42</v>
          </cell>
          <cell r="BZ395">
            <v>51.46</v>
          </cell>
          <cell r="CA395">
            <v>52.5</v>
          </cell>
          <cell r="CB395">
            <v>53.55</v>
          </cell>
          <cell r="CC395">
            <v>48.33</v>
          </cell>
        </row>
        <row r="396">
          <cell r="AD396">
            <v>27</v>
          </cell>
          <cell r="AE396">
            <v>21.91</v>
          </cell>
          <cell r="AF396">
            <v>22.68</v>
          </cell>
          <cell r="AG396">
            <v>23.46</v>
          </cell>
          <cell r="AH396">
            <v>24.23</v>
          </cell>
          <cell r="AI396">
            <v>25</v>
          </cell>
          <cell r="AJ396">
            <v>25.78</v>
          </cell>
          <cell r="AK396">
            <v>26.55</v>
          </cell>
          <cell r="AL396">
            <v>27.33</v>
          </cell>
          <cell r="AM396">
            <v>28.1</v>
          </cell>
          <cell r="AN396">
            <v>28.87</v>
          </cell>
          <cell r="AO396">
            <v>29.65</v>
          </cell>
          <cell r="AP396">
            <v>30.42</v>
          </cell>
          <cell r="AQ396">
            <v>31.2</v>
          </cell>
          <cell r="AR396">
            <v>31.97</v>
          </cell>
          <cell r="AS396">
            <v>32.74</v>
          </cell>
          <cell r="AT396">
            <v>33.520000000000003</v>
          </cell>
          <cell r="AU396">
            <v>34.29</v>
          </cell>
          <cell r="AV396">
            <v>35.06</v>
          </cell>
          <cell r="AW396">
            <v>35.840000000000003</v>
          </cell>
          <cell r="AX396">
            <v>36.61</v>
          </cell>
          <cell r="AY396">
            <v>37.39</v>
          </cell>
          <cell r="AZ396">
            <v>38.159999999999997</v>
          </cell>
          <cell r="BA396">
            <v>38.93</v>
          </cell>
          <cell r="BB396">
            <v>39.71</v>
          </cell>
          <cell r="BC396">
            <v>35.840000000000003</v>
          </cell>
          <cell r="BD396">
            <v>27</v>
          </cell>
          <cell r="BE396">
            <v>30.67</v>
          </cell>
          <cell r="BF396">
            <v>31.76</v>
          </cell>
          <cell r="BG396">
            <v>32.840000000000003</v>
          </cell>
          <cell r="BH396">
            <v>33.92</v>
          </cell>
          <cell r="BI396">
            <v>35.01</v>
          </cell>
          <cell r="BJ396">
            <v>36.090000000000003</v>
          </cell>
          <cell r="BK396">
            <v>37.17</v>
          </cell>
          <cell r="BL396">
            <v>38.26</v>
          </cell>
          <cell r="BM396">
            <v>39.340000000000003</v>
          </cell>
          <cell r="BN396">
            <v>40.42</v>
          </cell>
          <cell r="BO396">
            <v>41.51</v>
          </cell>
          <cell r="BP396">
            <v>42.59</v>
          </cell>
          <cell r="BQ396">
            <v>43.67</v>
          </cell>
          <cell r="BR396">
            <v>44.76</v>
          </cell>
          <cell r="BS396">
            <v>45.84</v>
          </cell>
          <cell r="BT396">
            <v>46.92</v>
          </cell>
          <cell r="BU396">
            <v>48.01</v>
          </cell>
          <cell r="BV396">
            <v>49.09</v>
          </cell>
          <cell r="BW396">
            <v>50.17</v>
          </cell>
          <cell r="BX396">
            <v>51.26</v>
          </cell>
          <cell r="BY396">
            <v>52.34</v>
          </cell>
          <cell r="BZ396">
            <v>53.42</v>
          </cell>
          <cell r="CA396">
            <v>54.51</v>
          </cell>
          <cell r="CB396">
            <v>55.59</v>
          </cell>
          <cell r="CC396">
            <v>50.17</v>
          </cell>
        </row>
        <row r="397">
          <cell r="AD397">
            <v>28</v>
          </cell>
          <cell r="AE397">
            <v>22.71</v>
          </cell>
          <cell r="AF397">
            <v>23.51</v>
          </cell>
          <cell r="AG397">
            <v>24.31</v>
          </cell>
          <cell r="AH397">
            <v>25.12</v>
          </cell>
          <cell r="AI397">
            <v>25.92</v>
          </cell>
          <cell r="AJ397">
            <v>26.72</v>
          </cell>
          <cell r="AK397">
            <v>27.52</v>
          </cell>
          <cell r="AL397">
            <v>28.33</v>
          </cell>
          <cell r="AM397">
            <v>29.13</v>
          </cell>
          <cell r="AN397">
            <v>29.93</v>
          </cell>
          <cell r="AO397">
            <v>30.73</v>
          </cell>
          <cell r="AP397">
            <v>31.54</v>
          </cell>
          <cell r="AQ397">
            <v>32.340000000000003</v>
          </cell>
          <cell r="AR397">
            <v>33.14</v>
          </cell>
          <cell r="AS397">
            <v>33.94</v>
          </cell>
          <cell r="AT397">
            <v>34.75</v>
          </cell>
          <cell r="AU397">
            <v>35.549999999999997</v>
          </cell>
          <cell r="AV397">
            <v>36.35</v>
          </cell>
          <cell r="AW397">
            <v>37.15</v>
          </cell>
          <cell r="AX397">
            <v>37.96</v>
          </cell>
          <cell r="AY397">
            <v>38.76</v>
          </cell>
          <cell r="AZ397">
            <v>39.56</v>
          </cell>
          <cell r="BA397">
            <v>40.36</v>
          </cell>
          <cell r="BB397">
            <v>41.17</v>
          </cell>
          <cell r="BC397">
            <v>37.15</v>
          </cell>
          <cell r="BD397">
            <v>28</v>
          </cell>
          <cell r="BE397">
            <v>31.79</v>
          </cell>
          <cell r="BF397">
            <v>32.92</v>
          </cell>
          <cell r="BG397">
            <v>34.04</v>
          </cell>
          <cell r="BH397">
            <v>35.159999999999997</v>
          </cell>
          <cell r="BI397">
            <v>36.29</v>
          </cell>
          <cell r="BJ397">
            <v>37.409999999999997</v>
          </cell>
          <cell r="BK397">
            <v>38.53</v>
          </cell>
          <cell r="BL397">
            <v>39.659999999999997</v>
          </cell>
          <cell r="BM397">
            <v>40.78</v>
          </cell>
          <cell r="BN397">
            <v>41.9</v>
          </cell>
          <cell r="BO397">
            <v>43.03</v>
          </cell>
          <cell r="BP397">
            <v>44.15</v>
          </cell>
          <cell r="BQ397">
            <v>45.27</v>
          </cell>
          <cell r="BR397">
            <v>46.4</v>
          </cell>
          <cell r="BS397">
            <v>47.52</v>
          </cell>
          <cell r="BT397">
            <v>48.64</v>
          </cell>
          <cell r="BU397">
            <v>49.77</v>
          </cell>
          <cell r="BV397">
            <v>50.89</v>
          </cell>
          <cell r="BW397">
            <v>52.01</v>
          </cell>
          <cell r="BX397">
            <v>53.14</v>
          </cell>
          <cell r="BY397">
            <v>54.26</v>
          </cell>
          <cell r="BZ397">
            <v>55.38</v>
          </cell>
          <cell r="CA397">
            <v>56.51</v>
          </cell>
          <cell r="CB397">
            <v>57.63</v>
          </cell>
          <cell r="CC397">
            <v>52.01</v>
          </cell>
        </row>
        <row r="398">
          <cell r="AD398">
            <v>29</v>
          </cell>
          <cell r="AE398">
            <v>23.51</v>
          </cell>
          <cell r="AF398">
            <v>24.34</v>
          </cell>
          <cell r="AG398">
            <v>25.17</v>
          </cell>
          <cell r="AH398">
            <v>26</v>
          </cell>
          <cell r="AI398">
            <v>26.83</v>
          </cell>
          <cell r="AJ398">
            <v>27.66</v>
          </cell>
          <cell r="AK398">
            <v>28.5</v>
          </cell>
          <cell r="AL398">
            <v>29.33</v>
          </cell>
          <cell r="AM398">
            <v>30.16</v>
          </cell>
          <cell r="AN398">
            <v>30.99</v>
          </cell>
          <cell r="AO398">
            <v>31.82</v>
          </cell>
          <cell r="AP398">
            <v>32.65</v>
          </cell>
          <cell r="AQ398">
            <v>33.479999999999997</v>
          </cell>
          <cell r="AR398">
            <v>34.31</v>
          </cell>
          <cell r="AS398">
            <v>35.14</v>
          </cell>
          <cell r="AT398">
            <v>35.979999999999997</v>
          </cell>
          <cell r="AU398">
            <v>36.81</v>
          </cell>
          <cell r="AV398">
            <v>37.64</v>
          </cell>
          <cell r="AW398">
            <v>38.47</v>
          </cell>
          <cell r="AX398">
            <v>39.299999999999997</v>
          </cell>
          <cell r="AY398">
            <v>40.130000000000003</v>
          </cell>
          <cell r="AZ398">
            <v>40.96</v>
          </cell>
          <cell r="BA398">
            <v>41.79</v>
          </cell>
          <cell r="BB398">
            <v>42.62</v>
          </cell>
          <cell r="BC398">
            <v>38.47</v>
          </cell>
          <cell r="BD398">
            <v>29</v>
          </cell>
          <cell r="BE398">
            <v>32.909999999999997</v>
          </cell>
          <cell r="BF398">
            <v>34.08</v>
          </cell>
          <cell r="BG398">
            <v>35.24</v>
          </cell>
          <cell r="BH398">
            <v>36.4</v>
          </cell>
          <cell r="BI398">
            <v>37.57</v>
          </cell>
          <cell r="BJ398">
            <v>38.729999999999997</v>
          </cell>
          <cell r="BK398">
            <v>39.89</v>
          </cell>
          <cell r="BL398">
            <v>41.06</v>
          </cell>
          <cell r="BM398">
            <v>42.22</v>
          </cell>
          <cell r="BN398">
            <v>43.38</v>
          </cell>
          <cell r="BO398">
            <v>44.55</v>
          </cell>
          <cell r="BP398">
            <v>45.71</v>
          </cell>
          <cell r="BQ398">
            <v>46.88</v>
          </cell>
          <cell r="BR398">
            <v>48.04</v>
          </cell>
          <cell r="BS398">
            <v>49.2</v>
          </cell>
          <cell r="BT398">
            <v>50.37</v>
          </cell>
          <cell r="BU398">
            <v>51.53</v>
          </cell>
          <cell r="BV398">
            <v>52.69</v>
          </cell>
          <cell r="BW398">
            <v>53.86</v>
          </cell>
          <cell r="BX398">
            <v>55.02</v>
          </cell>
          <cell r="BY398">
            <v>56.18</v>
          </cell>
          <cell r="BZ398">
            <v>57.35</v>
          </cell>
          <cell r="CA398">
            <v>58.51</v>
          </cell>
          <cell r="CB398">
            <v>59.67</v>
          </cell>
          <cell r="CC398">
            <v>53.86</v>
          </cell>
        </row>
        <row r="399">
          <cell r="AD399">
            <v>30</v>
          </cell>
          <cell r="AE399">
            <v>24.31</v>
          </cell>
          <cell r="AF399">
            <v>25.17</v>
          </cell>
          <cell r="AG399">
            <v>26.03</v>
          </cell>
          <cell r="AH399">
            <v>26.89</v>
          </cell>
          <cell r="AI399">
            <v>27.75</v>
          </cell>
          <cell r="AJ399">
            <v>28.61</v>
          </cell>
          <cell r="AK399">
            <v>29.47</v>
          </cell>
          <cell r="AL399">
            <v>30.33</v>
          </cell>
          <cell r="AM399">
            <v>31.19</v>
          </cell>
          <cell r="AN399">
            <v>32.049999999999997</v>
          </cell>
          <cell r="AO399">
            <v>32.909999999999997</v>
          </cell>
          <cell r="AP399">
            <v>33.770000000000003</v>
          </cell>
          <cell r="AQ399">
            <v>34.630000000000003</v>
          </cell>
          <cell r="AR399">
            <v>35.49</v>
          </cell>
          <cell r="AS399">
            <v>36.35</v>
          </cell>
          <cell r="AT399">
            <v>37.21</v>
          </cell>
          <cell r="AU399">
            <v>38.06</v>
          </cell>
          <cell r="AV399">
            <v>38.92</v>
          </cell>
          <cell r="AW399">
            <v>39.78</v>
          </cell>
          <cell r="AX399">
            <v>40.64</v>
          </cell>
          <cell r="AY399">
            <v>41.5</v>
          </cell>
          <cell r="AZ399">
            <v>42.36</v>
          </cell>
          <cell r="BA399">
            <v>43.22</v>
          </cell>
          <cell r="BB399">
            <v>44.08</v>
          </cell>
          <cell r="BC399">
            <v>39.78</v>
          </cell>
          <cell r="BD399">
            <v>30</v>
          </cell>
          <cell r="BE399">
            <v>34.03</v>
          </cell>
          <cell r="BF399">
            <v>35.24</v>
          </cell>
          <cell r="BG399">
            <v>36.44</v>
          </cell>
          <cell r="BH399">
            <v>37.64</v>
          </cell>
          <cell r="BI399">
            <v>38.85</v>
          </cell>
          <cell r="BJ399">
            <v>40.049999999999997</v>
          </cell>
          <cell r="BK399">
            <v>41.25</v>
          </cell>
          <cell r="BL399">
            <v>42.46</v>
          </cell>
          <cell r="BM399">
            <v>43.66</v>
          </cell>
          <cell r="BN399">
            <v>44.87</v>
          </cell>
          <cell r="BO399">
            <v>46.07</v>
          </cell>
          <cell r="BP399">
            <v>47.27</v>
          </cell>
          <cell r="BQ399">
            <v>48.48</v>
          </cell>
          <cell r="BR399">
            <v>49.68</v>
          </cell>
          <cell r="BS399">
            <v>50.88</v>
          </cell>
          <cell r="BT399">
            <v>52.09</v>
          </cell>
          <cell r="BU399">
            <v>53.29</v>
          </cell>
          <cell r="BV399">
            <v>54.49</v>
          </cell>
          <cell r="BW399">
            <v>55.7</v>
          </cell>
          <cell r="BX399">
            <v>56.9</v>
          </cell>
          <cell r="BY399">
            <v>58.1</v>
          </cell>
          <cell r="BZ399">
            <v>59.31</v>
          </cell>
          <cell r="CA399">
            <v>60.51</v>
          </cell>
          <cell r="CB399">
            <v>61.72</v>
          </cell>
          <cell r="CC399">
            <v>55.7</v>
          </cell>
        </row>
        <row r="400">
          <cell r="AD400">
            <v>31</v>
          </cell>
          <cell r="AE400">
            <v>25.11</v>
          </cell>
          <cell r="AF400">
            <v>26</v>
          </cell>
          <cell r="AG400">
            <v>26.88</v>
          </cell>
          <cell r="AH400">
            <v>27.77</v>
          </cell>
          <cell r="AI400">
            <v>28.66</v>
          </cell>
          <cell r="AJ400">
            <v>29.55</v>
          </cell>
          <cell r="AK400">
            <v>30.44</v>
          </cell>
          <cell r="AL400">
            <v>31.33</v>
          </cell>
          <cell r="AM400">
            <v>32.22</v>
          </cell>
          <cell r="AN400">
            <v>33.1</v>
          </cell>
          <cell r="AO400">
            <v>33.99</v>
          </cell>
          <cell r="AP400">
            <v>34.880000000000003</v>
          </cell>
          <cell r="AQ400">
            <v>35.770000000000003</v>
          </cell>
          <cell r="AR400">
            <v>36.659999999999997</v>
          </cell>
          <cell r="AS400">
            <v>37.549999999999997</v>
          </cell>
          <cell r="AT400">
            <v>38.43</v>
          </cell>
          <cell r="AU400">
            <v>39.32</v>
          </cell>
          <cell r="AV400">
            <v>40.21</v>
          </cell>
          <cell r="AW400">
            <v>41.1</v>
          </cell>
          <cell r="AX400">
            <v>41.99</v>
          </cell>
          <cell r="AY400">
            <v>42.88</v>
          </cell>
          <cell r="AZ400">
            <v>43.76</v>
          </cell>
          <cell r="BA400">
            <v>44.65</v>
          </cell>
          <cell r="BB400">
            <v>45.54</v>
          </cell>
          <cell r="BC400">
            <v>41.1</v>
          </cell>
          <cell r="BD400">
            <v>31</v>
          </cell>
          <cell r="BE400">
            <v>35.15</v>
          </cell>
          <cell r="BF400">
            <v>36.4</v>
          </cell>
          <cell r="BG400">
            <v>37.64</v>
          </cell>
          <cell r="BH400">
            <v>38.880000000000003</v>
          </cell>
          <cell r="BI400">
            <v>40.130000000000003</v>
          </cell>
          <cell r="BJ400">
            <v>41.37</v>
          </cell>
          <cell r="BK400">
            <v>42.61</v>
          </cell>
          <cell r="BL400">
            <v>43.86</v>
          </cell>
          <cell r="BM400">
            <v>45.1</v>
          </cell>
          <cell r="BN400">
            <v>46.35</v>
          </cell>
          <cell r="BO400">
            <v>47.59</v>
          </cell>
          <cell r="BP400">
            <v>48.83</v>
          </cell>
          <cell r="BQ400">
            <v>50.08</v>
          </cell>
          <cell r="BR400">
            <v>51.32</v>
          </cell>
          <cell r="BS400">
            <v>52.56</v>
          </cell>
          <cell r="BT400">
            <v>53.81</v>
          </cell>
          <cell r="BU400">
            <v>55.05</v>
          </cell>
          <cell r="BV400">
            <v>56.3</v>
          </cell>
          <cell r="BW400">
            <v>57.54</v>
          </cell>
          <cell r="BX400">
            <v>58.78</v>
          </cell>
          <cell r="BY400">
            <v>60.03</v>
          </cell>
          <cell r="BZ400">
            <v>61.27</v>
          </cell>
          <cell r="CA400">
            <v>62.51</v>
          </cell>
          <cell r="CB400">
            <v>63.76</v>
          </cell>
          <cell r="CC400">
            <v>57.54</v>
          </cell>
        </row>
        <row r="401">
          <cell r="AD401">
            <v>32</v>
          </cell>
          <cell r="AE401">
            <v>25.91</v>
          </cell>
          <cell r="AF401">
            <v>26.82</v>
          </cell>
          <cell r="AG401">
            <v>27.74</v>
          </cell>
          <cell r="AH401">
            <v>28.66</v>
          </cell>
          <cell r="AI401">
            <v>29.58</v>
          </cell>
          <cell r="AJ401">
            <v>30.49</v>
          </cell>
          <cell r="AK401">
            <v>31.41</v>
          </cell>
          <cell r="AL401">
            <v>32.33</v>
          </cell>
          <cell r="AM401">
            <v>33.24</v>
          </cell>
          <cell r="AN401">
            <v>34.159999999999997</v>
          </cell>
          <cell r="AO401">
            <v>35.08</v>
          </cell>
          <cell r="AP401">
            <v>36</v>
          </cell>
          <cell r="AQ401">
            <v>36.909999999999997</v>
          </cell>
          <cell r="AR401">
            <v>37.83</v>
          </cell>
          <cell r="AS401">
            <v>38.75</v>
          </cell>
          <cell r="AT401">
            <v>39.659999999999997</v>
          </cell>
          <cell r="AU401">
            <v>40.58</v>
          </cell>
          <cell r="AV401">
            <v>41.5</v>
          </cell>
          <cell r="AW401">
            <v>42.42</v>
          </cell>
          <cell r="AX401">
            <v>43.33</v>
          </cell>
          <cell r="AY401">
            <v>44.25</v>
          </cell>
          <cell r="AZ401">
            <v>45.17</v>
          </cell>
          <cell r="BA401">
            <v>46.08</v>
          </cell>
          <cell r="BB401">
            <v>47</v>
          </cell>
          <cell r="BC401">
            <v>42.41</v>
          </cell>
          <cell r="BD401">
            <v>32</v>
          </cell>
          <cell r="BE401">
            <v>36.270000000000003</v>
          </cell>
          <cell r="BF401">
            <v>37.549999999999997</v>
          </cell>
          <cell r="BG401">
            <v>38.840000000000003</v>
          </cell>
          <cell r="BH401">
            <v>40.119999999999997</v>
          </cell>
          <cell r="BI401">
            <v>41.41</v>
          </cell>
          <cell r="BJ401">
            <v>42.69</v>
          </cell>
          <cell r="BK401">
            <v>43.97</v>
          </cell>
          <cell r="BL401">
            <v>45.26</v>
          </cell>
          <cell r="BM401">
            <v>46.54</v>
          </cell>
          <cell r="BN401">
            <v>47.83</v>
          </cell>
          <cell r="BO401">
            <v>49.11</v>
          </cell>
          <cell r="BP401">
            <v>50.39</v>
          </cell>
          <cell r="BQ401">
            <v>51.68</v>
          </cell>
          <cell r="BR401">
            <v>52.96</v>
          </cell>
          <cell r="BS401">
            <v>54.25</v>
          </cell>
          <cell r="BT401">
            <v>55.53</v>
          </cell>
          <cell r="BU401">
            <v>56.81</v>
          </cell>
          <cell r="BV401">
            <v>58.1</v>
          </cell>
          <cell r="BW401">
            <v>59.38</v>
          </cell>
          <cell r="BX401">
            <v>60.66</v>
          </cell>
          <cell r="BY401">
            <v>61.95</v>
          </cell>
          <cell r="BZ401">
            <v>63.23</v>
          </cell>
          <cell r="CA401">
            <v>64.52</v>
          </cell>
          <cell r="CB401">
            <v>65.8</v>
          </cell>
          <cell r="CC401">
            <v>59.38</v>
          </cell>
        </row>
        <row r="402">
          <cell r="AD402">
            <v>33</v>
          </cell>
          <cell r="AE402">
            <v>26.71</v>
          </cell>
          <cell r="AF402">
            <v>27.65</v>
          </cell>
          <cell r="AG402">
            <v>28.6</v>
          </cell>
          <cell r="AH402">
            <v>29.54</v>
          </cell>
          <cell r="AI402">
            <v>30.49</v>
          </cell>
          <cell r="AJ402">
            <v>31.44</v>
          </cell>
          <cell r="AK402">
            <v>32.380000000000003</v>
          </cell>
          <cell r="AL402">
            <v>33.33</v>
          </cell>
          <cell r="AM402">
            <v>34.270000000000003</v>
          </cell>
          <cell r="AN402">
            <v>35.22</v>
          </cell>
          <cell r="AO402">
            <v>36.17</v>
          </cell>
          <cell r="AP402">
            <v>37.11</v>
          </cell>
          <cell r="AQ402">
            <v>38.06</v>
          </cell>
          <cell r="AR402">
            <v>39</v>
          </cell>
          <cell r="AS402">
            <v>39.950000000000003</v>
          </cell>
          <cell r="AT402">
            <v>40.89</v>
          </cell>
          <cell r="AU402">
            <v>41.84</v>
          </cell>
          <cell r="AV402">
            <v>42.78</v>
          </cell>
          <cell r="AW402">
            <v>43.73</v>
          </cell>
          <cell r="AX402">
            <v>44.68</v>
          </cell>
          <cell r="AY402">
            <v>45.62</v>
          </cell>
          <cell r="AZ402">
            <v>46.57</v>
          </cell>
          <cell r="BA402">
            <v>47.51</v>
          </cell>
          <cell r="BB402">
            <v>48.46</v>
          </cell>
          <cell r="BC402">
            <v>43.73</v>
          </cell>
          <cell r="BD402">
            <v>33</v>
          </cell>
          <cell r="BE402">
            <v>37.39</v>
          </cell>
          <cell r="BF402">
            <v>38.71</v>
          </cell>
          <cell r="BG402">
            <v>40.04</v>
          </cell>
          <cell r="BH402">
            <v>41.36</v>
          </cell>
          <cell r="BI402">
            <v>42.69</v>
          </cell>
          <cell r="BJ402">
            <v>44.01</v>
          </cell>
          <cell r="BK402">
            <v>45.33</v>
          </cell>
          <cell r="BL402">
            <v>46.66</v>
          </cell>
          <cell r="BM402">
            <v>47.98</v>
          </cell>
          <cell r="BN402">
            <v>49.31</v>
          </cell>
          <cell r="BO402">
            <v>50.63</v>
          </cell>
          <cell r="BP402">
            <v>51.95</v>
          </cell>
          <cell r="BQ402">
            <v>53.28</v>
          </cell>
          <cell r="BR402">
            <v>54.6</v>
          </cell>
          <cell r="BS402">
            <v>55.93</v>
          </cell>
          <cell r="BT402">
            <v>57.25</v>
          </cell>
          <cell r="BU402">
            <v>58.57</v>
          </cell>
          <cell r="BV402">
            <v>59.9</v>
          </cell>
          <cell r="BW402">
            <v>61.22</v>
          </cell>
          <cell r="BX402">
            <v>62.55</v>
          </cell>
          <cell r="BY402">
            <v>63.87</v>
          </cell>
          <cell r="BZ402">
            <v>65.19</v>
          </cell>
          <cell r="CA402">
            <v>66.52</v>
          </cell>
          <cell r="CB402">
            <v>67.84</v>
          </cell>
          <cell r="CC402">
            <v>61.22</v>
          </cell>
        </row>
        <row r="403">
          <cell r="AD403">
            <v>34</v>
          </cell>
          <cell r="AE403">
            <v>27.51</v>
          </cell>
          <cell r="AF403">
            <v>28.48</v>
          </cell>
          <cell r="AG403">
            <v>29.46</v>
          </cell>
          <cell r="AH403">
            <v>30.43</v>
          </cell>
          <cell r="AI403">
            <v>31.4</v>
          </cell>
          <cell r="AJ403">
            <v>32.380000000000003</v>
          </cell>
          <cell r="AK403">
            <v>33.35</v>
          </cell>
          <cell r="AL403">
            <v>34.33</v>
          </cell>
          <cell r="AM403">
            <v>35.299999999999997</v>
          </cell>
          <cell r="AN403">
            <v>36.28</v>
          </cell>
          <cell r="AO403">
            <v>37.25</v>
          </cell>
          <cell r="AP403">
            <v>38.229999999999997</v>
          </cell>
          <cell r="AQ403">
            <v>39.200000000000003</v>
          </cell>
          <cell r="AR403">
            <v>40.17</v>
          </cell>
          <cell r="AS403">
            <v>41.15</v>
          </cell>
          <cell r="AT403">
            <v>42.12</v>
          </cell>
          <cell r="AU403">
            <v>43.1</v>
          </cell>
          <cell r="AV403">
            <v>44.07</v>
          </cell>
          <cell r="AW403">
            <v>45.05</v>
          </cell>
          <cell r="AX403">
            <v>46.02</v>
          </cell>
          <cell r="AY403">
            <v>46.99</v>
          </cell>
          <cell r="AZ403">
            <v>47.97</v>
          </cell>
          <cell r="BA403">
            <v>48.94</v>
          </cell>
          <cell r="BB403">
            <v>49.92</v>
          </cell>
          <cell r="BC403">
            <v>45.05</v>
          </cell>
          <cell r="BD403">
            <v>34</v>
          </cell>
          <cell r="BE403">
            <v>38.51</v>
          </cell>
          <cell r="BF403">
            <v>39.869999999999997</v>
          </cell>
          <cell r="BG403">
            <v>41.24</v>
          </cell>
          <cell r="BH403">
            <v>42.6</v>
          </cell>
          <cell r="BI403">
            <v>43.97</v>
          </cell>
          <cell r="BJ403">
            <v>45.33</v>
          </cell>
          <cell r="BK403">
            <v>46.69</v>
          </cell>
          <cell r="BL403">
            <v>48.06</v>
          </cell>
          <cell r="BM403">
            <v>49.42</v>
          </cell>
          <cell r="BN403">
            <v>50.79</v>
          </cell>
          <cell r="BO403">
            <v>52.15</v>
          </cell>
          <cell r="BP403">
            <v>53.52</v>
          </cell>
          <cell r="BQ403">
            <v>54.88</v>
          </cell>
          <cell r="BR403">
            <v>56.24</v>
          </cell>
          <cell r="BS403">
            <v>57.61</v>
          </cell>
          <cell r="BT403">
            <v>58.97</v>
          </cell>
          <cell r="BU403">
            <v>60.34</v>
          </cell>
          <cell r="BV403">
            <v>61.7</v>
          </cell>
          <cell r="BW403">
            <v>63.06</v>
          </cell>
          <cell r="BX403">
            <v>64.430000000000007</v>
          </cell>
          <cell r="BY403">
            <v>65.790000000000006</v>
          </cell>
          <cell r="BZ403">
            <v>67.16</v>
          </cell>
          <cell r="CA403">
            <v>68.52</v>
          </cell>
          <cell r="CB403">
            <v>69.88</v>
          </cell>
          <cell r="CC403">
            <v>63.06</v>
          </cell>
        </row>
        <row r="404">
          <cell r="AD404">
            <v>35</v>
          </cell>
          <cell r="AE404">
            <v>28.31</v>
          </cell>
          <cell r="AF404">
            <v>29.31</v>
          </cell>
          <cell r="AG404">
            <v>30.31</v>
          </cell>
          <cell r="AH404">
            <v>31.32</v>
          </cell>
          <cell r="AI404">
            <v>32.32</v>
          </cell>
          <cell r="AJ404">
            <v>33.32</v>
          </cell>
          <cell r="AK404">
            <v>34.32</v>
          </cell>
          <cell r="AL404">
            <v>35.33</v>
          </cell>
          <cell r="AM404">
            <v>36.33</v>
          </cell>
          <cell r="AN404">
            <v>37.33</v>
          </cell>
          <cell r="AO404">
            <v>38.340000000000003</v>
          </cell>
          <cell r="AP404">
            <v>39.340000000000003</v>
          </cell>
          <cell r="AQ404">
            <v>40.340000000000003</v>
          </cell>
          <cell r="AR404">
            <v>41.35</v>
          </cell>
          <cell r="AS404">
            <v>42.35</v>
          </cell>
          <cell r="AT404">
            <v>43.35</v>
          </cell>
          <cell r="AU404">
            <v>44.36</v>
          </cell>
          <cell r="AV404">
            <v>45.36</v>
          </cell>
          <cell r="AW404">
            <v>46.36</v>
          </cell>
          <cell r="AX404">
            <v>47.36</v>
          </cell>
          <cell r="AY404">
            <v>48.37</v>
          </cell>
          <cell r="AZ404">
            <v>49.37</v>
          </cell>
          <cell r="BA404">
            <v>50.37</v>
          </cell>
          <cell r="BB404">
            <v>51.38</v>
          </cell>
          <cell r="BC404">
            <v>46.36</v>
          </cell>
          <cell r="BD404">
            <v>35</v>
          </cell>
          <cell r="BE404">
            <v>39.630000000000003</v>
          </cell>
          <cell r="BF404">
            <v>41.03</v>
          </cell>
          <cell r="BG404">
            <v>42.44</v>
          </cell>
          <cell r="BH404">
            <v>43.84</v>
          </cell>
          <cell r="BI404">
            <v>45.25</v>
          </cell>
          <cell r="BJ404">
            <v>46.65</v>
          </cell>
          <cell r="BK404">
            <v>48.05</v>
          </cell>
          <cell r="BL404">
            <v>49.46</v>
          </cell>
          <cell r="BM404">
            <v>50.86</v>
          </cell>
          <cell r="BN404">
            <v>52.27</v>
          </cell>
          <cell r="BO404">
            <v>53.67</v>
          </cell>
          <cell r="BP404">
            <v>55.08</v>
          </cell>
          <cell r="BQ404">
            <v>56.48</v>
          </cell>
          <cell r="BR404">
            <v>57.88</v>
          </cell>
          <cell r="BS404">
            <v>59.29</v>
          </cell>
          <cell r="BT404">
            <v>60.69</v>
          </cell>
          <cell r="BU404">
            <v>62.1</v>
          </cell>
          <cell r="BV404">
            <v>63.5</v>
          </cell>
          <cell r="BW404">
            <v>64.91</v>
          </cell>
          <cell r="BX404">
            <v>66.31</v>
          </cell>
          <cell r="BY404">
            <v>67.709999999999994</v>
          </cell>
          <cell r="BZ404">
            <v>69.12</v>
          </cell>
          <cell r="CA404">
            <v>70.52</v>
          </cell>
          <cell r="CB404">
            <v>71.930000000000007</v>
          </cell>
          <cell r="CC404">
            <v>64.91</v>
          </cell>
        </row>
        <row r="405">
          <cell r="AD405">
            <v>36</v>
          </cell>
          <cell r="AE405">
            <v>29.11</v>
          </cell>
          <cell r="AF405">
            <v>30.14</v>
          </cell>
          <cell r="AG405">
            <v>31.17</v>
          </cell>
          <cell r="AH405">
            <v>32.200000000000003</v>
          </cell>
          <cell r="AI405">
            <v>33.229999999999997</v>
          </cell>
          <cell r="AJ405">
            <v>34.26</v>
          </cell>
          <cell r="AK405">
            <v>35.299999999999997</v>
          </cell>
          <cell r="AL405">
            <v>36.33</v>
          </cell>
          <cell r="AM405">
            <v>37.36</v>
          </cell>
          <cell r="AN405">
            <v>38.39</v>
          </cell>
          <cell r="AO405">
            <v>39.42</v>
          </cell>
          <cell r="AP405">
            <v>40.46</v>
          </cell>
          <cell r="AQ405">
            <v>41.49</v>
          </cell>
          <cell r="AR405">
            <v>42.52</v>
          </cell>
          <cell r="AS405">
            <v>43.55</v>
          </cell>
          <cell r="AT405">
            <v>44.58</v>
          </cell>
          <cell r="AU405">
            <v>45.61</v>
          </cell>
          <cell r="AV405">
            <v>46.65</v>
          </cell>
          <cell r="AW405">
            <v>47.68</v>
          </cell>
          <cell r="AX405">
            <v>48.71</v>
          </cell>
          <cell r="AY405">
            <v>49.74</v>
          </cell>
          <cell r="AZ405">
            <v>50.77</v>
          </cell>
          <cell r="BA405">
            <v>51.8</v>
          </cell>
          <cell r="BB405">
            <v>52.84</v>
          </cell>
          <cell r="BC405">
            <v>47.68</v>
          </cell>
          <cell r="BD405">
            <v>36</v>
          </cell>
          <cell r="BE405">
            <v>40.75</v>
          </cell>
          <cell r="BF405">
            <v>42.19</v>
          </cell>
          <cell r="BG405">
            <v>43.64</v>
          </cell>
          <cell r="BH405">
            <v>45.08</v>
          </cell>
          <cell r="BI405">
            <v>46.53</v>
          </cell>
          <cell r="BJ405">
            <v>47.97</v>
          </cell>
          <cell r="BK405">
            <v>49.41</v>
          </cell>
          <cell r="BL405">
            <v>50.86</v>
          </cell>
          <cell r="BM405">
            <v>52.3</v>
          </cell>
          <cell r="BN405">
            <v>53.75</v>
          </cell>
          <cell r="BO405">
            <v>55.19</v>
          </cell>
          <cell r="BP405">
            <v>56.64</v>
          </cell>
          <cell r="BQ405">
            <v>58.08</v>
          </cell>
          <cell r="BR405">
            <v>59.53</v>
          </cell>
          <cell r="BS405">
            <v>60.97</v>
          </cell>
          <cell r="BT405">
            <v>62.41</v>
          </cell>
          <cell r="BU405">
            <v>63.86</v>
          </cell>
          <cell r="BV405">
            <v>65.3</v>
          </cell>
          <cell r="BW405">
            <v>66.75</v>
          </cell>
          <cell r="BX405">
            <v>68.19</v>
          </cell>
          <cell r="BY405">
            <v>69.64</v>
          </cell>
          <cell r="BZ405">
            <v>71.08</v>
          </cell>
          <cell r="CA405">
            <v>72.52</v>
          </cell>
          <cell r="CB405">
            <v>73.97</v>
          </cell>
          <cell r="CC405">
            <v>66.75</v>
          </cell>
        </row>
        <row r="406">
          <cell r="AD406">
            <v>37</v>
          </cell>
          <cell r="AE406">
            <v>29.91</v>
          </cell>
          <cell r="AF406">
            <v>30.97</v>
          </cell>
          <cell r="AG406">
            <v>32.03</v>
          </cell>
          <cell r="AH406">
            <v>33.090000000000003</v>
          </cell>
          <cell r="AI406">
            <v>34.15</v>
          </cell>
          <cell r="AJ406">
            <v>35.21</v>
          </cell>
          <cell r="AK406">
            <v>36.270000000000003</v>
          </cell>
          <cell r="AL406">
            <v>37.33</v>
          </cell>
          <cell r="AM406">
            <v>38.39</v>
          </cell>
          <cell r="AN406">
            <v>39.450000000000003</v>
          </cell>
          <cell r="AO406">
            <v>40.51</v>
          </cell>
          <cell r="AP406">
            <v>41.57</v>
          </cell>
          <cell r="AQ406">
            <v>42.63</v>
          </cell>
          <cell r="AR406">
            <v>43.69</v>
          </cell>
          <cell r="AS406">
            <v>44.75</v>
          </cell>
          <cell r="AT406">
            <v>45.81</v>
          </cell>
          <cell r="AU406">
            <v>46.87</v>
          </cell>
          <cell r="AV406">
            <v>47.93</v>
          </cell>
          <cell r="AW406">
            <v>48.99</v>
          </cell>
          <cell r="AX406">
            <v>50.05</v>
          </cell>
          <cell r="AY406">
            <v>51.11</v>
          </cell>
          <cell r="AZ406">
            <v>52.17</v>
          </cell>
          <cell r="BA406">
            <v>53.23</v>
          </cell>
          <cell r="BB406">
            <v>54.29</v>
          </cell>
          <cell r="BC406">
            <v>48.99</v>
          </cell>
          <cell r="BD406">
            <v>37</v>
          </cell>
          <cell r="BE406">
            <v>41.87</v>
          </cell>
          <cell r="BF406">
            <v>43.35</v>
          </cell>
          <cell r="BG406">
            <v>44.84</v>
          </cell>
          <cell r="BH406">
            <v>46.32</v>
          </cell>
          <cell r="BI406">
            <v>47.81</v>
          </cell>
          <cell r="BJ406">
            <v>49.29</v>
          </cell>
          <cell r="BK406">
            <v>50.78</v>
          </cell>
          <cell r="BL406">
            <v>52.26</v>
          </cell>
          <cell r="BM406">
            <v>53.74</v>
          </cell>
          <cell r="BN406">
            <v>55.23</v>
          </cell>
          <cell r="BO406">
            <v>56.71</v>
          </cell>
          <cell r="BP406">
            <v>58.2</v>
          </cell>
          <cell r="BQ406">
            <v>59.68</v>
          </cell>
          <cell r="BR406">
            <v>61.17</v>
          </cell>
          <cell r="BS406">
            <v>62.65</v>
          </cell>
          <cell r="BT406">
            <v>64.14</v>
          </cell>
          <cell r="BU406">
            <v>65.62</v>
          </cell>
          <cell r="BV406">
            <v>67.099999999999994</v>
          </cell>
          <cell r="BW406">
            <v>68.59</v>
          </cell>
          <cell r="BX406">
            <v>70.069999999999993</v>
          </cell>
          <cell r="BY406">
            <v>71.56</v>
          </cell>
          <cell r="BZ406">
            <v>73.040000000000006</v>
          </cell>
          <cell r="CA406">
            <v>74.53</v>
          </cell>
          <cell r="CB406">
            <v>76.010000000000005</v>
          </cell>
          <cell r="CC406">
            <v>68.59</v>
          </cell>
        </row>
        <row r="407">
          <cell r="AD407">
            <v>38</v>
          </cell>
          <cell r="AE407">
            <v>30.71</v>
          </cell>
          <cell r="AF407">
            <v>31.79</v>
          </cell>
          <cell r="AG407">
            <v>32.880000000000003</v>
          </cell>
          <cell r="AH407">
            <v>33.97</v>
          </cell>
          <cell r="AI407">
            <v>35.06</v>
          </cell>
          <cell r="AJ407">
            <v>36.15</v>
          </cell>
          <cell r="AK407">
            <v>37.24</v>
          </cell>
          <cell r="AL407">
            <v>38.33</v>
          </cell>
          <cell r="AM407">
            <v>39.42</v>
          </cell>
          <cell r="AN407">
            <v>40.51</v>
          </cell>
          <cell r="AO407">
            <v>41.6</v>
          </cell>
          <cell r="AP407">
            <v>42.69</v>
          </cell>
          <cell r="AQ407">
            <v>43.77</v>
          </cell>
          <cell r="AR407">
            <v>44.86</v>
          </cell>
          <cell r="AS407">
            <v>45.95</v>
          </cell>
          <cell r="AT407">
            <v>47.04</v>
          </cell>
          <cell r="AU407">
            <v>48.13</v>
          </cell>
          <cell r="AV407">
            <v>49.22</v>
          </cell>
          <cell r="AW407">
            <v>50.31</v>
          </cell>
          <cell r="AX407">
            <v>51.4</v>
          </cell>
          <cell r="AY407">
            <v>52.49</v>
          </cell>
          <cell r="AZ407">
            <v>53.57</v>
          </cell>
          <cell r="BA407">
            <v>54.66</v>
          </cell>
          <cell r="BB407">
            <v>55.75</v>
          </cell>
          <cell r="BC407">
            <v>50.31</v>
          </cell>
          <cell r="BD407">
            <v>38</v>
          </cell>
          <cell r="BE407">
            <v>42.99</v>
          </cell>
          <cell r="BF407">
            <v>44.51</v>
          </cell>
          <cell r="BG407">
            <v>46.04</v>
          </cell>
          <cell r="BH407">
            <v>47.56</v>
          </cell>
          <cell r="BI407">
            <v>49.09</v>
          </cell>
          <cell r="BJ407">
            <v>50.61</v>
          </cell>
          <cell r="BK407">
            <v>52.14</v>
          </cell>
          <cell r="BL407">
            <v>53.66</v>
          </cell>
          <cell r="BM407">
            <v>55.19</v>
          </cell>
          <cell r="BN407">
            <v>56.71</v>
          </cell>
          <cell r="BO407">
            <v>58.23</v>
          </cell>
          <cell r="BP407">
            <v>59.76</v>
          </cell>
          <cell r="BQ407">
            <v>61.28</v>
          </cell>
          <cell r="BR407">
            <v>62.81</v>
          </cell>
          <cell r="BS407">
            <v>64.33</v>
          </cell>
          <cell r="BT407">
            <v>65.86</v>
          </cell>
          <cell r="BU407">
            <v>67.38</v>
          </cell>
          <cell r="BV407">
            <v>68.91</v>
          </cell>
          <cell r="BW407">
            <v>70.430000000000007</v>
          </cell>
          <cell r="BX407">
            <v>71.959999999999994</v>
          </cell>
          <cell r="BY407">
            <v>73.48</v>
          </cell>
          <cell r="BZ407">
            <v>75</v>
          </cell>
          <cell r="CA407">
            <v>76.53</v>
          </cell>
          <cell r="CB407">
            <v>78.05</v>
          </cell>
          <cell r="CC407">
            <v>70.430000000000007</v>
          </cell>
        </row>
        <row r="408">
          <cell r="AD408">
            <v>39</v>
          </cell>
          <cell r="AE408">
            <v>31.51</v>
          </cell>
          <cell r="AF408">
            <v>32.619999999999997</v>
          </cell>
          <cell r="AG408">
            <v>33.74</v>
          </cell>
          <cell r="AH408">
            <v>34.86</v>
          </cell>
          <cell r="AI408">
            <v>35.979999999999997</v>
          </cell>
          <cell r="AJ408">
            <v>37.090000000000003</v>
          </cell>
          <cell r="AK408">
            <v>38.21</v>
          </cell>
          <cell r="AL408">
            <v>39.33</v>
          </cell>
          <cell r="AM408">
            <v>40.450000000000003</v>
          </cell>
          <cell r="AN408">
            <v>41.56</v>
          </cell>
          <cell r="AO408">
            <v>42.68</v>
          </cell>
          <cell r="AP408">
            <v>43.8</v>
          </cell>
          <cell r="AQ408">
            <v>44.92</v>
          </cell>
          <cell r="AR408">
            <v>46.04</v>
          </cell>
          <cell r="AS408">
            <v>47.15</v>
          </cell>
          <cell r="AT408">
            <v>48.27</v>
          </cell>
          <cell r="AU408">
            <v>49.39</v>
          </cell>
          <cell r="AV408">
            <v>50.51</v>
          </cell>
          <cell r="AW408">
            <v>51.62</v>
          </cell>
          <cell r="AX408">
            <v>52.74</v>
          </cell>
          <cell r="AY408">
            <v>53.86</v>
          </cell>
          <cell r="AZ408">
            <v>54.98</v>
          </cell>
          <cell r="BA408">
            <v>56.09</v>
          </cell>
          <cell r="BB408">
            <v>57.21</v>
          </cell>
          <cell r="BC408">
            <v>51.62</v>
          </cell>
          <cell r="BD408">
            <v>39</v>
          </cell>
          <cell r="BE408">
            <v>44.11</v>
          </cell>
          <cell r="BF408">
            <v>45.67</v>
          </cell>
          <cell r="BG408">
            <v>47.24</v>
          </cell>
          <cell r="BH408">
            <v>48.8</v>
          </cell>
          <cell r="BI408">
            <v>50.37</v>
          </cell>
          <cell r="BJ408">
            <v>51.93</v>
          </cell>
          <cell r="BK408">
            <v>53.5</v>
          </cell>
          <cell r="BL408">
            <v>55.06</v>
          </cell>
          <cell r="BM408">
            <v>56.63</v>
          </cell>
          <cell r="BN408">
            <v>58.19</v>
          </cell>
          <cell r="BO408">
            <v>59.75</v>
          </cell>
          <cell r="BP408">
            <v>61.32</v>
          </cell>
          <cell r="BQ408">
            <v>62.88</v>
          </cell>
          <cell r="BR408">
            <v>64.45</v>
          </cell>
          <cell r="BS408">
            <v>66.010000000000005</v>
          </cell>
          <cell r="BT408">
            <v>67.58</v>
          </cell>
          <cell r="BU408">
            <v>69.14</v>
          </cell>
          <cell r="BV408">
            <v>70.709999999999994</v>
          </cell>
          <cell r="BW408">
            <v>72.27</v>
          </cell>
          <cell r="BX408">
            <v>73.84</v>
          </cell>
          <cell r="BY408">
            <v>75.400000000000006</v>
          </cell>
          <cell r="BZ408">
            <v>76.97</v>
          </cell>
          <cell r="CA408">
            <v>78.53</v>
          </cell>
          <cell r="CB408">
            <v>80.099999999999994</v>
          </cell>
          <cell r="CC408">
            <v>72.27</v>
          </cell>
        </row>
        <row r="409">
          <cell r="AD409">
            <v>40</v>
          </cell>
          <cell r="AE409">
            <v>32.299999999999997</v>
          </cell>
          <cell r="AF409">
            <v>33.450000000000003</v>
          </cell>
          <cell r="AG409">
            <v>34.6</v>
          </cell>
          <cell r="AH409">
            <v>35.74</v>
          </cell>
          <cell r="AI409">
            <v>36.89</v>
          </cell>
          <cell r="AJ409">
            <v>38.04</v>
          </cell>
          <cell r="AK409">
            <v>39.18</v>
          </cell>
          <cell r="AL409">
            <v>40.33</v>
          </cell>
          <cell r="AM409">
            <v>41.48</v>
          </cell>
          <cell r="AN409">
            <v>42.62</v>
          </cell>
          <cell r="AO409">
            <v>43.77</v>
          </cell>
          <cell r="AP409">
            <v>44.91</v>
          </cell>
          <cell r="AQ409">
            <v>46.06</v>
          </cell>
          <cell r="AR409">
            <v>47.21</v>
          </cell>
          <cell r="AS409">
            <v>48.35</v>
          </cell>
          <cell r="AT409">
            <v>49.5</v>
          </cell>
          <cell r="AU409">
            <v>50.65</v>
          </cell>
          <cell r="AV409">
            <v>51.79</v>
          </cell>
          <cell r="AW409">
            <v>52.94</v>
          </cell>
          <cell r="AX409">
            <v>54.09</v>
          </cell>
          <cell r="AY409">
            <v>55.23</v>
          </cell>
          <cell r="AZ409">
            <v>56.38</v>
          </cell>
          <cell r="BA409">
            <v>57.52</v>
          </cell>
          <cell r="BB409">
            <v>58.67</v>
          </cell>
          <cell r="BC409">
            <v>52.94</v>
          </cell>
          <cell r="BD409">
            <v>40</v>
          </cell>
          <cell r="BE409">
            <v>45.23</v>
          </cell>
          <cell r="BF409">
            <v>46.83</v>
          </cell>
          <cell r="BG409">
            <v>48.44</v>
          </cell>
          <cell r="BH409">
            <v>50.04</v>
          </cell>
          <cell r="BI409">
            <v>51.65</v>
          </cell>
          <cell r="BJ409">
            <v>53.25</v>
          </cell>
          <cell r="BK409">
            <v>54.86</v>
          </cell>
          <cell r="BL409">
            <v>56.46</v>
          </cell>
          <cell r="BM409">
            <v>58.07</v>
          </cell>
          <cell r="BN409">
            <v>59.67</v>
          </cell>
          <cell r="BO409">
            <v>61.28</v>
          </cell>
          <cell r="BP409">
            <v>62.88</v>
          </cell>
          <cell r="BQ409">
            <v>64.489999999999995</v>
          </cell>
          <cell r="BR409">
            <v>66.09</v>
          </cell>
          <cell r="BS409">
            <v>67.69</v>
          </cell>
          <cell r="BT409">
            <v>69.3</v>
          </cell>
          <cell r="BU409">
            <v>70.900000000000006</v>
          </cell>
          <cell r="BV409">
            <v>72.510000000000005</v>
          </cell>
          <cell r="BW409">
            <v>74.11</v>
          </cell>
          <cell r="BX409">
            <v>75.72</v>
          </cell>
          <cell r="BY409">
            <v>77.319999999999993</v>
          </cell>
          <cell r="BZ409">
            <v>78.930000000000007</v>
          </cell>
          <cell r="CA409">
            <v>80.53</v>
          </cell>
          <cell r="CB409">
            <v>82.14</v>
          </cell>
          <cell r="CC409">
            <v>74.11</v>
          </cell>
        </row>
        <row r="410">
          <cell r="AD410">
            <v>41</v>
          </cell>
          <cell r="AE410">
            <v>33.1</v>
          </cell>
          <cell r="AF410">
            <v>34.28</v>
          </cell>
          <cell r="AG410">
            <v>35.450000000000003</v>
          </cell>
          <cell r="AH410">
            <v>36.630000000000003</v>
          </cell>
          <cell r="AI410">
            <v>37.799999999999997</v>
          </cell>
          <cell r="AJ410">
            <v>38.979999999999997</v>
          </cell>
          <cell r="AK410">
            <v>40.15</v>
          </cell>
          <cell r="AL410">
            <v>41.33</v>
          </cell>
          <cell r="AM410">
            <v>42.5</v>
          </cell>
          <cell r="AN410">
            <v>43.68</v>
          </cell>
          <cell r="AO410">
            <v>44.85</v>
          </cell>
          <cell r="AP410">
            <v>46.03</v>
          </cell>
          <cell r="AQ410">
            <v>47.2</v>
          </cell>
          <cell r="AR410">
            <v>48.38</v>
          </cell>
          <cell r="AS410">
            <v>49.55</v>
          </cell>
          <cell r="AT410">
            <v>50.73</v>
          </cell>
          <cell r="AU410">
            <v>51.9</v>
          </cell>
          <cell r="AV410">
            <v>53.08</v>
          </cell>
          <cell r="AW410">
            <v>54.25</v>
          </cell>
          <cell r="AX410">
            <v>55.43</v>
          </cell>
          <cell r="AY410">
            <v>56.6</v>
          </cell>
          <cell r="AZ410">
            <v>57.78</v>
          </cell>
          <cell r="BA410">
            <v>58.95</v>
          </cell>
          <cell r="BB410">
            <v>60.13</v>
          </cell>
          <cell r="BC410">
            <v>54.25</v>
          </cell>
          <cell r="BD410">
            <v>41</v>
          </cell>
          <cell r="BE410">
            <v>46.35</v>
          </cell>
          <cell r="BF410">
            <v>47.99</v>
          </cell>
          <cell r="BG410">
            <v>49.64</v>
          </cell>
          <cell r="BH410">
            <v>51.28</v>
          </cell>
          <cell r="BI410">
            <v>52.93</v>
          </cell>
          <cell r="BJ410">
            <v>54.57</v>
          </cell>
          <cell r="BK410">
            <v>56.22</v>
          </cell>
          <cell r="BL410">
            <v>57.86</v>
          </cell>
          <cell r="BM410">
            <v>59.51</v>
          </cell>
          <cell r="BN410">
            <v>61.15</v>
          </cell>
          <cell r="BO410">
            <v>62.8</v>
          </cell>
          <cell r="BP410">
            <v>64.44</v>
          </cell>
          <cell r="BQ410">
            <v>66.09</v>
          </cell>
          <cell r="BR410">
            <v>67.73</v>
          </cell>
          <cell r="BS410">
            <v>69.38</v>
          </cell>
          <cell r="BT410">
            <v>71.02</v>
          </cell>
          <cell r="BU410">
            <v>72.67</v>
          </cell>
          <cell r="BV410">
            <v>74.31</v>
          </cell>
          <cell r="BW410">
            <v>75.959999999999994</v>
          </cell>
          <cell r="BX410">
            <v>77.599999999999994</v>
          </cell>
          <cell r="BY410">
            <v>79.25</v>
          </cell>
          <cell r="BZ410">
            <v>80.89</v>
          </cell>
          <cell r="CA410">
            <v>82.54</v>
          </cell>
          <cell r="CB410">
            <v>84.18</v>
          </cell>
          <cell r="CC410">
            <v>75.959999999999994</v>
          </cell>
        </row>
        <row r="411">
          <cell r="AD411">
            <v>42</v>
          </cell>
          <cell r="AE411">
            <v>33.9</v>
          </cell>
          <cell r="AF411">
            <v>35.11</v>
          </cell>
          <cell r="AG411">
            <v>36.31</v>
          </cell>
          <cell r="AH411">
            <v>37.51</v>
          </cell>
          <cell r="AI411">
            <v>38.72</v>
          </cell>
          <cell r="AJ411">
            <v>39.92</v>
          </cell>
          <cell r="AK411">
            <v>41.13</v>
          </cell>
          <cell r="AL411">
            <v>42.33</v>
          </cell>
          <cell r="AM411">
            <v>43.53</v>
          </cell>
          <cell r="AN411">
            <v>44.74</v>
          </cell>
          <cell r="AO411">
            <v>45.94</v>
          </cell>
          <cell r="AP411">
            <v>47.14</v>
          </cell>
          <cell r="AQ411">
            <v>48.35</v>
          </cell>
          <cell r="AR411">
            <v>49.55</v>
          </cell>
          <cell r="AS411">
            <v>50.76</v>
          </cell>
          <cell r="AT411">
            <v>51.96</v>
          </cell>
          <cell r="AU411">
            <v>53.16</v>
          </cell>
          <cell r="AV411">
            <v>54.37</v>
          </cell>
          <cell r="AW411">
            <v>55.57</v>
          </cell>
          <cell r="AX411">
            <v>56.77</v>
          </cell>
          <cell r="AY411">
            <v>57.98</v>
          </cell>
          <cell r="AZ411">
            <v>59.18</v>
          </cell>
          <cell r="BA411">
            <v>60.38</v>
          </cell>
          <cell r="BB411">
            <v>61.59</v>
          </cell>
          <cell r="BC411">
            <v>55.57</v>
          </cell>
          <cell r="BD411">
            <v>42</v>
          </cell>
          <cell r="BE411">
            <v>47.47</v>
          </cell>
          <cell r="BF411">
            <v>49.15</v>
          </cell>
          <cell r="BG411">
            <v>50.84</v>
          </cell>
          <cell r="BH411">
            <v>52.52</v>
          </cell>
          <cell r="BI411">
            <v>54.21</v>
          </cell>
          <cell r="BJ411">
            <v>55.89</v>
          </cell>
          <cell r="BK411">
            <v>57.58</v>
          </cell>
          <cell r="BL411">
            <v>59.26</v>
          </cell>
          <cell r="BM411">
            <v>60.95</v>
          </cell>
          <cell r="BN411">
            <v>62.63</v>
          </cell>
          <cell r="BO411">
            <v>64.319999999999993</v>
          </cell>
          <cell r="BP411">
            <v>66</v>
          </cell>
          <cell r="BQ411">
            <v>67.69</v>
          </cell>
          <cell r="BR411">
            <v>69.37</v>
          </cell>
          <cell r="BS411">
            <v>71.06</v>
          </cell>
          <cell r="BT411">
            <v>72.739999999999995</v>
          </cell>
          <cell r="BU411">
            <v>74.430000000000007</v>
          </cell>
          <cell r="BV411">
            <v>76.11</v>
          </cell>
          <cell r="BW411">
            <v>77.8</v>
          </cell>
          <cell r="BX411">
            <v>79.48</v>
          </cell>
          <cell r="BY411">
            <v>81.17</v>
          </cell>
          <cell r="BZ411">
            <v>82.85</v>
          </cell>
          <cell r="CA411">
            <v>84.54</v>
          </cell>
          <cell r="CB411">
            <v>86.22</v>
          </cell>
          <cell r="CC411">
            <v>77.8</v>
          </cell>
        </row>
        <row r="412">
          <cell r="AD412">
            <v>43</v>
          </cell>
          <cell r="AE412">
            <v>34.700000000000003</v>
          </cell>
          <cell r="AF412">
            <v>35.94</v>
          </cell>
          <cell r="AG412">
            <v>37.17</v>
          </cell>
          <cell r="AH412">
            <v>38.4</v>
          </cell>
          <cell r="AI412">
            <v>39.630000000000003</v>
          </cell>
          <cell r="AJ412">
            <v>40.869999999999997</v>
          </cell>
          <cell r="AK412">
            <v>42.1</v>
          </cell>
          <cell r="AL412">
            <v>43.33</v>
          </cell>
          <cell r="AM412">
            <v>44.56</v>
          </cell>
          <cell r="AN412">
            <v>45.79</v>
          </cell>
          <cell r="AO412">
            <v>47.03</v>
          </cell>
          <cell r="AP412">
            <v>48.26</v>
          </cell>
          <cell r="AQ412">
            <v>49.49</v>
          </cell>
          <cell r="AR412">
            <v>50.72</v>
          </cell>
          <cell r="AS412">
            <v>51.96</v>
          </cell>
          <cell r="AT412">
            <v>53.19</v>
          </cell>
          <cell r="AU412">
            <v>54.42</v>
          </cell>
          <cell r="AV412">
            <v>55.65</v>
          </cell>
          <cell r="AW412">
            <v>56.89</v>
          </cell>
          <cell r="AX412">
            <v>58.12</v>
          </cell>
          <cell r="AY412">
            <v>59.35</v>
          </cell>
          <cell r="AZ412">
            <v>60.58</v>
          </cell>
          <cell r="BA412">
            <v>61.81</v>
          </cell>
          <cell r="BB412">
            <v>63.05</v>
          </cell>
          <cell r="BC412">
            <v>56.88</v>
          </cell>
          <cell r="BD412">
            <v>43</v>
          </cell>
          <cell r="BE412">
            <v>48.59</v>
          </cell>
          <cell r="BF412">
            <v>50.31</v>
          </cell>
          <cell r="BG412">
            <v>52.04</v>
          </cell>
          <cell r="BH412">
            <v>53.76</v>
          </cell>
          <cell r="BI412">
            <v>55.49</v>
          </cell>
          <cell r="BJ412">
            <v>57.21</v>
          </cell>
          <cell r="BK412">
            <v>58.94</v>
          </cell>
          <cell r="BL412">
            <v>60.66</v>
          </cell>
          <cell r="BM412">
            <v>62.39</v>
          </cell>
          <cell r="BN412">
            <v>64.11</v>
          </cell>
          <cell r="BO412">
            <v>65.84</v>
          </cell>
          <cell r="BP412">
            <v>67.56</v>
          </cell>
          <cell r="BQ412">
            <v>69.290000000000006</v>
          </cell>
          <cell r="BR412">
            <v>71.010000000000005</v>
          </cell>
          <cell r="BS412">
            <v>72.739999999999995</v>
          </cell>
          <cell r="BT412">
            <v>74.459999999999994</v>
          </cell>
          <cell r="BU412">
            <v>76.19</v>
          </cell>
          <cell r="BV412">
            <v>77.91</v>
          </cell>
          <cell r="BW412">
            <v>79.64</v>
          </cell>
          <cell r="BX412">
            <v>81.36</v>
          </cell>
          <cell r="BY412">
            <v>83.09</v>
          </cell>
          <cell r="BZ412">
            <v>84.81</v>
          </cell>
          <cell r="CA412">
            <v>86.54</v>
          </cell>
          <cell r="CB412">
            <v>88.27</v>
          </cell>
          <cell r="CC412">
            <v>79.64</v>
          </cell>
        </row>
        <row r="413">
          <cell r="AD413">
            <v>44</v>
          </cell>
          <cell r="AE413">
            <v>35.5</v>
          </cell>
          <cell r="AF413">
            <v>36.76</v>
          </cell>
          <cell r="AG413">
            <v>38.03</v>
          </cell>
          <cell r="AH413">
            <v>39.29</v>
          </cell>
          <cell r="AI413">
            <v>40.549999999999997</v>
          </cell>
          <cell r="AJ413">
            <v>41.81</v>
          </cell>
          <cell r="AK413">
            <v>43.07</v>
          </cell>
          <cell r="AL413">
            <v>44.33</v>
          </cell>
          <cell r="AM413">
            <v>45.59</v>
          </cell>
          <cell r="AN413">
            <v>46.85</v>
          </cell>
          <cell r="AO413">
            <v>48.11</v>
          </cell>
          <cell r="AP413">
            <v>49.37</v>
          </cell>
          <cell r="AQ413">
            <v>50.64</v>
          </cell>
          <cell r="AR413">
            <v>51.9</v>
          </cell>
          <cell r="AS413">
            <v>53.16</v>
          </cell>
          <cell r="AT413">
            <v>54.42</v>
          </cell>
          <cell r="AU413">
            <v>55.68</v>
          </cell>
          <cell r="AV413">
            <v>56.94</v>
          </cell>
          <cell r="AW413">
            <v>58.2</v>
          </cell>
          <cell r="AX413">
            <v>59.46</v>
          </cell>
          <cell r="AY413">
            <v>60.72</v>
          </cell>
          <cell r="AZ413">
            <v>61.98</v>
          </cell>
          <cell r="BA413">
            <v>63.24</v>
          </cell>
          <cell r="BB413">
            <v>64.510000000000005</v>
          </cell>
          <cell r="BC413">
            <v>58.2</v>
          </cell>
          <cell r="BD413">
            <v>44</v>
          </cell>
          <cell r="BE413">
            <v>49.7</v>
          </cell>
          <cell r="BF413">
            <v>51.47</v>
          </cell>
          <cell r="BG413">
            <v>53.24</v>
          </cell>
          <cell r="BH413">
            <v>55</v>
          </cell>
          <cell r="BI413">
            <v>56.77</v>
          </cell>
          <cell r="BJ413">
            <v>58.53</v>
          </cell>
          <cell r="BK413">
            <v>60.3</v>
          </cell>
          <cell r="BL413">
            <v>62.06</v>
          </cell>
          <cell r="BM413">
            <v>63.83</v>
          </cell>
          <cell r="BN413">
            <v>65.59</v>
          </cell>
          <cell r="BO413">
            <v>67.36</v>
          </cell>
          <cell r="BP413">
            <v>69.12</v>
          </cell>
          <cell r="BQ413">
            <v>70.89</v>
          </cell>
          <cell r="BR413">
            <v>72.650000000000006</v>
          </cell>
          <cell r="BS413">
            <v>74.42</v>
          </cell>
          <cell r="BT413">
            <v>76.180000000000007</v>
          </cell>
          <cell r="BU413">
            <v>77.95</v>
          </cell>
          <cell r="BV413">
            <v>79.72</v>
          </cell>
          <cell r="BW413">
            <v>81.48</v>
          </cell>
          <cell r="BX413">
            <v>83.25</v>
          </cell>
          <cell r="BY413">
            <v>85.01</v>
          </cell>
          <cell r="BZ413">
            <v>86.78</v>
          </cell>
          <cell r="CA413">
            <v>88.54</v>
          </cell>
          <cell r="CB413">
            <v>90.31</v>
          </cell>
          <cell r="CC413">
            <v>81.48</v>
          </cell>
        </row>
        <row r="414">
          <cell r="AD414">
            <v>45</v>
          </cell>
          <cell r="AE414">
            <v>36.299999999999997</v>
          </cell>
          <cell r="AF414">
            <v>37.590000000000003</v>
          </cell>
          <cell r="AG414">
            <v>38.880000000000003</v>
          </cell>
          <cell r="AH414">
            <v>40.17</v>
          </cell>
          <cell r="AI414">
            <v>41.46</v>
          </cell>
          <cell r="AJ414">
            <v>42.75</v>
          </cell>
          <cell r="AK414">
            <v>44.04</v>
          </cell>
          <cell r="AL414">
            <v>45.33</v>
          </cell>
          <cell r="AM414">
            <v>46.62</v>
          </cell>
          <cell r="AN414">
            <v>47.91</v>
          </cell>
          <cell r="AO414">
            <v>49.2</v>
          </cell>
          <cell r="AP414">
            <v>50.49</v>
          </cell>
          <cell r="AQ414">
            <v>51.78</v>
          </cell>
          <cell r="AR414">
            <v>53.07</v>
          </cell>
          <cell r="AS414">
            <v>54.36</v>
          </cell>
          <cell r="AT414">
            <v>55.65</v>
          </cell>
          <cell r="AU414">
            <v>56.94</v>
          </cell>
          <cell r="AV414">
            <v>58.23</v>
          </cell>
          <cell r="AW414">
            <v>59.52</v>
          </cell>
          <cell r="AX414">
            <v>60.81</v>
          </cell>
          <cell r="AY414">
            <v>62.1</v>
          </cell>
          <cell r="AZ414">
            <v>63.38</v>
          </cell>
          <cell r="BA414">
            <v>64.67</v>
          </cell>
          <cell r="BB414">
            <v>65.959999999999994</v>
          </cell>
          <cell r="BC414">
            <v>59.52</v>
          </cell>
          <cell r="BD414">
            <v>45</v>
          </cell>
          <cell r="BE414">
            <v>50.82</v>
          </cell>
          <cell r="BF414">
            <v>52.63</v>
          </cell>
          <cell r="BG414">
            <v>54.43</v>
          </cell>
          <cell r="BH414">
            <v>56.24</v>
          </cell>
          <cell r="BI414">
            <v>58.05</v>
          </cell>
          <cell r="BJ414">
            <v>59.85</v>
          </cell>
          <cell r="BK414">
            <v>61.66</v>
          </cell>
          <cell r="BL414">
            <v>63.46</v>
          </cell>
          <cell r="BM414">
            <v>65.27</v>
          </cell>
          <cell r="BN414">
            <v>67.069999999999993</v>
          </cell>
          <cell r="BO414">
            <v>68.88</v>
          </cell>
          <cell r="BP414">
            <v>70.680000000000007</v>
          </cell>
          <cell r="BQ414">
            <v>72.489999999999995</v>
          </cell>
          <cell r="BR414">
            <v>74.3</v>
          </cell>
          <cell r="BS414">
            <v>76.099999999999994</v>
          </cell>
          <cell r="BT414">
            <v>77.91</v>
          </cell>
          <cell r="BU414">
            <v>79.709999999999994</v>
          </cell>
          <cell r="BV414">
            <v>81.52</v>
          </cell>
          <cell r="BW414">
            <v>83.32</v>
          </cell>
          <cell r="BX414">
            <v>85.13</v>
          </cell>
          <cell r="BY414">
            <v>86.93</v>
          </cell>
          <cell r="BZ414">
            <v>88.74</v>
          </cell>
          <cell r="CA414">
            <v>90.54</v>
          </cell>
          <cell r="CB414">
            <v>92.35</v>
          </cell>
          <cell r="CC414">
            <v>83.32</v>
          </cell>
        </row>
        <row r="415">
          <cell r="AD415">
            <v>46</v>
          </cell>
          <cell r="AE415">
            <v>37.1</v>
          </cell>
          <cell r="AF415">
            <v>38.42</v>
          </cell>
          <cell r="AG415">
            <v>39.74</v>
          </cell>
          <cell r="AH415">
            <v>41.06</v>
          </cell>
          <cell r="AI415">
            <v>42.38</v>
          </cell>
          <cell r="AJ415">
            <v>43.69</v>
          </cell>
          <cell r="AK415">
            <v>45.01</v>
          </cell>
          <cell r="AL415">
            <v>46.33</v>
          </cell>
          <cell r="AM415">
            <v>47.65</v>
          </cell>
          <cell r="AN415">
            <v>48.97</v>
          </cell>
          <cell r="AO415">
            <v>50.29</v>
          </cell>
          <cell r="AP415">
            <v>51.6</v>
          </cell>
          <cell r="AQ415">
            <v>52.92</v>
          </cell>
          <cell r="AR415">
            <v>54.24</v>
          </cell>
          <cell r="AS415">
            <v>55.56</v>
          </cell>
          <cell r="AT415">
            <v>56.88</v>
          </cell>
          <cell r="AU415">
            <v>58.2</v>
          </cell>
          <cell r="AV415">
            <v>59.51</v>
          </cell>
          <cell r="AW415">
            <v>60.83</v>
          </cell>
          <cell r="AX415">
            <v>62.15</v>
          </cell>
          <cell r="AY415">
            <v>63.47</v>
          </cell>
          <cell r="AZ415">
            <v>64.790000000000006</v>
          </cell>
          <cell r="BA415">
            <v>66.099999999999994</v>
          </cell>
          <cell r="BB415">
            <v>67.42</v>
          </cell>
          <cell r="BC415">
            <v>60.83</v>
          </cell>
          <cell r="BD415">
            <v>46</v>
          </cell>
          <cell r="BE415">
            <v>51.94</v>
          </cell>
          <cell r="BF415">
            <v>53.79</v>
          </cell>
          <cell r="BG415">
            <v>55.63</v>
          </cell>
          <cell r="BH415">
            <v>57.48</v>
          </cell>
          <cell r="BI415">
            <v>59.33</v>
          </cell>
          <cell r="BJ415">
            <v>61.17</v>
          </cell>
          <cell r="BK415">
            <v>63.02</v>
          </cell>
          <cell r="BL415">
            <v>64.86</v>
          </cell>
          <cell r="BM415">
            <v>66.709999999999994</v>
          </cell>
          <cell r="BN415">
            <v>68.55</v>
          </cell>
          <cell r="BO415">
            <v>70.400000000000006</v>
          </cell>
          <cell r="BP415">
            <v>72.25</v>
          </cell>
          <cell r="BQ415">
            <v>74.09</v>
          </cell>
          <cell r="BR415">
            <v>75.94</v>
          </cell>
          <cell r="BS415">
            <v>77.78</v>
          </cell>
          <cell r="BT415">
            <v>79.63</v>
          </cell>
          <cell r="BU415">
            <v>81.47</v>
          </cell>
          <cell r="BV415">
            <v>83.32</v>
          </cell>
          <cell r="BW415">
            <v>85.16</v>
          </cell>
          <cell r="BX415">
            <v>87.01</v>
          </cell>
          <cell r="BY415">
            <v>88.86</v>
          </cell>
          <cell r="BZ415">
            <v>90.7</v>
          </cell>
          <cell r="CA415">
            <v>92.55</v>
          </cell>
          <cell r="CB415">
            <v>94.39</v>
          </cell>
          <cell r="CC415">
            <v>85.16</v>
          </cell>
        </row>
        <row r="416">
          <cell r="AD416">
            <v>47</v>
          </cell>
          <cell r="AE416">
            <v>37.9</v>
          </cell>
          <cell r="AF416">
            <v>39.25</v>
          </cell>
          <cell r="AG416">
            <v>40.6</v>
          </cell>
          <cell r="AH416">
            <v>41.94</v>
          </cell>
          <cell r="AI416">
            <v>43.29</v>
          </cell>
          <cell r="AJ416">
            <v>44.64</v>
          </cell>
          <cell r="AK416">
            <v>45.98</v>
          </cell>
          <cell r="AL416">
            <v>47.33</v>
          </cell>
          <cell r="AM416">
            <v>48.68</v>
          </cell>
          <cell r="AN416">
            <v>50.02</v>
          </cell>
          <cell r="AO416">
            <v>51.37</v>
          </cell>
          <cell r="AP416">
            <v>52.72</v>
          </cell>
          <cell r="AQ416">
            <v>54.07</v>
          </cell>
          <cell r="AR416">
            <v>55.41</v>
          </cell>
          <cell r="AS416">
            <v>56.76</v>
          </cell>
          <cell r="AT416">
            <v>58.11</v>
          </cell>
          <cell r="AU416">
            <v>59.45</v>
          </cell>
          <cell r="AV416">
            <v>60.8</v>
          </cell>
          <cell r="AW416">
            <v>62.15</v>
          </cell>
          <cell r="AX416">
            <v>63.49</v>
          </cell>
          <cell r="AY416">
            <v>64.84</v>
          </cell>
          <cell r="AZ416">
            <v>66.19</v>
          </cell>
          <cell r="BA416">
            <v>67.53</v>
          </cell>
          <cell r="BB416">
            <v>68.88</v>
          </cell>
          <cell r="BC416">
            <v>62.15</v>
          </cell>
          <cell r="BD416">
            <v>47</v>
          </cell>
          <cell r="BE416">
            <v>53.06</v>
          </cell>
          <cell r="BF416">
            <v>54.95</v>
          </cell>
          <cell r="BG416">
            <v>56.83</v>
          </cell>
          <cell r="BH416">
            <v>58.72</v>
          </cell>
          <cell r="BI416">
            <v>60.61</v>
          </cell>
          <cell r="BJ416">
            <v>62.49</v>
          </cell>
          <cell r="BK416">
            <v>64.38</v>
          </cell>
          <cell r="BL416">
            <v>66.260000000000005</v>
          </cell>
          <cell r="BM416">
            <v>68.150000000000006</v>
          </cell>
          <cell r="BN416">
            <v>70.03</v>
          </cell>
          <cell r="BO416">
            <v>71.92</v>
          </cell>
          <cell r="BP416">
            <v>73.81</v>
          </cell>
          <cell r="BQ416">
            <v>75.69</v>
          </cell>
          <cell r="BR416">
            <v>77.58</v>
          </cell>
          <cell r="BS416">
            <v>79.459999999999994</v>
          </cell>
          <cell r="BT416">
            <v>81.349999999999994</v>
          </cell>
          <cell r="BU416">
            <v>83.23</v>
          </cell>
          <cell r="BV416">
            <v>85.12</v>
          </cell>
          <cell r="BW416">
            <v>87.01</v>
          </cell>
          <cell r="BX416">
            <v>88.89</v>
          </cell>
          <cell r="BY416">
            <v>90.78</v>
          </cell>
          <cell r="BZ416">
            <v>92.66</v>
          </cell>
          <cell r="CA416">
            <v>94.55</v>
          </cell>
          <cell r="CB416">
            <v>96.43</v>
          </cell>
          <cell r="CC416">
            <v>87.01</v>
          </cell>
        </row>
        <row r="417">
          <cell r="AD417">
            <v>48</v>
          </cell>
          <cell r="AE417">
            <v>38.700000000000003</v>
          </cell>
          <cell r="AF417">
            <v>40.08</v>
          </cell>
          <cell r="AG417">
            <v>41.45</v>
          </cell>
          <cell r="AH417">
            <v>42.83</v>
          </cell>
          <cell r="AI417">
            <v>44.2</v>
          </cell>
          <cell r="AJ417">
            <v>45.58</v>
          </cell>
          <cell r="AK417">
            <v>46.96</v>
          </cell>
          <cell r="AL417">
            <v>48.33</v>
          </cell>
          <cell r="AM417">
            <v>49.71</v>
          </cell>
          <cell r="AN417">
            <v>51.08</v>
          </cell>
          <cell r="AO417">
            <v>52.46</v>
          </cell>
          <cell r="AP417">
            <v>53.83</v>
          </cell>
          <cell r="AQ417">
            <v>55.21</v>
          </cell>
          <cell r="AR417">
            <v>56.58</v>
          </cell>
          <cell r="AS417">
            <v>57.96</v>
          </cell>
          <cell r="AT417">
            <v>59.34</v>
          </cell>
          <cell r="AU417">
            <v>60.71</v>
          </cell>
          <cell r="AV417">
            <v>62.09</v>
          </cell>
          <cell r="AW417">
            <v>63.46</v>
          </cell>
          <cell r="AX417">
            <v>64.84</v>
          </cell>
          <cell r="AY417">
            <v>66.209999999999994</v>
          </cell>
          <cell r="AZ417">
            <v>67.59</v>
          </cell>
          <cell r="BA417">
            <v>68.959999999999994</v>
          </cell>
          <cell r="BB417">
            <v>70.34</v>
          </cell>
          <cell r="BC417">
            <v>63.46</v>
          </cell>
          <cell r="BD417">
            <v>48</v>
          </cell>
          <cell r="BE417">
            <v>54.18</v>
          </cell>
          <cell r="BF417">
            <v>56.11</v>
          </cell>
          <cell r="BG417">
            <v>58.03</v>
          </cell>
          <cell r="BH417">
            <v>59.96</v>
          </cell>
          <cell r="BI417">
            <v>61.89</v>
          </cell>
          <cell r="BJ417">
            <v>63.81</v>
          </cell>
          <cell r="BK417">
            <v>65.739999999999995</v>
          </cell>
          <cell r="BL417">
            <v>67.66</v>
          </cell>
          <cell r="BM417">
            <v>69.59</v>
          </cell>
          <cell r="BN417">
            <v>71.52</v>
          </cell>
          <cell r="BO417">
            <v>73.44</v>
          </cell>
          <cell r="BP417">
            <v>75.37</v>
          </cell>
          <cell r="BQ417">
            <v>77.290000000000006</v>
          </cell>
          <cell r="BR417">
            <v>79.22</v>
          </cell>
          <cell r="BS417">
            <v>81.14</v>
          </cell>
          <cell r="BT417">
            <v>83.07</v>
          </cell>
          <cell r="BU417">
            <v>85</v>
          </cell>
          <cell r="BV417">
            <v>86.92</v>
          </cell>
          <cell r="BW417">
            <v>88.85</v>
          </cell>
          <cell r="BX417">
            <v>90.77</v>
          </cell>
          <cell r="BY417">
            <v>92.7</v>
          </cell>
          <cell r="BZ417">
            <v>94.62</v>
          </cell>
          <cell r="CA417">
            <v>96.55</v>
          </cell>
          <cell r="CB417">
            <v>98.48</v>
          </cell>
          <cell r="CC417">
            <v>88.85</v>
          </cell>
        </row>
        <row r="418">
          <cell r="AD418">
            <v>49</v>
          </cell>
          <cell r="AE418">
            <v>39.5</v>
          </cell>
          <cell r="AF418">
            <v>40.909999999999997</v>
          </cell>
          <cell r="AG418">
            <v>42.31</v>
          </cell>
          <cell r="AH418">
            <v>43.71</v>
          </cell>
          <cell r="AI418">
            <v>45.12</v>
          </cell>
          <cell r="AJ418">
            <v>46.52</v>
          </cell>
          <cell r="AK418">
            <v>47.93</v>
          </cell>
          <cell r="AL418">
            <v>49.33</v>
          </cell>
          <cell r="AM418">
            <v>50.74</v>
          </cell>
          <cell r="AN418">
            <v>52.14</v>
          </cell>
          <cell r="AO418">
            <v>53.54</v>
          </cell>
          <cell r="AP418">
            <v>54.95</v>
          </cell>
          <cell r="AQ418">
            <v>56.35</v>
          </cell>
          <cell r="AR418">
            <v>57.76</v>
          </cell>
          <cell r="AS418">
            <v>59.16</v>
          </cell>
          <cell r="AT418">
            <v>60.57</v>
          </cell>
          <cell r="AU418">
            <v>61.97</v>
          </cell>
          <cell r="AV418">
            <v>63.37</v>
          </cell>
          <cell r="AW418">
            <v>64.78</v>
          </cell>
          <cell r="AX418">
            <v>66.180000000000007</v>
          </cell>
          <cell r="AY418">
            <v>67.59</v>
          </cell>
          <cell r="AZ418">
            <v>68.989999999999995</v>
          </cell>
          <cell r="BA418">
            <v>70.39</v>
          </cell>
          <cell r="BB418">
            <v>71.8</v>
          </cell>
          <cell r="BC418">
            <v>64.78</v>
          </cell>
          <cell r="BD418">
            <v>49</v>
          </cell>
          <cell r="BE418">
            <v>55.3</v>
          </cell>
          <cell r="BF418">
            <v>57.27</v>
          </cell>
          <cell r="BG418">
            <v>59.23</v>
          </cell>
          <cell r="BH418">
            <v>61.2</v>
          </cell>
          <cell r="BI418">
            <v>63.17</v>
          </cell>
          <cell r="BJ418">
            <v>65.13</v>
          </cell>
          <cell r="BK418">
            <v>67.099999999999994</v>
          </cell>
          <cell r="BL418">
            <v>69.06</v>
          </cell>
          <cell r="BM418">
            <v>71.03</v>
          </cell>
          <cell r="BN418">
            <v>73</v>
          </cell>
          <cell r="BO418">
            <v>74.959999999999994</v>
          </cell>
          <cell r="BP418">
            <v>76.930000000000007</v>
          </cell>
          <cell r="BQ418">
            <v>78.89</v>
          </cell>
          <cell r="BR418">
            <v>80.86</v>
          </cell>
          <cell r="BS418">
            <v>82.83</v>
          </cell>
          <cell r="BT418">
            <v>84.79</v>
          </cell>
          <cell r="BU418">
            <v>86.76</v>
          </cell>
          <cell r="BV418">
            <v>88.72</v>
          </cell>
          <cell r="BW418">
            <v>90.69</v>
          </cell>
          <cell r="BX418">
            <v>92.65</v>
          </cell>
          <cell r="BY418">
            <v>94.62</v>
          </cell>
          <cell r="BZ418">
            <v>96.59</v>
          </cell>
          <cell r="CA418">
            <v>98.55</v>
          </cell>
          <cell r="CB418">
            <v>100.52</v>
          </cell>
          <cell r="CC418">
            <v>90.69</v>
          </cell>
        </row>
        <row r="419">
          <cell r="AD419">
            <v>50</v>
          </cell>
          <cell r="AE419">
            <v>40.299999999999997</v>
          </cell>
          <cell r="AF419">
            <v>41.73</v>
          </cell>
          <cell r="AG419">
            <v>43.17</v>
          </cell>
          <cell r="AH419">
            <v>44.6</v>
          </cell>
          <cell r="AI419">
            <v>46.03</v>
          </cell>
          <cell r="AJ419">
            <v>47.47</v>
          </cell>
          <cell r="AK419">
            <v>48.9</v>
          </cell>
          <cell r="AL419">
            <v>50.33</v>
          </cell>
          <cell r="AM419">
            <v>51.76</v>
          </cell>
          <cell r="AN419">
            <v>53.2</v>
          </cell>
          <cell r="AO419">
            <v>54.63</v>
          </cell>
          <cell r="AP419">
            <v>56.06</v>
          </cell>
          <cell r="AQ419">
            <v>57.5</v>
          </cell>
          <cell r="AR419">
            <v>58.93</v>
          </cell>
          <cell r="AS419">
            <v>60.36</v>
          </cell>
          <cell r="AT419">
            <v>61.79</v>
          </cell>
          <cell r="AU419">
            <v>63.23</v>
          </cell>
          <cell r="AV419">
            <v>64.66</v>
          </cell>
          <cell r="AW419">
            <v>66.09</v>
          </cell>
          <cell r="AX419">
            <v>67.53</v>
          </cell>
          <cell r="AY419">
            <v>68.959999999999994</v>
          </cell>
          <cell r="AZ419">
            <v>70.39</v>
          </cell>
          <cell r="BA419">
            <v>71.819999999999993</v>
          </cell>
          <cell r="BB419">
            <v>73.260000000000005</v>
          </cell>
          <cell r="BC419">
            <v>66.09</v>
          </cell>
          <cell r="BD419">
            <v>50</v>
          </cell>
          <cell r="BE419">
            <v>56.42</v>
          </cell>
          <cell r="BF419">
            <v>58.43</v>
          </cell>
          <cell r="BG419">
            <v>60.43</v>
          </cell>
          <cell r="BH419">
            <v>62.44</v>
          </cell>
          <cell r="BI419">
            <v>64.45</v>
          </cell>
          <cell r="BJ419">
            <v>66.45</v>
          </cell>
          <cell r="BK419">
            <v>68.459999999999994</v>
          </cell>
          <cell r="BL419">
            <v>70.459999999999994</v>
          </cell>
          <cell r="BM419">
            <v>72.47</v>
          </cell>
          <cell r="BN419">
            <v>74.48</v>
          </cell>
          <cell r="BO419">
            <v>76.48</v>
          </cell>
          <cell r="BP419">
            <v>78.489999999999995</v>
          </cell>
          <cell r="BQ419">
            <v>80.489999999999995</v>
          </cell>
          <cell r="BR419">
            <v>82.5</v>
          </cell>
          <cell r="BS419">
            <v>84.51</v>
          </cell>
          <cell r="BT419">
            <v>86.51</v>
          </cell>
          <cell r="BU419">
            <v>88.52</v>
          </cell>
          <cell r="BV419">
            <v>90.52</v>
          </cell>
          <cell r="BW419">
            <v>92.53</v>
          </cell>
          <cell r="BX419">
            <v>94.54</v>
          </cell>
          <cell r="BY419">
            <v>96.54</v>
          </cell>
          <cell r="BZ419">
            <v>98.55</v>
          </cell>
          <cell r="CA419">
            <v>100.55</v>
          </cell>
          <cell r="CB419">
            <v>102.56</v>
          </cell>
          <cell r="CC419">
            <v>92.53</v>
          </cell>
        </row>
        <row r="420">
          <cell r="AD420">
            <v>51</v>
          </cell>
          <cell r="AE420">
            <v>41.1</v>
          </cell>
          <cell r="AF420">
            <v>42.56</v>
          </cell>
          <cell r="AG420">
            <v>44.02</v>
          </cell>
          <cell r="AH420">
            <v>45.49</v>
          </cell>
          <cell r="AI420">
            <v>46.95</v>
          </cell>
          <cell r="AJ420">
            <v>48.41</v>
          </cell>
          <cell r="AK420">
            <v>49.87</v>
          </cell>
          <cell r="AL420">
            <v>51.33</v>
          </cell>
          <cell r="AM420">
            <v>52.79</v>
          </cell>
          <cell r="AN420">
            <v>54.26</v>
          </cell>
          <cell r="AO420">
            <v>55.72</v>
          </cell>
          <cell r="AP420">
            <v>57.18</v>
          </cell>
          <cell r="AQ420">
            <v>58.64</v>
          </cell>
          <cell r="AR420">
            <v>60.1</v>
          </cell>
          <cell r="AS420">
            <v>61.56</v>
          </cell>
          <cell r="AT420">
            <v>63.02</v>
          </cell>
          <cell r="AU420">
            <v>64.489999999999995</v>
          </cell>
          <cell r="AV420">
            <v>65.95</v>
          </cell>
          <cell r="AW420">
            <v>67.41</v>
          </cell>
          <cell r="AX420">
            <v>68.87</v>
          </cell>
          <cell r="AY420">
            <v>70.33</v>
          </cell>
          <cell r="AZ420">
            <v>71.790000000000006</v>
          </cell>
          <cell r="BA420">
            <v>73.260000000000005</v>
          </cell>
          <cell r="BB420">
            <v>74.72</v>
          </cell>
          <cell r="BC420">
            <v>67.41</v>
          </cell>
          <cell r="BD420">
            <v>51</v>
          </cell>
          <cell r="BE420">
            <v>57.54</v>
          </cell>
          <cell r="BF420">
            <v>59.59</v>
          </cell>
          <cell r="BG420">
            <v>61.63</v>
          </cell>
          <cell r="BH420">
            <v>63.68</v>
          </cell>
          <cell r="BI420">
            <v>65.73</v>
          </cell>
          <cell r="BJ420">
            <v>67.77</v>
          </cell>
          <cell r="BK420">
            <v>69.819999999999993</v>
          </cell>
          <cell r="BL420">
            <v>71.86</v>
          </cell>
          <cell r="BM420">
            <v>73.91</v>
          </cell>
          <cell r="BN420">
            <v>75.959999999999994</v>
          </cell>
          <cell r="BO420">
            <v>78</v>
          </cell>
          <cell r="BP420">
            <v>80.05</v>
          </cell>
          <cell r="BQ420">
            <v>82.1</v>
          </cell>
          <cell r="BR420">
            <v>84.14</v>
          </cell>
          <cell r="BS420">
            <v>86.19</v>
          </cell>
          <cell r="BT420">
            <v>88.23</v>
          </cell>
          <cell r="BU420">
            <v>90.28</v>
          </cell>
          <cell r="BV420">
            <v>92.33</v>
          </cell>
          <cell r="BW420">
            <v>94.37</v>
          </cell>
          <cell r="BX420">
            <v>96.42</v>
          </cell>
          <cell r="BY420">
            <v>98.46</v>
          </cell>
          <cell r="BZ420">
            <v>100.51</v>
          </cell>
          <cell r="CA420">
            <v>102.56</v>
          </cell>
          <cell r="CB420">
            <v>104.6</v>
          </cell>
          <cell r="CC420">
            <v>94.37</v>
          </cell>
        </row>
        <row r="421">
          <cell r="AD421">
            <v>52</v>
          </cell>
          <cell r="AE421">
            <v>41.9</v>
          </cell>
          <cell r="AF421">
            <v>43.39</v>
          </cell>
          <cell r="AG421">
            <v>44.88</v>
          </cell>
          <cell r="AH421">
            <v>46.37</v>
          </cell>
          <cell r="AI421">
            <v>47.86</v>
          </cell>
          <cell r="AJ421">
            <v>49.35</v>
          </cell>
          <cell r="AK421">
            <v>50.84</v>
          </cell>
          <cell r="AL421">
            <v>52.33</v>
          </cell>
          <cell r="AM421">
            <v>53.82</v>
          </cell>
          <cell r="AN421">
            <v>55.31</v>
          </cell>
          <cell r="AO421">
            <v>56.8</v>
          </cell>
          <cell r="AP421">
            <v>58.29</v>
          </cell>
          <cell r="AQ421">
            <v>59.78</v>
          </cell>
          <cell r="AR421">
            <v>61.27</v>
          </cell>
          <cell r="AS421">
            <v>62.76</v>
          </cell>
          <cell r="AT421">
            <v>64.25</v>
          </cell>
          <cell r="AU421">
            <v>65.739999999999995</v>
          </cell>
          <cell r="AV421">
            <v>67.23</v>
          </cell>
          <cell r="AW421">
            <v>68.72</v>
          </cell>
          <cell r="AX421">
            <v>70.209999999999994</v>
          </cell>
          <cell r="AY421">
            <v>71.7</v>
          </cell>
          <cell r="AZ421">
            <v>73.19</v>
          </cell>
          <cell r="BA421">
            <v>74.69</v>
          </cell>
          <cell r="BB421">
            <v>76.180000000000007</v>
          </cell>
          <cell r="BC421">
            <v>68.72</v>
          </cell>
          <cell r="BD421">
            <v>52</v>
          </cell>
          <cell r="BE421">
            <v>58.66</v>
          </cell>
          <cell r="BF421">
            <v>60.75</v>
          </cell>
          <cell r="BG421">
            <v>62.83</v>
          </cell>
          <cell r="BH421">
            <v>64.92</v>
          </cell>
          <cell r="BI421">
            <v>67.010000000000005</v>
          </cell>
          <cell r="BJ421">
            <v>69.09</v>
          </cell>
          <cell r="BK421">
            <v>71.180000000000007</v>
          </cell>
          <cell r="BL421">
            <v>73.260000000000005</v>
          </cell>
          <cell r="BM421">
            <v>75.349999999999994</v>
          </cell>
          <cell r="BN421">
            <v>77.44</v>
          </cell>
          <cell r="BO421">
            <v>79.52</v>
          </cell>
          <cell r="BP421">
            <v>81.61</v>
          </cell>
          <cell r="BQ421">
            <v>83.7</v>
          </cell>
          <cell r="BR421">
            <v>85.78</v>
          </cell>
          <cell r="BS421">
            <v>87.87</v>
          </cell>
          <cell r="BT421">
            <v>89.96</v>
          </cell>
          <cell r="BU421">
            <v>92.04</v>
          </cell>
          <cell r="BV421">
            <v>94.13</v>
          </cell>
          <cell r="BW421">
            <v>96.21</v>
          </cell>
          <cell r="BX421">
            <v>98.3</v>
          </cell>
          <cell r="BY421">
            <v>100.39</v>
          </cell>
          <cell r="BZ421">
            <v>102.47</v>
          </cell>
          <cell r="CA421">
            <v>104.56</v>
          </cell>
          <cell r="CB421">
            <v>106.65</v>
          </cell>
          <cell r="CC421">
            <v>96.21</v>
          </cell>
        </row>
        <row r="422">
          <cell r="AD422">
            <v>53</v>
          </cell>
          <cell r="AE422">
            <v>42.7</v>
          </cell>
          <cell r="AF422">
            <v>44.22</v>
          </cell>
          <cell r="AG422">
            <v>45.74</v>
          </cell>
          <cell r="AH422">
            <v>47.26</v>
          </cell>
          <cell r="AI422">
            <v>48.78</v>
          </cell>
          <cell r="AJ422">
            <v>50.29</v>
          </cell>
          <cell r="AK422">
            <v>51.81</v>
          </cell>
          <cell r="AL422">
            <v>53.33</v>
          </cell>
          <cell r="AM422">
            <v>54.85</v>
          </cell>
          <cell r="AN422">
            <v>56.37</v>
          </cell>
          <cell r="AO422">
            <v>57.89</v>
          </cell>
          <cell r="AP422">
            <v>59.41</v>
          </cell>
          <cell r="AQ422">
            <v>60.93</v>
          </cell>
          <cell r="AR422">
            <v>62.45</v>
          </cell>
          <cell r="AS422">
            <v>63.96</v>
          </cell>
          <cell r="AT422">
            <v>65.48</v>
          </cell>
          <cell r="AU422">
            <v>67</v>
          </cell>
          <cell r="AV422">
            <v>68.52</v>
          </cell>
          <cell r="AW422">
            <v>70.040000000000006</v>
          </cell>
          <cell r="AX422">
            <v>71.56</v>
          </cell>
          <cell r="AY422">
            <v>73.08</v>
          </cell>
          <cell r="AZ422">
            <v>74.599999999999994</v>
          </cell>
          <cell r="BA422">
            <v>76.12</v>
          </cell>
          <cell r="BB422">
            <v>77.63</v>
          </cell>
          <cell r="BC422">
            <v>70.040000000000006</v>
          </cell>
          <cell r="BD422">
            <v>53</v>
          </cell>
          <cell r="BE422">
            <v>59.78</v>
          </cell>
          <cell r="BF422">
            <v>61.91</v>
          </cell>
          <cell r="BG422">
            <v>64.03</v>
          </cell>
          <cell r="BH422">
            <v>66.16</v>
          </cell>
          <cell r="BI422">
            <v>68.290000000000006</v>
          </cell>
          <cell r="BJ422">
            <v>70.41</v>
          </cell>
          <cell r="BK422">
            <v>72.540000000000006</v>
          </cell>
          <cell r="BL422">
            <v>74.66</v>
          </cell>
          <cell r="BM422">
            <v>76.790000000000006</v>
          </cell>
          <cell r="BN422">
            <v>78.92</v>
          </cell>
          <cell r="BO422">
            <v>81.040000000000006</v>
          </cell>
          <cell r="BP422">
            <v>83.17</v>
          </cell>
          <cell r="BQ422">
            <v>85.3</v>
          </cell>
          <cell r="BR422">
            <v>87.42</v>
          </cell>
          <cell r="BS422">
            <v>89.55</v>
          </cell>
          <cell r="BT422">
            <v>91.68</v>
          </cell>
          <cell r="BU422">
            <v>93.8</v>
          </cell>
          <cell r="BV422">
            <v>95.93</v>
          </cell>
          <cell r="BW422">
            <v>98.06</v>
          </cell>
          <cell r="BX422">
            <v>100.18</v>
          </cell>
          <cell r="BY422">
            <v>102.31</v>
          </cell>
          <cell r="BZ422">
            <v>104.43</v>
          </cell>
          <cell r="CA422">
            <v>106.56</v>
          </cell>
          <cell r="CB422">
            <v>108.69</v>
          </cell>
          <cell r="CC422">
            <v>98.06</v>
          </cell>
        </row>
        <row r="423">
          <cell r="AD423">
            <v>54</v>
          </cell>
          <cell r="AE423">
            <v>43.5</v>
          </cell>
          <cell r="AF423">
            <v>45.05</v>
          </cell>
          <cell r="AG423">
            <v>46.59</v>
          </cell>
          <cell r="AH423">
            <v>48.14</v>
          </cell>
          <cell r="AI423">
            <v>49.69</v>
          </cell>
          <cell r="AJ423">
            <v>51.24</v>
          </cell>
          <cell r="AK423">
            <v>52.78</v>
          </cell>
          <cell r="AL423">
            <v>54.33</v>
          </cell>
          <cell r="AM423">
            <v>55.88</v>
          </cell>
          <cell r="AN423">
            <v>57.43</v>
          </cell>
          <cell r="AO423">
            <v>58.98</v>
          </cell>
          <cell r="AP423">
            <v>60.52</v>
          </cell>
          <cell r="AQ423">
            <v>62.07</v>
          </cell>
          <cell r="AR423">
            <v>63.62</v>
          </cell>
          <cell r="AS423">
            <v>65.17</v>
          </cell>
          <cell r="AT423">
            <v>66.709999999999994</v>
          </cell>
          <cell r="AU423">
            <v>68.260000000000005</v>
          </cell>
          <cell r="AV423">
            <v>69.81</v>
          </cell>
          <cell r="AW423">
            <v>71.36</v>
          </cell>
          <cell r="AX423">
            <v>72.900000000000006</v>
          </cell>
          <cell r="AY423">
            <v>74.45</v>
          </cell>
          <cell r="AZ423">
            <v>76</v>
          </cell>
          <cell r="BA423">
            <v>77.55</v>
          </cell>
          <cell r="BB423">
            <v>79.09</v>
          </cell>
          <cell r="BC423">
            <v>71.349999999999994</v>
          </cell>
          <cell r="BD423">
            <v>54</v>
          </cell>
          <cell r="BE423">
            <v>60.9</v>
          </cell>
          <cell r="BF423">
            <v>63.07</v>
          </cell>
          <cell r="BG423">
            <v>65.23</v>
          </cell>
          <cell r="BH423">
            <v>67.400000000000006</v>
          </cell>
          <cell r="BI423">
            <v>69.569999999999993</v>
          </cell>
          <cell r="BJ423">
            <v>71.73</v>
          </cell>
          <cell r="BK423">
            <v>73.900000000000006</v>
          </cell>
          <cell r="BL423">
            <v>76.069999999999993</v>
          </cell>
          <cell r="BM423">
            <v>78.23</v>
          </cell>
          <cell r="BN423">
            <v>80.400000000000006</v>
          </cell>
          <cell r="BO423">
            <v>82.57</v>
          </cell>
          <cell r="BP423">
            <v>84.73</v>
          </cell>
          <cell r="BQ423">
            <v>86.9</v>
          </cell>
          <cell r="BR423">
            <v>89.06</v>
          </cell>
          <cell r="BS423">
            <v>91.23</v>
          </cell>
          <cell r="BT423">
            <v>93.4</v>
          </cell>
          <cell r="BU423">
            <v>95.56</v>
          </cell>
          <cell r="BV423">
            <v>97.73</v>
          </cell>
          <cell r="BW423">
            <v>99.9</v>
          </cell>
          <cell r="BX423">
            <v>102.06</v>
          </cell>
          <cell r="BY423">
            <v>104.23</v>
          </cell>
          <cell r="BZ423">
            <v>106.4</v>
          </cell>
          <cell r="CA423">
            <v>108.56</v>
          </cell>
          <cell r="CB423">
            <v>110.73</v>
          </cell>
          <cell r="CC423">
            <v>99.9</v>
          </cell>
        </row>
        <row r="424">
          <cell r="AD424">
            <v>55</v>
          </cell>
          <cell r="AE424">
            <v>44.3</v>
          </cell>
          <cell r="AF424">
            <v>45.88</v>
          </cell>
          <cell r="AG424">
            <v>47.45</v>
          </cell>
          <cell r="AH424">
            <v>49.03</v>
          </cell>
          <cell r="AI424">
            <v>50.6</v>
          </cell>
          <cell r="AJ424">
            <v>52.18</v>
          </cell>
          <cell r="AK424">
            <v>53.76</v>
          </cell>
          <cell r="AL424">
            <v>55.33</v>
          </cell>
          <cell r="AM424">
            <v>56.91</v>
          </cell>
          <cell r="AN424">
            <v>58.49</v>
          </cell>
          <cell r="AO424">
            <v>60.06</v>
          </cell>
          <cell r="AP424">
            <v>61.64</v>
          </cell>
          <cell r="AQ424">
            <v>63.21</v>
          </cell>
          <cell r="AR424">
            <v>64.790000000000006</v>
          </cell>
          <cell r="AS424">
            <v>66.37</v>
          </cell>
          <cell r="AT424">
            <v>67.94</v>
          </cell>
          <cell r="AU424">
            <v>69.52</v>
          </cell>
          <cell r="AV424">
            <v>71.09</v>
          </cell>
          <cell r="AW424">
            <v>72.67</v>
          </cell>
          <cell r="AX424">
            <v>74.25</v>
          </cell>
          <cell r="AY424">
            <v>75.819999999999993</v>
          </cell>
          <cell r="AZ424">
            <v>77.400000000000006</v>
          </cell>
          <cell r="BA424">
            <v>78.98</v>
          </cell>
          <cell r="BB424">
            <v>80.55</v>
          </cell>
          <cell r="BC424">
            <v>72.67</v>
          </cell>
          <cell r="BD424">
            <v>55</v>
          </cell>
          <cell r="BE424">
            <v>62.02</v>
          </cell>
          <cell r="BF424">
            <v>64.23</v>
          </cell>
          <cell r="BG424">
            <v>66.430000000000007</v>
          </cell>
          <cell r="BH424">
            <v>68.64</v>
          </cell>
          <cell r="BI424">
            <v>70.849999999999994</v>
          </cell>
          <cell r="BJ424">
            <v>73.05</v>
          </cell>
          <cell r="BK424">
            <v>75.260000000000005</v>
          </cell>
          <cell r="BL424">
            <v>77.47</v>
          </cell>
          <cell r="BM424">
            <v>79.67</v>
          </cell>
          <cell r="BN424">
            <v>81.88</v>
          </cell>
          <cell r="BO424">
            <v>84.09</v>
          </cell>
          <cell r="BP424">
            <v>86.29</v>
          </cell>
          <cell r="BQ424">
            <v>88.5</v>
          </cell>
          <cell r="BR424">
            <v>90.71</v>
          </cell>
          <cell r="BS424">
            <v>92.91</v>
          </cell>
          <cell r="BT424">
            <v>95.12</v>
          </cell>
          <cell r="BU424">
            <v>97.33</v>
          </cell>
          <cell r="BV424">
            <v>99.53</v>
          </cell>
          <cell r="BW424">
            <v>101.74</v>
          </cell>
          <cell r="BX424">
            <v>103.95</v>
          </cell>
          <cell r="BY424">
            <v>106.15</v>
          </cell>
          <cell r="BZ424">
            <v>108.36</v>
          </cell>
          <cell r="CA424">
            <v>110.57</v>
          </cell>
          <cell r="CB424">
            <v>112.77</v>
          </cell>
          <cell r="CC424">
            <v>101.74</v>
          </cell>
        </row>
        <row r="425">
          <cell r="AD425">
            <v>56</v>
          </cell>
          <cell r="AE425">
            <v>45.1</v>
          </cell>
          <cell r="AF425">
            <v>46.7</v>
          </cell>
          <cell r="AG425">
            <v>48.31</v>
          </cell>
          <cell r="AH425">
            <v>49.91</v>
          </cell>
          <cell r="AI425">
            <v>51.52</v>
          </cell>
          <cell r="AJ425">
            <v>53.12</v>
          </cell>
          <cell r="AK425">
            <v>54.73</v>
          </cell>
          <cell r="AL425">
            <v>56.33</v>
          </cell>
          <cell r="AM425">
            <v>57.94</v>
          </cell>
          <cell r="AN425">
            <v>59.54</v>
          </cell>
          <cell r="AO425">
            <v>61.15</v>
          </cell>
          <cell r="AP425">
            <v>62.75</v>
          </cell>
          <cell r="AQ425">
            <v>64.36</v>
          </cell>
          <cell r="AR425">
            <v>65.959999999999994</v>
          </cell>
          <cell r="AS425">
            <v>67.569999999999993</v>
          </cell>
          <cell r="AT425">
            <v>69.17</v>
          </cell>
          <cell r="AU425">
            <v>70.78</v>
          </cell>
          <cell r="AV425">
            <v>72.38</v>
          </cell>
          <cell r="AW425">
            <v>73.989999999999995</v>
          </cell>
          <cell r="AX425">
            <v>75.59</v>
          </cell>
          <cell r="AY425">
            <v>77.2</v>
          </cell>
          <cell r="AZ425">
            <v>78.8</v>
          </cell>
          <cell r="BA425">
            <v>80.41</v>
          </cell>
          <cell r="BB425">
            <v>82.01</v>
          </cell>
          <cell r="BC425">
            <v>73.989999999999995</v>
          </cell>
          <cell r="BD425">
            <v>56</v>
          </cell>
          <cell r="BE425">
            <v>63.14</v>
          </cell>
          <cell r="BF425">
            <v>65.39</v>
          </cell>
          <cell r="BG425">
            <v>67.63</v>
          </cell>
          <cell r="BH425">
            <v>69.88</v>
          </cell>
          <cell r="BI425">
            <v>72.13</v>
          </cell>
          <cell r="BJ425">
            <v>74.37</v>
          </cell>
          <cell r="BK425">
            <v>76.62</v>
          </cell>
          <cell r="BL425">
            <v>78.87</v>
          </cell>
          <cell r="BM425">
            <v>81.11</v>
          </cell>
          <cell r="BN425">
            <v>83.36</v>
          </cell>
          <cell r="BO425">
            <v>85.61</v>
          </cell>
          <cell r="BP425">
            <v>87.85</v>
          </cell>
          <cell r="BQ425">
            <v>90.1</v>
          </cell>
          <cell r="BR425">
            <v>92.35</v>
          </cell>
          <cell r="BS425">
            <v>94.59</v>
          </cell>
          <cell r="BT425">
            <v>96.84</v>
          </cell>
          <cell r="BU425">
            <v>99.09</v>
          </cell>
          <cell r="BV425">
            <v>101.33</v>
          </cell>
          <cell r="BW425">
            <v>103.58</v>
          </cell>
          <cell r="BX425">
            <v>105.83</v>
          </cell>
          <cell r="BY425">
            <v>108.07</v>
          </cell>
          <cell r="BZ425">
            <v>110.32</v>
          </cell>
          <cell r="CA425">
            <v>112.57</v>
          </cell>
          <cell r="CB425">
            <v>114.81</v>
          </cell>
          <cell r="CC425">
            <v>103.58</v>
          </cell>
        </row>
        <row r="426">
          <cell r="AD426">
            <v>57</v>
          </cell>
          <cell r="AE426">
            <v>45.9</v>
          </cell>
          <cell r="AF426">
            <v>47.53</v>
          </cell>
          <cell r="AG426">
            <v>49.17</v>
          </cell>
          <cell r="AH426">
            <v>50.8</v>
          </cell>
          <cell r="AI426">
            <v>52.43</v>
          </cell>
          <cell r="AJ426">
            <v>54.07</v>
          </cell>
          <cell r="AK426">
            <v>55.7</v>
          </cell>
          <cell r="AL426">
            <v>57.33</v>
          </cell>
          <cell r="AM426">
            <v>58.97</v>
          </cell>
          <cell r="AN426">
            <v>60.6</v>
          </cell>
          <cell r="AO426">
            <v>62.23</v>
          </cell>
          <cell r="AP426">
            <v>63.87</v>
          </cell>
          <cell r="AQ426">
            <v>65.5</v>
          </cell>
          <cell r="AR426">
            <v>67.13</v>
          </cell>
          <cell r="AS426">
            <v>68.77</v>
          </cell>
          <cell r="AT426">
            <v>70.400000000000006</v>
          </cell>
          <cell r="AU426">
            <v>72.03</v>
          </cell>
          <cell r="AV426">
            <v>73.67</v>
          </cell>
          <cell r="AW426">
            <v>75.3</v>
          </cell>
          <cell r="AX426">
            <v>76.94</v>
          </cell>
          <cell r="AY426">
            <v>78.569999999999993</v>
          </cell>
          <cell r="AZ426">
            <v>80.2</v>
          </cell>
          <cell r="BA426">
            <v>81.84</v>
          </cell>
          <cell r="BB426">
            <v>83.47</v>
          </cell>
          <cell r="BC426">
            <v>75.3</v>
          </cell>
          <cell r="BD426">
            <v>57</v>
          </cell>
          <cell r="BE426">
            <v>64.260000000000005</v>
          </cell>
          <cell r="BF426">
            <v>66.540000000000006</v>
          </cell>
          <cell r="BG426">
            <v>68.83</v>
          </cell>
          <cell r="BH426">
            <v>71.12</v>
          </cell>
          <cell r="BI426">
            <v>73.41</v>
          </cell>
          <cell r="BJ426">
            <v>75.69</v>
          </cell>
          <cell r="BK426">
            <v>77.98</v>
          </cell>
          <cell r="BL426">
            <v>80.27</v>
          </cell>
          <cell r="BM426">
            <v>82.55</v>
          </cell>
          <cell r="BN426">
            <v>84.84</v>
          </cell>
          <cell r="BO426">
            <v>87.13</v>
          </cell>
          <cell r="BP426">
            <v>89.41</v>
          </cell>
          <cell r="BQ426">
            <v>91.7</v>
          </cell>
          <cell r="BR426">
            <v>93.99</v>
          </cell>
          <cell r="BS426">
            <v>96.27</v>
          </cell>
          <cell r="BT426">
            <v>98.56</v>
          </cell>
          <cell r="BU426">
            <v>100.85</v>
          </cell>
          <cell r="BV426">
            <v>103.14</v>
          </cell>
          <cell r="BW426">
            <v>105.42</v>
          </cell>
          <cell r="BX426">
            <v>107.71</v>
          </cell>
          <cell r="BY426">
            <v>110</v>
          </cell>
          <cell r="BZ426">
            <v>112.28</v>
          </cell>
          <cell r="CA426">
            <v>114.57</v>
          </cell>
          <cell r="CB426">
            <v>116.86</v>
          </cell>
          <cell r="CC426">
            <v>105.42</v>
          </cell>
        </row>
        <row r="427">
          <cell r="AD427">
            <v>58</v>
          </cell>
          <cell r="AE427">
            <v>46.7</v>
          </cell>
          <cell r="AF427">
            <v>48.36</v>
          </cell>
          <cell r="AG427">
            <v>50.02</v>
          </cell>
          <cell r="AH427">
            <v>51.68</v>
          </cell>
          <cell r="AI427">
            <v>53.35</v>
          </cell>
          <cell r="AJ427">
            <v>55.01</v>
          </cell>
          <cell r="AK427">
            <v>56.67</v>
          </cell>
          <cell r="AL427">
            <v>58.33</v>
          </cell>
          <cell r="AM427">
            <v>60</v>
          </cell>
          <cell r="AN427">
            <v>61.66</v>
          </cell>
          <cell r="AO427">
            <v>63.32</v>
          </cell>
          <cell r="AP427">
            <v>64.98</v>
          </cell>
          <cell r="AQ427">
            <v>66.64</v>
          </cell>
          <cell r="AR427">
            <v>68.31</v>
          </cell>
          <cell r="AS427">
            <v>69.97</v>
          </cell>
          <cell r="AT427">
            <v>71.63</v>
          </cell>
          <cell r="AU427">
            <v>73.290000000000006</v>
          </cell>
          <cell r="AV427">
            <v>74.959999999999994</v>
          </cell>
          <cell r="AW427">
            <v>76.62</v>
          </cell>
          <cell r="AX427">
            <v>78.28</v>
          </cell>
          <cell r="AY427">
            <v>79.94</v>
          </cell>
          <cell r="AZ427">
            <v>81.599999999999994</v>
          </cell>
          <cell r="BA427">
            <v>83.27</v>
          </cell>
          <cell r="BB427">
            <v>84.93</v>
          </cell>
          <cell r="BC427">
            <v>76.62</v>
          </cell>
          <cell r="BD427">
            <v>58</v>
          </cell>
          <cell r="BE427">
            <v>65.38</v>
          </cell>
          <cell r="BF427">
            <v>67.7</v>
          </cell>
          <cell r="BG427">
            <v>70.03</v>
          </cell>
          <cell r="BH427">
            <v>72.36</v>
          </cell>
          <cell r="BI427">
            <v>74.69</v>
          </cell>
          <cell r="BJ427">
            <v>77.010000000000005</v>
          </cell>
          <cell r="BK427">
            <v>79.34</v>
          </cell>
          <cell r="BL427">
            <v>81.67</v>
          </cell>
          <cell r="BM427">
            <v>83.99</v>
          </cell>
          <cell r="BN427">
            <v>86.32</v>
          </cell>
          <cell r="BO427">
            <v>88.65</v>
          </cell>
          <cell r="BP427">
            <v>90.97</v>
          </cell>
          <cell r="BQ427">
            <v>93.3</v>
          </cell>
          <cell r="BR427">
            <v>95.63</v>
          </cell>
          <cell r="BS427">
            <v>97.96</v>
          </cell>
          <cell r="BT427">
            <v>100.28</v>
          </cell>
          <cell r="BU427">
            <v>102.61</v>
          </cell>
          <cell r="BV427">
            <v>104.94</v>
          </cell>
          <cell r="BW427">
            <v>107.26</v>
          </cell>
          <cell r="BX427">
            <v>109.59</v>
          </cell>
          <cell r="BY427">
            <v>111.92</v>
          </cell>
          <cell r="BZ427">
            <v>114.24</v>
          </cell>
          <cell r="CA427">
            <v>116.57</v>
          </cell>
          <cell r="CB427">
            <v>118.9</v>
          </cell>
          <cell r="CC427">
            <v>107.26</v>
          </cell>
        </row>
        <row r="428">
          <cell r="AD428">
            <v>59</v>
          </cell>
          <cell r="AE428">
            <v>47.5</v>
          </cell>
          <cell r="AF428">
            <v>49.19</v>
          </cell>
          <cell r="AG428">
            <v>50.88</v>
          </cell>
          <cell r="AH428">
            <v>52.57</v>
          </cell>
          <cell r="AI428">
            <v>54.26</v>
          </cell>
          <cell r="AJ428">
            <v>55.95</v>
          </cell>
          <cell r="AK428">
            <v>57.64</v>
          </cell>
          <cell r="AL428">
            <v>59.33</v>
          </cell>
          <cell r="AM428">
            <v>61.02</v>
          </cell>
          <cell r="AN428">
            <v>62.72</v>
          </cell>
          <cell r="AO428">
            <v>64.41</v>
          </cell>
          <cell r="AP428">
            <v>66.099999999999994</v>
          </cell>
          <cell r="AQ428">
            <v>67.790000000000006</v>
          </cell>
          <cell r="AR428">
            <v>69.48</v>
          </cell>
          <cell r="AS428">
            <v>71.17</v>
          </cell>
          <cell r="AT428">
            <v>72.86</v>
          </cell>
          <cell r="AU428">
            <v>74.55</v>
          </cell>
          <cell r="AV428">
            <v>76.239999999999995</v>
          </cell>
          <cell r="AW428">
            <v>77.930000000000007</v>
          </cell>
          <cell r="AX428">
            <v>79.62</v>
          </cell>
          <cell r="AY428">
            <v>81.31</v>
          </cell>
          <cell r="AZ428">
            <v>83.01</v>
          </cell>
          <cell r="BA428">
            <v>84.7</v>
          </cell>
          <cell r="BB428">
            <v>86.39</v>
          </cell>
          <cell r="BC428">
            <v>77.930000000000007</v>
          </cell>
          <cell r="BD428">
            <v>59</v>
          </cell>
          <cell r="BE428">
            <v>66.5</v>
          </cell>
          <cell r="BF428">
            <v>68.86</v>
          </cell>
          <cell r="BG428">
            <v>71.23</v>
          </cell>
          <cell r="BH428">
            <v>73.599999999999994</v>
          </cell>
          <cell r="BI428">
            <v>75.97</v>
          </cell>
          <cell r="BJ428">
            <v>78.33</v>
          </cell>
          <cell r="BK428">
            <v>80.7</v>
          </cell>
          <cell r="BL428">
            <v>83.07</v>
          </cell>
          <cell r="BM428">
            <v>85.43</v>
          </cell>
          <cell r="BN428">
            <v>87.8</v>
          </cell>
          <cell r="BO428">
            <v>90.17</v>
          </cell>
          <cell r="BP428">
            <v>92.54</v>
          </cell>
          <cell r="BQ428">
            <v>94.9</v>
          </cell>
          <cell r="BR428">
            <v>97.27</v>
          </cell>
          <cell r="BS428">
            <v>99.64</v>
          </cell>
          <cell r="BT428">
            <v>102</v>
          </cell>
          <cell r="BU428">
            <v>104.37</v>
          </cell>
          <cell r="BV428">
            <v>106.74</v>
          </cell>
          <cell r="BW428">
            <v>109.11</v>
          </cell>
          <cell r="BX428">
            <v>111.47</v>
          </cell>
          <cell r="BY428">
            <v>113.84</v>
          </cell>
          <cell r="BZ428">
            <v>116.21</v>
          </cell>
          <cell r="CA428">
            <v>118.57</v>
          </cell>
          <cell r="CB428">
            <v>120.94</v>
          </cell>
          <cell r="CC428">
            <v>109.1</v>
          </cell>
        </row>
        <row r="429">
          <cell r="AD429">
            <v>60</v>
          </cell>
          <cell r="AE429">
            <v>48.3</v>
          </cell>
          <cell r="AF429">
            <v>50.02</v>
          </cell>
          <cell r="AG429">
            <v>51.74</v>
          </cell>
          <cell r="AH429">
            <v>53.46</v>
          </cell>
          <cell r="AI429">
            <v>55.18</v>
          </cell>
          <cell r="AJ429">
            <v>56.89</v>
          </cell>
          <cell r="AK429">
            <v>58.61</v>
          </cell>
          <cell r="AL429">
            <v>60.33</v>
          </cell>
          <cell r="AM429">
            <v>62.05</v>
          </cell>
          <cell r="AN429">
            <v>63.77</v>
          </cell>
          <cell r="AO429">
            <v>65.489999999999995</v>
          </cell>
          <cell r="AP429">
            <v>67.209999999999994</v>
          </cell>
          <cell r="AQ429">
            <v>68.930000000000007</v>
          </cell>
          <cell r="AR429">
            <v>70.650000000000006</v>
          </cell>
          <cell r="AS429">
            <v>72.37</v>
          </cell>
          <cell r="AT429">
            <v>74.09</v>
          </cell>
          <cell r="AU429">
            <v>75.81</v>
          </cell>
          <cell r="AV429">
            <v>77.53</v>
          </cell>
          <cell r="AW429">
            <v>79.25</v>
          </cell>
          <cell r="AX429">
            <v>80.97</v>
          </cell>
          <cell r="AY429">
            <v>82.69</v>
          </cell>
          <cell r="AZ429">
            <v>84.41</v>
          </cell>
          <cell r="BA429">
            <v>86.13</v>
          </cell>
          <cell r="BB429">
            <v>87.85</v>
          </cell>
          <cell r="BC429">
            <v>79.25</v>
          </cell>
          <cell r="BD429">
            <v>60</v>
          </cell>
          <cell r="BE429">
            <v>67.62</v>
          </cell>
          <cell r="BF429">
            <v>70.02</v>
          </cell>
          <cell r="BG429">
            <v>72.430000000000007</v>
          </cell>
          <cell r="BH429">
            <v>74.84</v>
          </cell>
          <cell r="BI429">
            <v>77.25</v>
          </cell>
          <cell r="BJ429">
            <v>79.650000000000006</v>
          </cell>
          <cell r="BK429">
            <v>82.06</v>
          </cell>
          <cell r="BL429">
            <v>84.47</v>
          </cell>
          <cell r="BM429">
            <v>86.87</v>
          </cell>
          <cell r="BN429">
            <v>89.28</v>
          </cell>
          <cell r="BO429">
            <v>91.69</v>
          </cell>
          <cell r="BP429">
            <v>94.1</v>
          </cell>
          <cell r="BQ429">
            <v>96.5</v>
          </cell>
          <cell r="BR429">
            <v>98.91</v>
          </cell>
          <cell r="BS429">
            <v>101.32</v>
          </cell>
          <cell r="BT429">
            <v>103.73</v>
          </cell>
          <cell r="BU429">
            <v>106.13</v>
          </cell>
          <cell r="BV429">
            <v>108.54</v>
          </cell>
          <cell r="BW429">
            <v>110.95</v>
          </cell>
          <cell r="BX429">
            <v>113.35</v>
          </cell>
          <cell r="BY429">
            <v>115.76</v>
          </cell>
          <cell r="BZ429">
            <v>118.17</v>
          </cell>
          <cell r="CA429">
            <v>120.58</v>
          </cell>
          <cell r="CB429">
            <v>122.98</v>
          </cell>
          <cell r="CC429">
            <v>110.95</v>
          </cell>
        </row>
        <row r="430">
          <cell r="AD430">
            <v>61</v>
          </cell>
          <cell r="AE430">
            <v>49.1</v>
          </cell>
          <cell r="AF430">
            <v>50.85</v>
          </cell>
          <cell r="AG430">
            <v>52.59</v>
          </cell>
          <cell r="AH430">
            <v>54.34</v>
          </cell>
          <cell r="AI430">
            <v>56.09</v>
          </cell>
          <cell r="AJ430">
            <v>57.84</v>
          </cell>
          <cell r="AK430">
            <v>59.59</v>
          </cell>
          <cell r="AL430">
            <v>61.33</v>
          </cell>
          <cell r="AM430">
            <v>63.08</v>
          </cell>
          <cell r="AN430">
            <v>64.83</v>
          </cell>
          <cell r="AO430">
            <v>66.58</v>
          </cell>
          <cell r="AP430">
            <v>68.33</v>
          </cell>
          <cell r="AQ430">
            <v>70.069999999999993</v>
          </cell>
          <cell r="AR430">
            <v>71.819999999999993</v>
          </cell>
          <cell r="AS430">
            <v>73.569999999999993</v>
          </cell>
          <cell r="AT430">
            <v>75.319999999999993</v>
          </cell>
          <cell r="AU430">
            <v>77.069999999999993</v>
          </cell>
          <cell r="AV430">
            <v>78.819999999999993</v>
          </cell>
          <cell r="AW430">
            <v>80.56</v>
          </cell>
          <cell r="AX430">
            <v>82.31</v>
          </cell>
          <cell r="AY430">
            <v>84.06</v>
          </cell>
          <cell r="AZ430">
            <v>85.81</v>
          </cell>
          <cell r="BA430">
            <v>87.56</v>
          </cell>
          <cell r="BB430">
            <v>89.3</v>
          </cell>
          <cell r="BC430">
            <v>80.56</v>
          </cell>
          <cell r="BD430">
            <v>61</v>
          </cell>
          <cell r="BE430">
            <v>68.739999999999995</v>
          </cell>
          <cell r="BF430">
            <v>71.180000000000007</v>
          </cell>
          <cell r="BG430">
            <v>73.63</v>
          </cell>
          <cell r="BH430">
            <v>76.08</v>
          </cell>
          <cell r="BI430">
            <v>78.53</v>
          </cell>
          <cell r="BJ430">
            <v>80.97</v>
          </cell>
          <cell r="BK430">
            <v>83.42</v>
          </cell>
          <cell r="BL430">
            <v>85.87</v>
          </cell>
          <cell r="BM430">
            <v>88.32</v>
          </cell>
          <cell r="BN430">
            <v>90.76</v>
          </cell>
          <cell r="BO430">
            <v>93.21</v>
          </cell>
          <cell r="BP430">
            <v>95.66</v>
          </cell>
          <cell r="BQ430">
            <v>98.1</v>
          </cell>
          <cell r="BR430">
            <v>100.55</v>
          </cell>
          <cell r="BS430">
            <v>103</v>
          </cell>
          <cell r="BT430">
            <v>105.45</v>
          </cell>
          <cell r="BU430">
            <v>107.89</v>
          </cell>
          <cell r="BV430">
            <v>110.34</v>
          </cell>
          <cell r="BW430">
            <v>112.79</v>
          </cell>
          <cell r="BX430">
            <v>115.24</v>
          </cell>
          <cell r="BY430">
            <v>117.68</v>
          </cell>
          <cell r="BZ430">
            <v>120.13</v>
          </cell>
          <cell r="CA430">
            <v>122.58</v>
          </cell>
          <cell r="CB430">
            <v>125.03</v>
          </cell>
          <cell r="CC430">
            <v>112.79</v>
          </cell>
        </row>
        <row r="431">
          <cell r="AD431">
            <v>62</v>
          </cell>
          <cell r="AE431">
            <v>49.9</v>
          </cell>
          <cell r="AF431">
            <v>51.67</v>
          </cell>
          <cell r="AG431">
            <v>53.45</v>
          </cell>
          <cell r="AH431">
            <v>55.23</v>
          </cell>
          <cell r="AI431">
            <v>57</v>
          </cell>
          <cell r="AJ431">
            <v>58.78</v>
          </cell>
          <cell r="AK431">
            <v>60.56</v>
          </cell>
          <cell r="AL431">
            <v>62.33</v>
          </cell>
          <cell r="AM431">
            <v>64.11</v>
          </cell>
          <cell r="AN431">
            <v>65.89</v>
          </cell>
          <cell r="AO431">
            <v>67.66</v>
          </cell>
          <cell r="AP431">
            <v>69.44</v>
          </cell>
          <cell r="AQ431">
            <v>71.22</v>
          </cell>
          <cell r="AR431">
            <v>73</v>
          </cell>
          <cell r="AS431">
            <v>74.77</v>
          </cell>
          <cell r="AT431">
            <v>76.55</v>
          </cell>
          <cell r="AU431">
            <v>78.33</v>
          </cell>
          <cell r="AV431">
            <v>80.099999999999994</v>
          </cell>
          <cell r="AW431">
            <v>81.88</v>
          </cell>
          <cell r="AX431">
            <v>83.66</v>
          </cell>
          <cell r="AY431">
            <v>85.43</v>
          </cell>
          <cell r="AZ431">
            <v>87.21</v>
          </cell>
          <cell r="BA431">
            <v>88.99</v>
          </cell>
          <cell r="BB431">
            <v>90.76</v>
          </cell>
          <cell r="BC431">
            <v>81.88</v>
          </cell>
          <cell r="BD431">
            <v>62</v>
          </cell>
          <cell r="BE431">
            <v>69.86</v>
          </cell>
          <cell r="BF431">
            <v>72.34</v>
          </cell>
          <cell r="BG431">
            <v>74.83</v>
          </cell>
          <cell r="BH431">
            <v>77.319999999999993</v>
          </cell>
          <cell r="BI431">
            <v>79.81</v>
          </cell>
          <cell r="BJ431">
            <v>82.29</v>
          </cell>
          <cell r="BK431">
            <v>84.78</v>
          </cell>
          <cell r="BL431">
            <v>87.27</v>
          </cell>
          <cell r="BM431">
            <v>89.76</v>
          </cell>
          <cell r="BN431">
            <v>92.24</v>
          </cell>
          <cell r="BO431">
            <v>94.73</v>
          </cell>
          <cell r="BP431">
            <v>97.22</v>
          </cell>
          <cell r="BQ431">
            <v>99.71</v>
          </cell>
          <cell r="BR431">
            <v>102.19</v>
          </cell>
          <cell r="BS431">
            <v>104.68</v>
          </cell>
          <cell r="BT431">
            <v>107.17</v>
          </cell>
          <cell r="BU431">
            <v>109.66</v>
          </cell>
          <cell r="BV431">
            <v>112.14</v>
          </cell>
          <cell r="BW431">
            <v>114.63</v>
          </cell>
          <cell r="BX431">
            <v>117.12</v>
          </cell>
          <cell r="BY431">
            <v>119.61</v>
          </cell>
          <cell r="BZ431">
            <v>122.09</v>
          </cell>
          <cell r="CA431">
            <v>124.58</v>
          </cell>
          <cell r="CB431">
            <v>127.07</v>
          </cell>
          <cell r="CC431">
            <v>114.63</v>
          </cell>
        </row>
        <row r="432">
          <cell r="AD432">
            <v>63</v>
          </cell>
          <cell r="AE432">
            <v>50.7</v>
          </cell>
          <cell r="AF432">
            <v>52.5</v>
          </cell>
          <cell r="AG432">
            <v>54.31</v>
          </cell>
          <cell r="AH432">
            <v>56.11</v>
          </cell>
          <cell r="AI432">
            <v>57.92</v>
          </cell>
          <cell r="AJ432">
            <v>59.72</v>
          </cell>
          <cell r="AK432">
            <v>61.53</v>
          </cell>
          <cell r="AL432">
            <v>63.33</v>
          </cell>
          <cell r="AM432">
            <v>65.14</v>
          </cell>
          <cell r="AN432">
            <v>66.95</v>
          </cell>
          <cell r="AO432">
            <v>68.75</v>
          </cell>
          <cell r="AP432">
            <v>70.56</v>
          </cell>
          <cell r="AQ432">
            <v>72.36</v>
          </cell>
          <cell r="AR432">
            <v>74.17</v>
          </cell>
          <cell r="AS432">
            <v>75.97</v>
          </cell>
          <cell r="AT432">
            <v>77.78</v>
          </cell>
          <cell r="AU432">
            <v>79.58</v>
          </cell>
          <cell r="AV432">
            <v>81.39</v>
          </cell>
          <cell r="AW432">
            <v>83.19</v>
          </cell>
          <cell r="AX432">
            <v>85</v>
          </cell>
          <cell r="AY432">
            <v>86.81</v>
          </cell>
          <cell r="AZ432">
            <v>88.61</v>
          </cell>
          <cell r="BA432">
            <v>90.42</v>
          </cell>
          <cell r="BB432">
            <v>92.22</v>
          </cell>
          <cell r="BC432">
            <v>83.19</v>
          </cell>
          <cell r="BD432">
            <v>63</v>
          </cell>
          <cell r="BE432">
            <v>70.97</v>
          </cell>
          <cell r="BF432">
            <v>73.5</v>
          </cell>
          <cell r="BG432">
            <v>76.03</v>
          </cell>
          <cell r="BH432">
            <v>78.56</v>
          </cell>
          <cell r="BI432">
            <v>81.09</v>
          </cell>
          <cell r="BJ432">
            <v>83.61</v>
          </cell>
          <cell r="BK432">
            <v>86.14</v>
          </cell>
          <cell r="BL432">
            <v>88.67</v>
          </cell>
          <cell r="BM432">
            <v>91.2</v>
          </cell>
          <cell r="BN432">
            <v>93.72</v>
          </cell>
          <cell r="BO432">
            <v>96.25</v>
          </cell>
          <cell r="BP432">
            <v>98.78</v>
          </cell>
          <cell r="BQ432">
            <v>101.31</v>
          </cell>
          <cell r="BR432">
            <v>103.83</v>
          </cell>
          <cell r="BS432">
            <v>106.36</v>
          </cell>
          <cell r="BT432">
            <v>108.89</v>
          </cell>
          <cell r="BU432">
            <v>111.42</v>
          </cell>
          <cell r="BV432">
            <v>113.94</v>
          </cell>
          <cell r="BW432">
            <v>116.47</v>
          </cell>
          <cell r="BX432">
            <v>119</v>
          </cell>
          <cell r="BY432">
            <v>121.53</v>
          </cell>
          <cell r="BZ432">
            <v>124.05</v>
          </cell>
          <cell r="CA432">
            <v>126.58</v>
          </cell>
          <cell r="CB432">
            <v>129.11000000000001</v>
          </cell>
          <cell r="CC432">
            <v>116.47</v>
          </cell>
        </row>
        <row r="433">
          <cell r="AD433">
            <v>64</v>
          </cell>
          <cell r="AE433">
            <v>51.5</v>
          </cell>
          <cell r="AF433">
            <v>53.33</v>
          </cell>
          <cell r="AG433">
            <v>55.16</v>
          </cell>
          <cell r="AH433">
            <v>57</v>
          </cell>
          <cell r="AI433">
            <v>58.83</v>
          </cell>
          <cell r="AJ433">
            <v>60.67</v>
          </cell>
          <cell r="AK433">
            <v>62.5</v>
          </cell>
          <cell r="AL433">
            <v>64.33</v>
          </cell>
          <cell r="AM433">
            <v>66.17</v>
          </cell>
          <cell r="AN433">
            <v>68</v>
          </cell>
          <cell r="AO433">
            <v>69.84</v>
          </cell>
          <cell r="AP433">
            <v>71.67</v>
          </cell>
          <cell r="AQ433">
            <v>73.510000000000005</v>
          </cell>
          <cell r="AR433">
            <v>75.34</v>
          </cell>
          <cell r="AS433">
            <v>77.17</v>
          </cell>
          <cell r="AT433">
            <v>79.010000000000005</v>
          </cell>
          <cell r="AU433">
            <v>80.84</v>
          </cell>
          <cell r="AV433">
            <v>82.68</v>
          </cell>
          <cell r="AW433">
            <v>84.51</v>
          </cell>
          <cell r="AX433">
            <v>86.34</v>
          </cell>
          <cell r="AY433">
            <v>88.18</v>
          </cell>
          <cell r="AZ433">
            <v>90.01</v>
          </cell>
          <cell r="BA433">
            <v>91.85</v>
          </cell>
          <cell r="BB433">
            <v>93.68</v>
          </cell>
          <cell r="BC433">
            <v>84.51</v>
          </cell>
          <cell r="BD433">
            <v>64</v>
          </cell>
          <cell r="BE433">
            <v>72.09</v>
          </cell>
          <cell r="BF433">
            <v>74.66</v>
          </cell>
          <cell r="BG433">
            <v>77.23</v>
          </cell>
          <cell r="BH433">
            <v>79.8</v>
          </cell>
          <cell r="BI433">
            <v>82.37</v>
          </cell>
          <cell r="BJ433">
            <v>84.93</v>
          </cell>
          <cell r="BK433">
            <v>87.5</v>
          </cell>
          <cell r="BL433">
            <v>90.07</v>
          </cell>
          <cell r="BM433">
            <v>92.64</v>
          </cell>
          <cell r="BN433">
            <v>95.2</v>
          </cell>
          <cell r="BO433">
            <v>97.77</v>
          </cell>
          <cell r="BP433">
            <v>100.34</v>
          </cell>
          <cell r="BQ433">
            <v>102.91</v>
          </cell>
          <cell r="BR433">
            <v>105.48</v>
          </cell>
          <cell r="BS433">
            <v>108.04</v>
          </cell>
          <cell r="BT433">
            <v>110.61</v>
          </cell>
          <cell r="BU433">
            <v>113.18</v>
          </cell>
          <cell r="BV433">
            <v>115.75</v>
          </cell>
          <cell r="BW433">
            <v>118.31</v>
          </cell>
          <cell r="BX433">
            <v>120.88</v>
          </cell>
          <cell r="BY433">
            <v>123.45</v>
          </cell>
          <cell r="BZ433">
            <v>126.02</v>
          </cell>
          <cell r="CA433">
            <v>128.58000000000001</v>
          </cell>
          <cell r="CB433">
            <v>131.15</v>
          </cell>
          <cell r="CC433">
            <v>118.31</v>
          </cell>
        </row>
        <row r="434">
          <cell r="AD434">
            <v>65</v>
          </cell>
          <cell r="AE434">
            <v>52.3</v>
          </cell>
          <cell r="AF434">
            <v>54.16</v>
          </cell>
          <cell r="AG434">
            <v>56.02</v>
          </cell>
          <cell r="AH434">
            <v>57.88</v>
          </cell>
          <cell r="AI434">
            <v>59.75</v>
          </cell>
          <cell r="AJ434">
            <v>61.61</v>
          </cell>
          <cell r="AK434">
            <v>53.47</v>
          </cell>
          <cell r="AL434">
            <v>65.33</v>
          </cell>
          <cell r="AM434">
            <v>67.2</v>
          </cell>
          <cell r="AN434">
            <v>69.06</v>
          </cell>
          <cell r="AO434">
            <v>70.92</v>
          </cell>
          <cell r="AP434">
            <v>72.790000000000006</v>
          </cell>
          <cell r="AQ434">
            <v>74.650000000000006</v>
          </cell>
          <cell r="AR434">
            <v>76.510000000000005</v>
          </cell>
          <cell r="AS434">
            <v>78.37</v>
          </cell>
          <cell r="AT434">
            <v>80.239999999999995</v>
          </cell>
          <cell r="AU434">
            <v>82.1</v>
          </cell>
          <cell r="AV434">
            <v>83.96</v>
          </cell>
          <cell r="AW434">
            <v>85.83</v>
          </cell>
          <cell r="AX434">
            <v>87.69</v>
          </cell>
          <cell r="AY434">
            <v>89.55</v>
          </cell>
          <cell r="AZ434">
            <v>91.41</v>
          </cell>
          <cell r="BA434">
            <v>93.28</v>
          </cell>
          <cell r="BB434">
            <v>95.14</v>
          </cell>
          <cell r="BC434">
            <v>85.82</v>
          </cell>
          <cell r="BD434">
            <v>65</v>
          </cell>
          <cell r="BE434">
            <v>73.209999999999994</v>
          </cell>
          <cell r="BF434">
            <v>75.819999999999993</v>
          </cell>
          <cell r="BG434">
            <v>78.430000000000007</v>
          </cell>
          <cell r="BH434">
            <v>81.040000000000006</v>
          </cell>
          <cell r="BI434">
            <v>83.65</v>
          </cell>
          <cell r="BJ434">
            <v>86.25</v>
          </cell>
          <cell r="BK434">
            <v>88.86</v>
          </cell>
          <cell r="BL434">
            <v>91.47</v>
          </cell>
          <cell r="BM434">
            <v>94.08</v>
          </cell>
          <cell r="BN434">
            <v>96.68</v>
          </cell>
          <cell r="BO434">
            <v>99.29</v>
          </cell>
          <cell r="BP434">
            <v>101.9</v>
          </cell>
          <cell r="BQ434">
            <v>104.51</v>
          </cell>
          <cell r="BR434">
            <v>107.12</v>
          </cell>
          <cell r="BS434">
            <v>109.72</v>
          </cell>
          <cell r="BT434">
            <v>112.33</v>
          </cell>
          <cell r="BU434">
            <v>114.94</v>
          </cell>
          <cell r="BV434">
            <v>117.55</v>
          </cell>
          <cell r="BW434">
            <v>120.16</v>
          </cell>
          <cell r="BX434">
            <v>122.76</v>
          </cell>
          <cell r="BY434">
            <v>125.37</v>
          </cell>
          <cell r="BZ434">
            <v>127.98</v>
          </cell>
          <cell r="CA434">
            <v>130.59</v>
          </cell>
          <cell r="CB434">
            <v>133.19</v>
          </cell>
          <cell r="CC434">
            <v>120.15</v>
          </cell>
        </row>
        <row r="435">
          <cell r="AD435">
            <v>66</v>
          </cell>
          <cell r="AE435">
            <v>53.1</v>
          </cell>
          <cell r="AF435">
            <v>54.99</v>
          </cell>
          <cell r="AG435">
            <v>56.88</v>
          </cell>
          <cell r="AH435">
            <v>58.77</v>
          </cell>
          <cell r="AI435">
            <v>60.66</v>
          </cell>
          <cell r="AJ435">
            <v>62.55</v>
          </cell>
          <cell r="AK435">
            <v>64.44</v>
          </cell>
          <cell r="AL435">
            <v>66.33</v>
          </cell>
          <cell r="AM435">
            <v>68.23</v>
          </cell>
          <cell r="AN435">
            <v>70.12</v>
          </cell>
          <cell r="AO435">
            <v>72.010000000000005</v>
          </cell>
          <cell r="AP435">
            <v>73.900000000000006</v>
          </cell>
          <cell r="AQ435">
            <v>75.790000000000006</v>
          </cell>
          <cell r="AR435">
            <v>77.680000000000007</v>
          </cell>
          <cell r="AS435">
            <v>79.58</v>
          </cell>
          <cell r="AT435">
            <v>81.47</v>
          </cell>
          <cell r="AU435">
            <v>83.36</v>
          </cell>
          <cell r="AV435">
            <v>85.25</v>
          </cell>
          <cell r="AW435">
            <v>87.14</v>
          </cell>
          <cell r="AX435">
            <v>89.03</v>
          </cell>
          <cell r="AY435">
            <v>90.92</v>
          </cell>
          <cell r="AZ435">
            <v>92.82</v>
          </cell>
          <cell r="BA435">
            <v>94.71</v>
          </cell>
          <cell r="BB435">
            <v>96.6</v>
          </cell>
          <cell r="BC435">
            <v>87.14</v>
          </cell>
          <cell r="BD435">
            <v>66</v>
          </cell>
          <cell r="BE435">
            <v>74.33</v>
          </cell>
          <cell r="BF435">
            <v>76.98</v>
          </cell>
          <cell r="BG435">
            <v>79.63</v>
          </cell>
          <cell r="BH435">
            <v>82.28</v>
          </cell>
          <cell r="BI435">
            <v>84.92</v>
          </cell>
          <cell r="BJ435">
            <v>87.57</v>
          </cell>
          <cell r="BK435">
            <v>90.22</v>
          </cell>
          <cell r="BL435">
            <v>92.87</v>
          </cell>
          <cell r="BM435">
            <v>95.52</v>
          </cell>
          <cell r="BN435">
            <v>98.17</v>
          </cell>
          <cell r="BO435">
            <v>100.81</v>
          </cell>
          <cell r="BP435">
            <v>103.46</v>
          </cell>
          <cell r="BQ435">
            <v>106.11</v>
          </cell>
          <cell r="BR435">
            <v>108.76</v>
          </cell>
          <cell r="BS435">
            <v>111.41</v>
          </cell>
          <cell r="BT435">
            <v>114.05</v>
          </cell>
          <cell r="BU435">
            <v>116.7</v>
          </cell>
          <cell r="BV435">
            <v>119.35</v>
          </cell>
          <cell r="BW435">
            <v>122</v>
          </cell>
          <cell r="BX435">
            <v>124.64</v>
          </cell>
          <cell r="BY435">
            <v>127.29</v>
          </cell>
          <cell r="BZ435">
            <v>129.94</v>
          </cell>
          <cell r="CA435">
            <v>132.59</v>
          </cell>
          <cell r="CB435">
            <v>135.24</v>
          </cell>
          <cell r="CC435">
            <v>122</v>
          </cell>
        </row>
        <row r="436">
          <cell r="AD436">
            <v>67</v>
          </cell>
          <cell r="AE436">
            <v>53.89</v>
          </cell>
          <cell r="AF436">
            <v>55.81</v>
          </cell>
          <cell r="AG436">
            <v>57.73</v>
          </cell>
          <cell r="AH436">
            <v>59.65</v>
          </cell>
          <cell r="AI436">
            <v>61.57</v>
          </cell>
          <cell r="AJ436">
            <v>63.49</v>
          </cell>
          <cell r="AK436">
            <v>65.42</v>
          </cell>
          <cell r="AL436">
            <v>67.34</v>
          </cell>
          <cell r="AM436">
            <v>69.260000000000005</v>
          </cell>
          <cell r="AN436">
            <v>71.180000000000007</v>
          </cell>
          <cell r="AO436">
            <v>73.099999999999994</v>
          </cell>
          <cell r="AP436">
            <v>75.02</v>
          </cell>
          <cell r="AQ436">
            <v>76.94</v>
          </cell>
          <cell r="AR436">
            <v>78.86</v>
          </cell>
          <cell r="AS436">
            <v>80.78</v>
          </cell>
          <cell r="AT436">
            <v>82.7</v>
          </cell>
          <cell r="AU436">
            <v>84.62</v>
          </cell>
          <cell r="AV436">
            <v>86.54</v>
          </cell>
          <cell r="AW436">
            <v>88.46</v>
          </cell>
          <cell r="AX436">
            <v>90.38</v>
          </cell>
          <cell r="AY436">
            <v>92.3</v>
          </cell>
          <cell r="AZ436">
            <v>94.22</v>
          </cell>
          <cell r="BA436">
            <v>96.14</v>
          </cell>
          <cell r="BB436">
            <v>98.06</v>
          </cell>
          <cell r="BC436">
            <v>88.46</v>
          </cell>
          <cell r="BD436">
            <v>67</v>
          </cell>
          <cell r="BE436">
            <v>75.45</v>
          </cell>
          <cell r="BF436">
            <v>78.14</v>
          </cell>
          <cell r="BG436">
            <v>80.83</v>
          </cell>
          <cell r="BH436">
            <v>73.52</v>
          </cell>
          <cell r="BI436">
            <v>86.2</v>
          </cell>
          <cell r="BJ436">
            <v>88.89</v>
          </cell>
          <cell r="BK436">
            <v>91.58</v>
          </cell>
          <cell r="BL436">
            <v>94.27</v>
          </cell>
          <cell r="BM436">
            <v>96.96</v>
          </cell>
          <cell r="BN436">
            <v>99.65</v>
          </cell>
          <cell r="BO436">
            <v>102.33</v>
          </cell>
          <cell r="BP436">
            <v>105.02</v>
          </cell>
          <cell r="BQ436">
            <v>107.71</v>
          </cell>
          <cell r="BR436">
            <v>110.4</v>
          </cell>
          <cell r="BS436">
            <v>113.09</v>
          </cell>
          <cell r="BT436">
            <v>115.77</v>
          </cell>
          <cell r="BU436">
            <v>118.46</v>
          </cell>
          <cell r="BV436">
            <v>121.15</v>
          </cell>
          <cell r="BW436">
            <v>123.84</v>
          </cell>
          <cell r="BX436">
            <v>126.53</v>
          </cell>
          <cell r="BY436">
            <v>129.21</v>
          </cell>
          <cell r="BZ436">
            <v>131.9</v>
          </cell>
          <cell r="CA436">
            <v>134.59</v>
          </cell>
          <cell r="CB436">
            <v>137.28</v>
          </cell>
          <cell r="CC436">
            <v>123.84</v>
          </cell>
        </row>
        <row r="437">
          <cell r="AD437">
            <v>68</v>
          </cell>
          <cell r="AE437">
            <v>54.69</v>
          </cell>
          <cell r="AF437">
            <v>56.64</v>
          </cell>
          <cell r="AG437">
            <v>58.59</v>
          </cell>
          <cell r="AH437">
            <v>60.54</v>
          </cell>
          <cell r="AI437">
            <v>62.49</v>
          </cell>
          <cell r="AJ437">
            <v>64.44</v>
          </cell>
          <cell r="AK437">
            <v>66.39</v>
          </cell>
          <cell r="AL437">
            <v>68.34</v>
          </cell>
          <cell r="AM437">
            <v>70.28</v>
          </cell>
          <cell r="AN437">
            <v>72.23</v>
          </cell>
          <cell r="AO437">
            <v>74.180000000000007</v>
          </cell>
          <cell r="AP437">
            <v>76.13</v>
          </cell>
          <cell r="AQ437">
            <v>78.08</v>
          </cell>
          <cell r="AR437">
            <v>80.03</v>
          </cell>
          <cell r="AS437">
            <v>81.98</v>
          </cell>
          <cell r="AT437">
            <v>83.93</v>
          </cell>
          <cell r="AU437">
            <v>85.87</v>
          </cell>
          <cell r="AV437">
            <v>87.82</v>
          </cell>
          <cell r="AW437">
            <v>89.77</v>
          </cell>
          <cell r="AX437">
            <v>91.72</v>
          </cell>
          <cell r="AY437">
            <v>93.67</v>
          </cell>
          <cell r="AZ437">
            <v>95.62</v>
          </cell>
          <cell r="BA437">
            <v>97.57</v>
          </cell>
          <cell r="BB437">
            <v>99.52</v>
          </cell>
          <cell r="BC437">
            <v>89.77</v>
          </cell>
          <cell r="BD437">
            <v>68</v>
          </cell>
          <cell r="BE437">
            <v>76.569999999999993</v>
          </cell>
          <cell r="BF437">
            <v>73.3</v>
          </cell>
          <cell r="BG437">
            <v>82.03</v>
          </cell>
          <cell r="BH437">
            <v>84.76</v>
          </cell>
          <cell r="BI437">
            <v>87.48</v>
          </cell>
          <cell r="BJ437">
            <v>90.21</v>
          </cell>
          <cell r="BK437">
            <v>92.94</v>
          </cell>
          <cell r="BL437">
            <v>95.67</v>
          </cell>
          <cell r="BM437">
            <v>98.4</v>
          </cell>
          <cell r="BN437">
            <v>101.13</v>
          </cell>
          <cell r="BO437">
            <v>103.85</v>
          </cell>
          <cell r="BP437">
            <v>106.58</v>
          </cell>
          <cell r="BQ437">
            <v>109.31</v>
          </cell>
          <cell r="BR437">
            <v>112.04</v>
          </cell>
          <cell r="BS437">
            <v>114.77</v>
          </cell>
          <cell r="BT437">
            <v>117.5</v>
          </cell>
          <cell r="BU437">
            <v>120.22</v>
          </cell>
          <cell r="BV437">
            <v>122.95</v>
          </cell>
          <cell r="BW437">
            <v>125.68</v>
          </cell>
          <cell r="BX437">
            <v>128.41</v>
          </cell>
          <cell r="BY437">
            <v>131.13999999999999</v>
          </cell>
          <cell r="BZ437">
            <v>133.86000000000001</v>
          </cell>
          <cell r="CA437">
            <v>136.59</v>
          </cell>
          <cell r="CB437">
            <v>139.32</v>
          </cell>
          <cell r="CC437">
            <v>125.68</v>
          </cell>
        </row>
        <row r="438">
          <cell r="AD438">
            <v>69</v>
          </cell>
          <cell r="AE438">
            <v>55.49</v>
          </cell>
          <cell r="AF438">
            <v>57.47</v>
          </cell>
          <cell r="AG438">
            <v>59.45</v>
          </cell>
          <cell r="AH438">
            <v>61.43</v>
          </cell>
          <cell r="AI438">
            <v>63.4</v>
          </cell>
          <cell r="AJ438">
            <v>65.38</v>
          </cell>
          <cell r="AK438">
            <v>67.36</v>
          </cell>
          <cell r="AL438">
            <v>69.34</v>
          </cell>
          <cell r="AM438">
            <v>71.31</v>
          </cell>
          <cell r="AN438">
            <v>73.290000000000006</v>
          </cell>
          <cell r="AO438">
            <v>75.27</v>
          </cell>
          <cell r="AP438">
            <v>77.25</v>
          </cell>
          <cell r="AQ438">
            <v>79.22</v>
          </cell>
          <cell r="AR438">
            <v>81.2</v>
          </cell>
          <cell r="AS438">
            <v>83.18</v>
          </cell>
          <cell r="AT438">
            <v>85.16</v>
          </cell>
          <cell r="AU438">
            <v>87.13</v>
          </cell>
          <cell r="AV438">
            <v>89.11</v>
          </cell>
          <cell r="AW438">
            <v>91.09</v>
          </cell>
          <cell r="AX438">
            <v>93.06</v>
          </cell>
          <cell r="AY438">
            <v>95.04</v>
          </cell>
          <cell r="AZ438">
            <v>97.02</v>
          </cell>
          <cell r="BA438">
            <v>99</v>
          </cell>
          <cell r="BB438">
            <v>100.97</v>
          </cell>
          <cell r="BC438">
            <v>91.09</v>
          </cell>
          <cell r="BD438">
            <v>69</v>
          </cell>
          <cell r="BE438">
            <v>77.69</v>
          </cell>
          <cell r="BF438">
            <v>70.459999999999994</v>
          </cell>
          <cell r="BG438">
            <v>83.23</v>
          </cell>
          <cell r="BH438">
            <v>86</v>
          </cell>
          <cell r="BI438">
            <v>88.76</v>
          </cell>
          <cell r="BJ438">
            <v>91.53</v>
          </cell>
          <cell r="BK438">
            <v>94.3</v>
          </cell>
          <cell r="BL438">
            <v>97.07</v>
          </cell>
          <cell r="BM438">
            <v>99.84</v>
          </cell>
          <cell r="BN438">
            <v>102.61</v>
          </cell>
          <cell r="BO438">
            <v>105.38</v>
          </cell>
          <cell r="BP438">
            <v>108.14</v>
          </cell>
          <cell r="BQ438">
            <v>110.91</v>
          </cell>
          <cell r="BR438">
            <v>113.68</v>
          </cell>
          <cell r="BS438">
            <v>116.45</v>
          </cell>
          <cell r="BT438">
            <v>119.22</v>
          </cell>
          <cell r="BU438">
            <v>121.99</v>
          </cell>
          <cell r="BV438">
            <v>124.75</v>
          </cell>
          <cell r="BW438">
            <v>127.52</v>
          </cell>
          <cell r="BX438">
            <v>130.29</v>
          </cell>
          <cell r="BY438">
            <v>133.06</v>
          </cell>
          <cell r="BZ438">
            <v>135.83000000000001</v>
          </cell>
          <cell r="CA438">
            <v>138.6</v>
          </cell>
          <cell r="CB438">
            <v>141.36000000000001</v>
          </cell>
          <cell r="CC438">
            <v>127.52</v>
          </cell>
        </row>
        <row r="439">
          <cell r="AD439">
            <v>70</v>
          </cell>
          <cell r="AE439">
            <v>56.29</v>
          </cell>
          <cell r="AF439">
            <v>58.3</v>
          </cell>
          <cell r="AG439">
            <v>60.31</v>
          </cell>
          <cell r="AH439">
            <v>62.31</v>
          </cell>
          <cell r="AI439">
            <v>64.319999999999993</v>
          </cell>
          <cell r="AJ439">
            <v>66.319999999999993</v>
          </cell>
          <cell r="AK439">
            <v>68.33</v>
          </cell>
          <cell r="AL439">
            <v>70.34</v>
          </cell>
          <cell r="AM439">
            <v>72.34</v>
          </cell>
          <cell r="AN439">
            <v>74.349999999999994</v>
          </cell>
          <cell r="AO439">
            <v>76.349999999999994</v>
          </cell>
          <cell r="AP439">
            <v>78.36</v>
          </cell>
          <cell r="AQ439">
            <v>80.37</v>
          </cell>
          <cell r="AR439">
            <v>82.37</v>
          </cell>
          <cell r="AS439">
            <v>84.38</v>
          </cell>
          <cell r="AT439">
            <v>86.38</v>
          </cell>
          <cell r="AU439">
            <v>88.39</v>
          </cell>
          <cell r="AV439">
            <v>90.4</v>
          </cell>
          <cell r="AW439">
            <v>92.4</v>
          </cell>
          <cell r="AX439">
            <v>94.41</v>
          </cell>
          <cell r="AY439">
            <v>96.41</v>
          </cell>
          <cell r="AZ439">
            <v>98.42</v>
          </cell>
          <cell r="BA439">
            <v>100.43</v>
          </cell>
          <cell r="BB439">
            <v>102.43</v>
          </cell>
          <cell r="BC439">
            <v>92.4</v>
          </cell>
          <cell r="BD439">
            <v>70</v>
          </cell>
          <cell r="BE439">
            <v>78.81</v>
          </cell>
          <cell r="BF439">
            <v>81.62</v>
          </cell>
          <cell r="BG439">
            <v>84.43</v>
          </cell>
          <cell r="BH439">
            <v>87.24</v>
          </cell>
          <cell r="BI439">
            <v>90.04</v>
          </cell>
          <cell r="BJ439">
            <v>92.85</v>
          </cell>
          <cell r="BK439">
            <v>95.66</v>
          </cell>
          <cell r="BL439">
            <v>98.47</v>
          </cell>
          <cell r="BM439">
            <v>101.28</v>
          </cell>
          <cell r="BN439">
            <v>104.09</v>
          </cell>
          <cell r="BO439">
            <v>106.9</v>
          </cell>
          <cell r="BP439">
            <v>109.7</v>
          </cell>
          <cell r="BQ439">
            <v>112.51</v>
          </cell>
          <cell r="BR439">
            <v>115.32</v>
          </cell>
          <cell r="BS439">
            <v>118.13</v>
          </cell>
          <cell r="BT439">
            <v>120.94</v>
          </cell>
          <cell r="BU439">
            <v>123.75</v>
          </cell>
          <cell r="BV439">
            <v>126.56</v>
          </cell>
          <cell r="BW439">
            <v>129.36000000000001</v>
          </cell>
          <cell r="BX439">
            <v>132.16999999999999</v>
          </cell>
          <cell r="BY439">
            <v>134.97999999999999</v>
          </cell>
          <cell r="BZ439">
            <v>137.79</v>
          </cell>
          <cell r="CA439">
            <v>140.6</v>
          </cell>
          <cell r="CB439">
            <v>143.41</v>
          </cell>
          <cell r="CC439">
            <v>129.36000000000001</v>
          </cell>
        </row>
        <row r="440">
          <cell r="AD440">
            <v>71</v>
          </cell>
          <cell r="AE440">
            <v>57.09</v>
          </cell>
          <cell r="AF440">
            <v>59.13</v>
          </cell>
          <cell r="AG440">
            <v>61.16</v>
          </cell>
          <cell r="AH440">
            <v>63.2</v>
          </cell>
          <cell r="AI440">
            <v>65.23</v>
          </cell>
          <cell r="AJ440">
            <v>67.27</v>
          </cell>
          <cell r="AK440">
            <v>69.3</v>
          </cell>
          <cell r="AL440">
            <v>71.34</v>
          </cell>
          <cell r="AM440">
            <v>73.37</v>
          </cell>
          <cell r="AN440">
            <v>75.41</v>
          </cell>
          <cell r="AO440">
            <v>77.44</v>
          </cell>
          <cell r="AP440">
            <v>79.48</v>
          </cell>
          <cell r="AQ440">
            <v>81.510000000000005</v>
          </cell>
          <cell r="AR440">
            <v>83.54</v>
          </cell>
          <cell r="AS440">
            <v>85.58</v>
          </cell>
          <cell r="AT440">
            <v>87.61</v>
          </cell>
          <cell r="AU440">
            <v>89.65</v>
          </cell>
          <cell r="AV440">
            <v>91.68</v>
          </cell>
          <cell r="AW440">
            <v>93.72</v>
          </cell>
          <cell r="AX440">
            <v>95.75</v>
          </cell>
          <cell r="AY440">
            <v>97.79</v>
          </cell>
          <cell r="AZ440">
            <v>99.82</v>
          </cell>
          <cell r="BA440">
            <v>101.86</v>
          </cell>
          <cell r="BB440">
            <v>103.89</v>
          </cell>
          <cell r="BC440">
            <v>93.72</v>
          </cell>
          <cell r="BD440">
            <v>71</v>
          </cell>
          <cell r="BE440">
            <v>79.930000000000007</v>
          </cell>
          <cell r="BF440">
            <v>82.78</v>
          </cell>
          <cell r="BG440">
            <v>85.63</v>
          </cell>
          <cell r="BH440">
            <v>88.48</v>
          </cell>
          <cell r="BI440">
            <v>91.32</v>
          </cell>
          <cell r="BJ440">
            <v>94.17</v>
          </cell>
          <cell r="BK440">
            <v>97.02</v>
          </cell>
          <cell r="BL440">
            <v>99.87</v>
          </cell>
          <cell r="BM440">
            <v>102.72</v>
          </cell>
          <cell r="BN440">
            <v>105.57</v>
          </cell>
          <cell r="BO440">
            <v>108.42</v>
          </cell>
          <cell r="BP440">
            <v>111.27</v>
          </cell>
          <cell r="BQ440">
            <v>114.11</v>
          </cell>
          <cell r="BR440">
            <v>116.96</v>
          </cell>
          <cell r="BS440">
            <v>119.81</v>
          </cell>
          <cell r="BT440">
            <v>122.66</v>
          </cell>
          <cell r="BU440">
            <v>125.51</v>
          </cell>
          <cell r="BV440">
            <v>128.36000000000001</v>
          </cell>
          <cell r="BW440">
            <v>131.21</v>
          </cell>
          <cell r="BX440">
            <v>134.05000000000001</v>
          </cell>
          <cell r="BY440">
            <v>136.9</v>
          </cell>
          <cell r="BZ440">
            <v>139.75</v>
          </cell>
          <cell r="CA440">
            <v>142.6</v>
          </cell>
          <cell r="CB440">
            <v>145.44999999999999</v>
          </cell>
          <cell r="CC440">
            <v>131.19999999999999</v>
          </cell>
        </row>
        <row r="441">
          <cell r="AD441">
            <v>72</v>
          </cell>
          <cell r="AE441">
            <v>57.89</v>
          </cell>
          <cell r="AF441">
            <v>59.96</v>
          </cell>
          <cell r="AG441">
            <v>62.02</v>
          </cell>
          <cell r="AH441">
            <v>64.08</v>
          </cell>
          <cell r="AI441">
            <v>66.150000000000006</v>
          </cell>
          <cell r="AJ441">
            <v>68.209999999999994</v>
          </cell>
          <cell r="AK441">
            <v>70.27</v>
          </cell>
          <cell r="AL441">
            <v>72.34</v>
          </cell>
          <cell r="AM441">
            <v>74.400000000000006</v>
          </cell>
          <cell r="AN441">
            <v>76.459999999999994</v>
          </cell>
          <cell r="AO441">
            <v>78.53</v>
          </cell>
          <cell r="AP441">
            <v>80.59</v>
          </cell>
          <cell r="AQ441">
            <v>82.65</v>
          </cell>
          <cell r="AR441">
            <v>84.72</v>
          </cell>
          <cell r="AS441">
            <v>86.78</v>
          </cell>
          <cell r="AT441">
            <v>88.84</v>
          </cell>
          <cell r="AU441">
            <v>90.91</v>
          </cell>
          <cell r="AV441">
            <v>92.97</v>
          </cell>
          <cell r="AW441">
            <v>95.03</v>
          </cell>
          <cell r="AX441">
            <v>97.1</v>
          </cell>
          <cell r="AY441">
            <v>99.16</v>
          </cell>
          <cell r="AZ441">
            <v>101.22</v>
          </cell>
          <cell r="BA441">
            <v>103.29</v>
          </cell>
          <cell r="BB441">
            <v>105.35</v>
          </cell>
          <cell r="BC441">
            <v>95.03</v>
          </cell>
          <cell r="BD441">
            <v>72</v>
          </cell>
          <cell r="BE441">
            <v>81.05</v>
          </cell>
          <cell r="BF441">
            <v>83.94</v>
          </cell>
          <cell r="BG441">
            <v>86.83</v>
          </cell>
          <cell r="BH441">
            <v>89.72</v>
          </cell>
          <cell r="BI441">
            <v>92.6</v>
          </cell>
          <cell r="BJ441">
            <v>95.49</v>
          </cell>
          <cell r="BK441">
            <v>98.38</v>
          </cell>
          <cell r="BL441">
            <v>101.27</v>
          </cell>
          <cell r="BM441">
            <v>104.16</v>
          </cell>
          <cell r="BN441">
            <v>107.05</v>
          </cell>
          <cell r="BO441">
            <v>109.94</v>
          </cell>
          <cell r="BP441">
            <v>112.83</v>
          </cell>
          <cell r="BQ441">
            <v>115.71</v>
          </cell>
          <cell r="BR441">
            <v>118.6</v>
          </cell>
          <cell r="BS441">
            <v>121.49</v>
          </cell>
          <cell r="BT441">
            <v>124.38</v>
          </cell>
          <cell r="BU441">
            <v>127.27</v>
          </cell>
          <cell r="BV441">
            <v>130.16</v>
          </cell>
          <cell r="BW441">
            <v>133.05000000000001</v>
          </cell>
          <cell r="BX441">
            <v>135.94</v>
          </cell>
          <cell r="BY441">
            <v>138.82</v>
          </cell>
          <cell r="BZ441">
            <v>141.71</v>
          </cell>
          <cell r="CA441">
            <v>144.6</v>
          </cell>
          <cell r="CB441">
            <v>147.49</v>
          </cell>
          <cell r="CC441">
            <v>133.05000000000001</v>
          </cell>
        </row>
        <row r="442">
          <cell r="AD442">
            <v>73</v>
          </cell>
          <cell r="AE442">
            <v>58.69</v>
          </cell>
          <cell r="AF442">
            <v>60.78</v>
          </cell>
          <cell r="AG442">
            <v>62.88</v>
          </cell>
          <cell r="AH442">
            <v>64.97</v>
          </cell>
          <cell r="AI442">
            <v>67.06</v>
          </cell>
          <cell r="AJ442">
            <v>69.150000000000006</v>
          </cell>
          <cell r="AK442">
            <v>71.239999999999995</v>
          </cell>
          <cell r="AL442">
            <v>73.34</v>
          </cell>
          <cell r="AM442">
            <v>75.430000000000007</v>
          </cell>
          <cell r="AN442">
            <v>77.52</v>
          </cell>
          <cell r="AO442">
            <v>79.61</v>
          </cell>
          <cell r="AP442">
            <v>81.709999999999994</v>
          </cell>
          <cell r="AQ442">
            <v>83.8</v>
          </cell>
          <cell r="AR442">
            <v>85.89</v>
          </cell>
          <cell r="AS442">
            <v>87.98</v>
          </cell>
          <cell r="AT442">
            <v>90.07</v>
          </cell>
          <cell r="AU442">
            <v>92.17</v>
          </cell>
          <cell r="AV442">
            <v>94.26</v>
          </cell>
          <cell r="AW442">
            <v>96.35</v>
          </cell>
          <cell r="AX442">
            <v>98.44</v>
          </cell>
          <cell r="AY442">
            <v>100.53</v>
          </cell>
          <cell r="AZ442">
            <v>102.63</v>
          </cell>
          <cell r="BA442">
            <v>104.72</v>
          </cell>
          <cell r="BB442">
            <v>106.81</v>
          </cell>
          <cell r="BC442">
            <v>96.35</v>
          </cell>
          <cell r="BD442">
            <v>73</v>
          </cell>
          <cell r="BE442">
            <v>82.17</v>
          </cell>
          <cell r="BF442">
            <v>85.1</v>
          </cell>
          <cell r="BG442">
            <v>88.03</v>
          </cell>
          <cell r="BH442">
            <v>90.96</v>
          </cell>
          <cell r="BI442">
            <v>93.88</v>
          </cell>
          <cell r="BJ442">
            <v>96.81</v>
          </cell>
          <cell r="BK442">
            <v>99.74</v>
          </cell>
          <cell r="BL442">
            <v>102.67</v>
          </cell>
          <cell r="BM442">
            <v>105.6</v>
          </cell>
          <cell r="BN442">
            <v>108.53</v>
          </cell>
          <cell r="BO442">
            <v>111.46</v>
          </cell>
          <cell r="BP442">
            <v>114.39</v>
          </cell>
          <cell r="BQ442">
            <v>117.32</v>
          </cell>
          <cell r="BR442">
            <v>120.24</v>
          </cell>
          <cell r="BS442">
            <v>123.17</v>
          </cell>
          <cell r="BT442">
            <v>126.1</v>
          </cell>
          <cell r="BU442">
            <v>129.03</v>
          </cell>
          <cell r="BV442">
            <v>131.96</v>
          </cell>
          <cell r="BW442">
            <v>134.88999999999999</v>
          </cell>
          <cell r="BX442">
            <v>137.82</v>
          </cell>
          <cell r="BY442">
            <v>140.75</v>
          </cell>
          <cell r="BZ442">
            <v>143.66999999999999</v>
          </cell>
          <cell r="CA442">
            <v>146.6</v>
          </cell>
          <cell r="CB442">
            <v>149.53</v>
          </cell>
          <cell r="CC442">
            <v>134.88999999999999</v>
          </cell>
        </row>
        <row r="443">
          <cell r="AD443">
            <v>74</v>
          </cell>
          <cell r="AE443">
            <v>59.49</v>
          </cell>
          <cell r="AF443">
            <v>61.61</v>
          </cell>
          <cell r="AG443">
            <v>63.73</v>
          </cell>
          <cell r="AH443">
            <v>65.849999999999994</v>
          </cell>
          <cell r="AI443">
            <v>67.97</v>
          </cell>
          <cell r="AJ443">
            <v>70.099999999999994</v>
          </cell>
          <cell r="AK443">
            <v>72.22</v>
          </cell>
          <cell r="AL443">
            <v>74.34</v>
          </cell>
          <cell r="AM443">
            <v>76.459999999999994</v>
          </cell>
          <cell r="AN443">
            <v>78.58</v>
          </cell>
          <cell r="AO443">
            <v>80.7</v>
          </cell>
          <cell r="AP443">
            <v>82.82</v>
          </cell>
          <cell r="AQ443">
            <v>84.94</v>
          </cell>
          <cell r="AR443">
            <v>87.06</v>
          </cell>
          <cell r="AS443">
            <v>89.18</v>
          </cell>
          <cell r="AT443">
            <v>91.3</v>
          </cell>
          <cell r="AU443">
            <v>93.42</v>
          </cell>
          <cell r="AV443">
            <v>95.54</v>
          </cell>
          <cell r="AW443">
            <v>97.66</v>
          </cell>
          <cell r="AX443">
            <v>99.79</v>
          </cell>
          <cell r="AY443">
            <v>101.91</v>
          </cell>
          <cell r="AZ443">
            <v>104.03</v>
          </cell>
          <cell r="BA443">
            <v>106.15</v>
          </cell>
          <cell r="BB443">
            <v>108.27</v>
          </cell>
          <cell r="BC443">
            <v>97.66</v>
          </cell>
          <cell r="BD443">
            <v>74</v>
          </cell>
          <cell r="BE443">
            <v>83.29</v>
          </cell>
          <cell r="BF443">
            <v>86.26</v>
          </cell>
          <cell r="BG443">
            <v>89.23</v>
          </cell>
          <cell r="BH443">
            <v>92.2</v>
          </cell>
          <cell r="BI443">
            <v>95.16</v>
          </cell>
          <cell r="BJ443">
            <v>98.13</v>
          </cell>
          <cell r="BK443">
            <v>101.1</v>
          </cell>
          <cell r="BL443">
            <v>104.07</v>
          </cell>
          <cell r="BM443">
            <v>107.04</v>
          </cell>
          <cell r="BN443">
            <v>110.01</v>
          </cell>
          <cell r="BO443">
            <v>112.98</v>
          </cell>
          <cell r="BP443">
            <v>115.95</v>
          </cell>
          <cell r="BQ443">
            <v>118.92</v>
          </cell>
          <cell r="BR443">
            <v>121.89</v>
          </cell>
          <cell r="BS443">
            <v>124.85</v>
          </cell>
          <cell r="BT443">
            <v>127.82</v>
          </cell>
          <cell r="BU443">
            <v>130.79</v>
          </cell>
          <cell r="BV443">
            <v>133.76</v>
          </cell>
          <cell r="BW443">
            <v>136.72999999999999</v>
          </cell>
          <cell r="BX443">
            <v>139.69999999999999</v>
          </cell>
          <cell r="BY443">
            <v>142.66999999999999</v>
          </cell>
          <cell r="BZ443">
            <v>145.63999999999999</v>
          </cell>
          <cell r="CA443">
            <v>148.61000000000001</v>
          </cell>
          <cell r="CB443">
            <v>151.57</v>
          </cell>
          <cell r="CC443">
            <v>136.72999999999999</v>
          </cell>
        </row>
        <row r="444">
          <cell r="AD444">
            <v>75</v>
          </cell>
          <cell r="AE444">
            <v>60.29</v>
          </cell>
          <cell r="AF444">
            <v>62.44</v>
          </cell>
          <cell r="AG444">
            <v>64.59</v>
          </cell>
          <cell r="AH444">
            <v>66.739999999999995</v>
          </cell>
          <cell r="AI444">
            <v>68.89</v>
          </cell>
          <cell r="AJ444">
            <v>71.040000000000006</v>
          </cell>
          <cell r="AK444">
            <v>73.19</v>
          </cell>
          <cell r="AL444">
            <v>75.34</v>
          </cell>
          <cell r="AM444">
            <v>77.489999999999995</v>
          </cell>
          <cell r="AN444">
            <v>79.64</v>
          </cell>
          <cell r="AO444">
            <v>81.790000000000006</v>
          </cell>
          <cell r="AP444">
            <v>83.93</v>
          </cell>
          <cell r="AQ444">
            <v>86.08</v>
          </cell>
          <cell r="AR444">
            <v>88.23</v>
          </cell>
          <cell r="AS444">
            <v>90.38</v>
          </cell>
          <cell r="AT444">
            <v>92.53</v>
          </cell>
          <cell r="AU444">
            <v>94.68</v>
          </cell>
          <cell r="AV444">
            <v>96.83</v>
          </cell>
          <cell r="AW444">
            <v>98.98</v>
          </cell>
          <cell r="AX444">
            <v>101.13</v>
          </cell>
          <cell r="AY444">
            <v>103.28</v>
          </cell>
          <cell r="AZ444">
            <v>105.43</v>
          </cell>
          <cell r="BA444">
            <v>107.58</v>
          </cell>
          <cell r="BB444">
            <v>109.73</v>
          </cell>
          <cell r="BC444">
            <v>98.98</v>
          </cell>
          <cell r="BD444">
            <v>75</v>
          </cell>
          <cell r="BE444">
            <v>84.41</v>
          </cell>
          <cell r="BF444">
            <v>87.42</v>
          </cell>
          <cell r="BG444">
            <v>90.43</v>
          </cell>
          <cell r="BH444">
            <v>93.44</v>
          </cell>
          <cell r="BI444">
            <v>96.44</v>
          </cell>
          <cell r="BJ444">
            <v>99.45</v>
          </cell>
          <cell r="BK444">
            <v>102.46</v>
          </cell>
          <cell r="BL444">
            <v>105.47</v>
          </cell>
          <cell r="BM444">
            <v>108.48</v>
          </cell>
          <cell r="BN444">
            <v>111.49</v>
          </cell>
          <cell r="BO444">
            <v>114.5</v>
          </cell>
          <cell r="BP444">
            <v>117.51</v>
          </cell>
          <cell r="BQ444">
            <v>120.52</v>
          </cell>
          <cell r="BR444">
            <v>123.53</v>
          </cell>
          <cell r="BS444">
            <v>126.54</v>
          </cell>
          <cell r="BT444">
            <v>129.54</v>
          </cell>
          <cell r="BU444">
            <v>132.55000000000001</v>
          </cell>
          <cell r="BV444">
            <v>135.56</v>
          </cell>
          <cell r="BW444">
            <v>138.57</v>
          </cell>
          <cell r="BX444">
            <v>141.58000000000001</v>
          </cell>
          <cell r="BY444">
            <v>144.59</v>
          </cell>
          <cell r="BZ444">
            <v>147.6</v>
          </cell>
          <cell r="CA444">
            <v>150.61000000000001</v>
          </cell>
          <cell r="CB444">
            <v>153.62</v>
          </cell>
          <cell r="CC444">
            <v>138.57</v>
          </cell>
        </row>
        <row r="445">
          <cell r="AD445">
            <v>76</v>
          </cell>
          <cell r="AE445">
            <v>61.09</v>
          </cell>
          <cell r="AF445">
            <v>63.27</v>
          </cell>
          <cell r="AG445">
            <v>65.45</v>
          </cell>
          <cell r="AH445">
            <v>67.63</v>
          </cell>
          <cell r="AI445">
            <v>69.8</v>
          </cell>
          <cell r="AJ445">
            <v>71.98</v>
          </cell>
          <cell r="AK445">
            <v>74.16</v>
          </cell>
          <cell r="AL445">
            <v>76.34</v>
          </cell>
          <cell r="AM445">
            <v>78.52</v>
          </cell>
          <cell r="AN445">
            <v>80.69</v>
          </cell>
          <cell r="AO445">
            <v>82.87</v>
          </cell>
          <cell r="AP445">
            <v>85.05</v>
          </cell>
          <cell r="AQ445">
            <v>87.23</v>
          </cell>
          <cell r="AR445">
            <v>89.41</v>
          </cell>
          <cell r="AS445">
            <v>91.58</v>
          </cell>
          <cell r="AT445">
            <v>93.76</v>
          </cell>
          <cell r="AU445">
            <v>95.94</v>
          </cell>
          <cell r="AV445">
            <v>98.12</v>
          </cell>
          <cell r="AW445">
            <v>100.3</v>
          </cell>
          <cell r="AX445">
            <v>102.47</v>
          </cell>
          <cell r="AY445">
            <v>104.65</v>
          </cell>
          <cell r="AZ445">
            <v>106.83</v>
          </cell>
          <cell r="BA445">
            <v>109.01</v>
          </cell>
          <cell r="BB445">
            <v>111.19</v>
          </cell>
          <cell r="BC445">
            <v>100.29</v>
          </cell>
          <cell r="BD445">
            <v>76</v>
          </cell>
          <cell r="BE445">
            <v>65.53</v>
          </cell>
          <cell r="BF445">
            <v>88.58</v>
          </cell>
          <cell r="BG445">
            <v>91.63</v>
          </cell>
          <cell r="BH445">
            <v>94.68</v>
          </cell>
          <cell r="BI445">
            <v>97.72</v>
          </cell>
          <cell r="BJ445">
            <v>100.77</v>
          </cell>
          <cell r="BK445">
            <v>103.82</v>
          </cell>
          <cell r="BL445">
            <v>106.87</v>
          </cell>
          <cell r="BM445">
            <v>109.92</v>
          </cell>
          <cell r="BN445">
            <v>112.97</v>
          </cell>
          <cell r="BO445">
            <v>116.02</v>
          </cell>
          <cell r="BP445">
            <v>119.07</v>
          </cell>
          <cell r="BQ445">
            <v>122.12</v>
          </cell>
          <cell r="BR445">
            <v>125.17</v>
          </cell>
          <cell r="BS445">
            <v>128.22</v>
          </cell>
          <cell r="BT445">
            <v>131.27000000000001</v>
          </cell>
          <cell r="BU445">
            <v>134.32</v>
          </cell>
          <cell r="BV445">
            <v>137.36000000000001</v>
          </cell>
          <cell r="BW445">
            <v>140.41</v>
          </cell>
          <cell r="BX445">
            <v>143.46</v>
          </cell>
          <cell r="BY445">
            <v>146.51</v>
          </cell>
          <cell r="BZ445">
            <v>149.56</v>
          </cell>
          <cell r="CA445">
            <v>152.61000000000001</v>
          </cell>
          <cell r="CB445">
            <v>155.66</v>
          </cell>
          <cell r="CC445">
            <v>140.41</v>
          </cell>
        </row>
        <row r="446">
          <cell r="AD446">
            <v>77</v>
          </cell>
          <cell r="AE446">
            <v>61.89</v>
          </cell>
          <cell r="AF446">
            <v>64.099999999999994</v>
          </cell>
          <cell r="AG446">
            <v>66.3</v>
          </cell>
          <cell r="AH446">
            <v>68.510000000000005</v>
          </cell>
          <cell r="AI446">
            <v>70.72</v>
          </cell>
          <cell r="AJ446">
            <v>72.92</v>
          </cell>
          <cell r="AK446">
            <v>75.13</v>
          </cell>
          <cell r="AL446">
            <v>77.34</v>
          </cell>
          <cell r="AM446">
            <v>79.540000000000006</v>
          </cell>
          <cell r="AN446">
            <v>81.75</v>
          </cell>
          <cell r="AO446">
            <v>83.96</v>
          </cell>
          <cell r="AP446">
            <v>86.16</v>
          </cell>
          <cell r="AQ446">
            <v>88.37</v>
          </cell>
          <cell r="AR446">
            <v>90.58</v>
          </cell>
          <cell r="AS446">
            <v>92.78</v>
          </cell>
          <cell r="AT446">
            <v>94.99</v>
          </cell>
          <cell r="AU446">
            <v>97.2</v>
          </cell>
          <cell r="AV446">
            <v>99.4</v>
          </cell>
          <cell r="AW446">
            <v>101.61</v>
          </cell>
          <cell r="AX446">
            <v>103.82</v>
          </cell>
          <cell r="AY446">
            <v>106.02</v>
          </cell>
          <cell r="AZ446">
            <v>108.23</v>
          </cell>
          <cell r="BA446">
            <v>110.44</v>
          </cell>
          <cell r="BB446">
            <v>112.64</v>
          </cell>
          <cell r="BC446">
            <v>101.61</v>
          </cell>
          <cell r="BD446">
            <v>77</v>
          </cell>
          <cell r="BE446">
            <v>86.65</v>
          </cell>
          <cell r="BF446">
            <v>89.74</v>
          </cell>
          <cell r="BG446">
            <v>92.83</v>
          </cell>
          <cell r="BH446">
            <v>95.92</v>
          </cell>
          <cell r="BI446">
            <v>99</v>
          </cell>
          <cell r="BJ446">
            <v>102.09</v>
          </cell>
          <cell r="BK446">
            <v>105.18</v>
          </cell>
          <cell r="BL446">
            <v>108.27</v>
          </cell>
          <cell r="BM446">
            <v>111.36</v>
          </cell>
          <cell r="BN446">
            <v>114.45</v>
          </cell>
          <cell r="BO446">
            <v>117.54</v>
          </cell>
          <cell r="BP446">
            <v>120.63</v>
          </cell>
          <cell r="BQ446">
            <v>123.72</v>
          </cell>
          <cell r="BR446">
            <v>126.81</v>
          </cell>
          <cell r="BS446">
            <v>129.9</v>
          </cell>
          <cell r="BT446">
            <v>132.99</v>
          </cell>
          <cell r="BU446">
            <v>136.08000000000001</v>
          </cell>
          <cell r="BV446">
            <v>139.16999999999999</v>
          </cell>
          <cell r="BW446">
            <v>142.26</v>
          </cell>
          <cell r="BX446">
            <v>145.34</v>
          </cell>
          <cell r="BY446">
            <v>148.43</v>
          </cell>
          <cell r="BZ446">
            <v>151.52000000000001</v>
          </cell>
          <cell r="CA446">
            <v>154.61000000000001</v>
          </cell>
          <cell r="CB446">
            <v>157.69999999999999</v>
          </cell>
          <cell r="CC446">
            <v>142.25</v>
          </cell>
        </row>
        <row r="447">
          <cell r="AD447">
            <v>78</v>
          </cell>
          <cell r="AE447">
            <v>62.69</v>
          </cell>
          <cell r="AF447">
            <v>64.930000000000007</v>
          </cell>
          <cell r="AG447">
            <v>67.16</v>
          </cell>
          <cell r="AH447">
            <v>69.400000000000006</v>
          </cell>
          <cell r="AI447">
            <v>71.63</v>
          </cell>
          <cell r="AJ447">
            <v>73.87</v>
          </cell>
          <cell r="AK447">
            <v>76.099999999999994</v>
          </cell>
          <cell r="AL447">
            <v>78.34</v>
          </cell>
          <cell r="AM447">
            <v>80.569999999999993</v>
          </cell>
          <cell r="AN447">
            <v>82.81</v>
          </cell>
          <cell r="AO447">
            <v>85.04</v>
          </cell>
          <cell r="AP447">
            <v>87.28</v>
          </cell>
          <cell r="AQ447">
            <v>89.51</v>
          </cell>
          <cell r="AR447">
            <v>91.75</v>
          </cell>
          <cell r="AS447">
            <v>93.99</v>
          </cell>
          <cell r="AT447">
            <v>96.22</v>
          </cell>
          <cell r="AU447">
            <v>98.46</v>
          </cell>
          <cell r="AV447">
            <v>100.69</v>
          </cell>
          <cell r="AW447">
            <v>102.93</v>
          </cell>
          <cell r="AX447">
            <v>105.16</v>
          </cell>
          <cell r="AY447">
            <v>107.4</v>
          </cell>
          <cell r="AZ447">
            <v>109.63</v>
          </cell>
          <cell r="BA447">
            <v>111.87</v>
          </cell>
          <cell r="BB447">
            <v>114.1</v>
          </cell>
          <cell r="BC447">
            <v>102.93</v>
          </cell>
          <cell r="BD447">
            <v>78</v>
          </cell>
          <cell r="BE447">
            <v>57.77</v>
          </cell>
          <cell r="BF447">
            <v>90.9</v>
          </cell>
          <cell r="BG447">
            <v>94.03</v>
          </cell>
          <cell r="BH447">
            <v>97.16</v>
          </cell>
          <cell r="BI447">
            <v>100.28</v>
          </cell>
          <cell r="BJ447">
            <v>103.41</v>
          </cell>
          <cell r="BK447">
            <v>106.54</v>
          </cell>
          <cell r="BL447">
            <v>109.67</v>
          </cell>
          <cell r="BM447">
            <v>112.8</v>
          </cell>
          <cell r="BN447">
            <v>115.93</v>
          </cell>
          <cell r="BO447">
            <v>119.06</v>
          </cell>
          <cell r="BP447">
            <v>122.19</v>
          </cell>
          <cell r="BQ447">
            <v>125.32</v>
          </cell>
          <cell r="BR447">
            <v>128.44999999999999</v>
          </cell>
          <cell r="BS447">
            <v>131.58000000000001</v>
          </cell>
          <cell r="BT447">
            <v>134.71</v>
          </cell>
          <cell r="BU447">
            <v>137.84</v>
          </cell>
          <cell r="BV447">
            <v>140.97</v>
          </cell>
          <cell r="BW447">
            <v>144.1</v>
          </cell>
          <cell r="BX447">
            <v>147.22999999999999</v>
          </cell>
          <cell r="BY447">
            <v>150.36000000000001</v>
          </cell>
          <cell r="BZ447">
            <v>153.47999999999999</v>
          </cell>
          <cell r="CA447">
            <v>156.61000000000001</v>
          </cell>
          <cell r="CB447">
            <v>159.74</v>
          </cell>
          <cell r="CC447">
            <v>144.1</v>
          </cell>
        </row>
        <row r="448">
          <cell r="AD448">
            <v>79</v>
          </cell>
          <cell r="AE448">
            <v>63.49</v>
          </cell>
          <cell r="AF448">
            <v>65.75</v>
          </cell>
          <cell r="AG448">
            <v>68.02</v>
          </cell>
          <cell r="AH448">
            <v>70.28</v>
          </cell>
          <cell r="AI448">
            <v>72.55</v>
          </cell>
          <cell r="AJ448">
            <v>74.81</v>
          </cell>
          <cell r="AK448">
            <v>77.069999999999993</v>
          </cell>
          <cell r="AL448">
            <v>79.34</v>
          </cell>
          <cell r="AM448">
            <v>81.599999999999994</v>
          </cell>
          <cell r="AN448">
            <v>83.87</v>
          </cell>
          <cell r="AO448">
            <v>86.13</v>
          </cell>
          <cell r="AP448">
            <v>88.39</v>
          </cell>
          <cell r="AQ448">
            <v>90.66</v>
          </cell>
          <cell r="AR448">
            <v>92.92</v>
          </cell>
          <cell r="AS448">
            <v>95.19</v>
          </cell>
          <cell r="AT448">
            <v>97.45</v>
          </cell>
          <cell r="AU448">
            <v>99.71</v>
          </cell>
          <cell r="AV448">
            <v>101.98</v>
          </cell>
          <cell r="AW448">
            <v>104.24</v>
          </cell>
          <cell r="AX448">
            <v>106.51</v>
          </cell>
          <cell r="AY448">
            <v>108.77</v>
          </cell>
          <cell r="AZ448">
            <v>111.03</v>
          </cell>
          <cell r="BA448">
            <v>113.3</v>
          </cell>
          <cell r="BB448">
            <v>115.56</v>
          </cell>
          <cell r="BC448">
            <v>104.24</v>
          </cell>
          <cell r="BD448">
            <v>79</v>
          </cell>
          <cell r="BE448">
            <v>88.89</v>
          </cell>
          <cell r="BF448">
            <v>92.06</v>
          </cell>
          <cell r="BG448">
            <v>95.23</v>
          </cell>
          <cell r="BH448">
            <v>98.39</v>
          </cell>
          <cell r="BI448">
            <v>101.56</v>
          </cell>
          <cell r="BJ448">
            <v>104.73</v>
          </cell>
          <cell r="BK448">
            <v>107.9</v>
          </cell>
          <cell r="BL448">
            <v>111.07</v>
          </cell>
          <cell r="BM448">
            <v>114.24</v>
          </cell>
          <cell r="BN448">
            <v>117.41</v>
          </cell>
          <cell r="BO448">
            <v>120.58</v>
          </cell>
          <cell r="BP448">
            <v>123.75</v>
          </cell>
          <cell r="BQ448">
            <v>126.92</v>
          </cell>
          <cell r="BR448">
            <v>130.09</v>
          </cell>
          <cell r="BS448">
            <v>133.26</v>
          </cell>
          <cell r="BT448">
            <v>136.43</v>
          </cell>
          <cell r="BU448">
            <v>139.6</v>
          </cell>
          <cell r="BV448">
            <v>142.77000000000001</v>
          </cell>
          <cell r="BW448">
            <v>145.94</v>
          </cell>
          <cell r="BX448">
            <v>149.11000000000001</v>
          </cell>
          <cell r="BY448">
            <v>152.28</v>
          </cell>
          <cell r="BZ448">
            <v>155.44999999999999</v>
          </cell>
          <cell r="CA448">
            <v>158.62</v>
          </cell>
          <cell r="CB448">
            <v>161.79</v>
          </cell>
          <cell r="CC448">
            <v>145.94</v>
          </cell>
        </row>
        <row r="449">
          <cell r="AD449">
            <v>80</v>
          </cell>
          <cell r="AE449">
            <v>64.290000000000006</v>
          </cell>
          <cell r="AF449">
            <v>66.58</v>
          </cell>
          <cell r="AG449">
            <v>68.88</v>
          </cell>
          <cell r="AH449">
            <v>71.17</v>
          </cell>
          <cell r="AI449">
            <v>73.459999999999994</v>
          </cell>
          <cell r="AJ449">
            <v>72.75</v>
          </cell>
          <cell r="AK449">
            <v>78.05</v>
          </cell>
          <cell r="AL449">
            <v>80.34</v>
          </cell>
          <cell r="AM449">
            <v>82.63</v>
          </cell>
          <cell r="AN449">
            <v>84.92</v>
          </cell>
          <cell r="AO449">
            <v>87.22</v>
          </cell>
          <cell r="AP449">
            <v>89.51</v>
          </cell>
          <cell r="AQ449">
            <v>91.8</v>
          </cell>
          <cell r="AR449">
            <v>94.09</v>
          </cell>
          <cell r="AS449">
            <v>96.39</v>
          </cell>
          <cell r="AT449">
            <v>98.68</v>
          </cell>
          <cell r="AU449">
            <v>100.97</v>
          </cell>
          <cell r="AV449">
            <v>103.26</v>
          </cell>
          <cell r="AW449">
            <v>105.56</v>
          </cell>
          <cell r="AX449">
            <v>107.85</v>
          </cell>
          <cell r="AY449">
            <v>110.14</v>
          </cell>
          <cell r="AZ449">
            <v>112.44</v>
          </cell>
          <cell r="BA449">
            <v>114.73</v>
          </cell>
          <cell r="BB449">
            <v>117.02</v>
          </cell>
          <cell r="BC449">
            <v>105.56</v>
          </cell>
          <cell r="BD449">
            <v>80</v>
          </cell>
          <cell r="BE449">
            <v>90.01</v>
          </cell>
          <cell r="BF449">
            <v>93.22</v>
          </cell>
          <cell r="BG449">
            <v>96.43</v>
          </cell>
          <cell r="BH449">
            <v>99.63</v>
          </cell>
          <cell r="BI449">
            <v>102.84</v>
          </cell>
          <cell r="BJ449">
            <v>106.05</v>
          </cell>
          <cell r="BK449">
            <v>109.26</v>
          </cell>
          <cell r="BL449">
            <v>112.47</v>
          </cell>
          <cell r="BM449">
            <v>115.68</v>
          </cell>
          <cell r="BN449">
            <v>118.89</v>
          </cell>
          <cell r="BO449">
            <v>122.1</v>
          </cell>
          <cell r="BP449">
            <v>125.31</v>
          </cell>
          <cell r="BQ449">
            <v>128.52000000000001</v>
          </cell>
          <cell r="BR449">
            <v>131.72999999999999</v>
          </cell>
          <cell r="BS449">
            <v>134.94</v>
          </cell>
          <cell r="BT449">
            <v>138.15</v>
          </cell>
          <cell r="BU449">
            <v>141.36000000000001</v>
          </cell>
          <cell r="BV449">
            <v>144.57</v>
          </cell>
          <cell r="BW449">
            <v>147.78</v>
          </cell>
          <cell r="BX449">
            <v>150.99</v>
          </cell>
          <cell r="BY449">
            <v>154.19999999999999</v>
          </cell>
          <cell r="BZ449">
            <v>157.41</v>
          </cell>
          <cell r="CA449">
            <v>160.62</v>
          </cell>
          <cell r="CB449">
            <v>163.83000000000001</v>
          </cell>
          <cell r="CC449">
            <v>147.78</v>
          </cell>
        </row>
        <row r="450">
          <cell r="AD450">
            <v>81</v>
          </cell>
          <cell r="AE450">
            <v>65.09</v>
          </cell>
          <cell r="AF450">
            <v>67.41</v>
          </cell>
          <cell r="AG450">
            <v>69.73</v>
          </cell>
          <cell r="AH450">
            <v>72.05</v>
          </cell>
          <cell r="AI450">
            <v>74.37</v>
          </cell>
          <cell r="AJ450">
            <v>76.7</v>
          </cell>
          <cell r="AK450">
            <v>79.02</v>
          </cell>
          <cell r="AL450">
            <v>81.34</v>
          </cell>
          <cell r="AM450">
            <v>83.66</v>
          </cell>
          <cell r="AN450">
            <v>85.98</v>
          </cell>
          <cell r="AO450">
            <v>88.3</v>
          </cell>
          <cell r="AP450">
            <v>90.62</v>
          </cell>
          <cell r="AQ450">
            <v>92.95</v>
          </cell>
          <cell r="AR450">
            <v>95.27</v>
          </cell>
          <cell r="AS450">
            <v>97.59</v>
          </cell>
          <cell r="AT450">
            <v>99.91</v>
          </cell>
          <cell r="AU450">
            <v>102.23</v>
          </cell>
          <cell r="AV450">
            <v>104.55</v>
          </cell>
          <cell r="AW450">
            <v>106.87</v>
          </cell>
          <cell r="AX450">
            <v>109.19</v>
          </cell>
          <cell r="AY450">
            <v>111.52</v>
          </cell>
          <cell r="AZ450">
            <v>113.84</v>
          </cell>
          <cell r="BA450">
            <v>116.16</v>
          </cell>
          <cell r="BB450">
            <v>118.48</v>
          </cell>
          <cell r="BC450">
            <v>106.87</v>
          </cell>
          <cell r="BD450">
            <v>81</v>
          </cell>
          <cell r="BE450">
            <v>93.13</v>
          </cell>
          <cell r="BF450">
            <v>94.38</v>
          </cell>
          <cell r="BG450">
            <v>97.62</v>
          </cell>
          <cell r="BH450">
            <v>100.87</v>
          </cell>
          <cell r="BI450">
            <v>104.12</v>
          </cell>
          <cell r="BJ450">
            <v>107.37</v>
          </cell>
          <cell r="BK450">
            <v>110.62</v>
          </cell>
          <cell r="BL450">
            <v>113.87</v>
          </cell>
          <cell r="BM450">
            <v>117.12</v>
          </cell>
          <cell r="BN450">
            <v>120.37</v>
          </cell>
          <cell r="BO450">
            <v>123.62</v>
          </cell>
          <cell r="BP450">
            <v>126.87</v>
          </cell>
          <cell r="BQ450">
            <v>130.12</v>
          </cell>
          <cell r="BR450">
            <v>133.37</v>
          </cell>
          <cell r="BS450">
            <v>136.62</v>
          </cell>
          <cell r="BT450">
            <v>139.87</v>
          </cell>
          <cell r="BU450">
            <v>143.12</v>
          </cell>
          <cell r="BV450">
            <v>146.37</v>
          </cell>
          <cell r="BW450">
            <v>149.62</v>
          </cell>
          <cell r="BX450">
            <v>152.87</v>
          </cell>
          <cell r="BY450">
            <v>156.12</v>
          </cell>
          <cell r="BZ450">
            <v>159.37</v>
          </cell>
          <cell r="CA450">
            <v>162.62</v>
          </cell>
          <cell r="CB450">
            <v>165.87</v>
          </cell>
          <cell r="CC450">
            <v>149.62</v>
          </cell>
        </row>
        <row r="451">
          <cell r="AD451">
            <v>82</v>
          </cell>
          <cell r="AE451">
            <v>65.89</v>
          </cell>
          <cell r="AF451">
            <v>68.239999999999995</v>
          </cell>
          <cell r="AG451">
            <v>70.59</v>
          </cell>
          <cell r="AH451">
            <v>72.94</v>
          </cell>
          <cell r="AI451">
            <v>75.290000000000006</v>
          </cell>
          <cell r="AJ451">
            <v>77.64</v>
          </cell>
          <cell r="AK451">
            <v>79.989999999999995</v>
          </cell>
          <cell r="AL451">
            <v>82.34</v>
          </cell>
          <cell r="AM451">
            <v>84.69</v>
          </cell>
          <cell r="AN451">
            <v>87.04</v>
          </cell>
          <cell r="AO451">
            <v>89.39</v>
          </cell>
          <cell r="AP451">
            <v>91.74</v>
          </cell>
          <cell r="AQ451">
            <v>94.09</v>
          </cell>
          <cell r="AR451">
            <v>96.44</v>
          </cell>
          <cell r="AS451">
            <v>98.79</v>
          </cell>
          <cell r="AT451">
            <v>101.14</v>
          </cell>
          <cell r="AU451">
            <v>103.49</v>
          </cell>
          <cell r="AV451">
            <v>105.84</v>
          </cell>
          <cell r="AW451">
            <v>108.19</v>
          </cell>
          <cell r="AX451">
            <v>110.54</v>
          </cell>
          <cell r="AY451">
            <v>112.89</v>
          </cell>
          <cell r="AZ451">
            <v>115.24</v>
          </cell>
          <cell r="BA451">
            <v>117.59</v>
          </cell>
          <cell r="BB451">
            <v>119.94</v>
          </cell>
          <cell r="BC451">
            <v>108.19</v>
          </cell>
          <cell r="BD451">
            <v>82</v>
          </cell>
          <cell r="BE451">
            <v>92.24</v>
          </cell>
          <cell r="BF451">
            <v>95.53</v>
          </cell>
          <cell r="BG451">
            <v>98.82</v>
          </cell>
          <cell r="BH451">
            <v>102.11</v>
          </cell>
          <cell r="BI451">
            <v>105.4</v>
          </cell>
          <cell r="BJ451">
            <v>108.69</v>
          </cell>
          <cell r="BK451">
            <v>111.98</v>
          </cell>
          <cell r="BL451">
            <v>115.27</v>
          </cell>
          <cell r="BM451">
            <v>118.56</v>
          </cell>
          <cell r="BN451">
            <v>121.85</v>
          </cell>
          <cell r="BO451">
            <v>125.14</v>
          </cell>
          <cell r="BP451">
            <v>128.43</v>
          </cell>
          <cell r="BQ451">
            <v>131.72</v>
          </cell>
          <cell r="BR451">
            <v>135.01</v>
          </cell>
          <cell r="BS451">
            <v>138.30000000000001</v>
          </cell>
          <cell r="BT451">
            <v>141.59</v>
          </cell>
          <cell r="BU451">
            <v>144.88</v>
          </cell>
          <cell r="BV451">
            <v>148.16999999999999</v>
          </cell>
          <cell r="BW451">
            <v>151.46</v>
          </cell>
          <cell r="BX451">
            <v>154.75</v>
          </cell>
          <cell r="BY451">
            <v>158.04</v>
          </cell>
          <cell r="BZ451">
            <v>161.33000000000001</v>
          </cell>
          <cell r="CA451">
            <v>164.62</v>
          </cell>
          <cell r="CB451">
            <v>167.91</v>
          </cell>
          <cell r="CC451">
            <v>151.46</v>
          </cell>
        </row>
        <row r="452">
          <cell r="AD452">
            <v>83</v>
          </cell>
          <cell r="AE452">
            <v>66.69</v>
          </cell>
          <cell r="AF452">
            <v>69.069999999999993</v>
          </cell>
          <cell r="AG452">
            <v>71.45</v>
          </cell>
          <cell r="AH452">
            <v>73.819999999999993</v>
          </cell>
          <cell r="AI452">
            <v>76.2</v>
          </cell>
          <cell r="AJ452">
            <v>78.58</v>
          </cell>
          <cell r="AK452">
            <v>80.959999999999994</v>
          </cell>
          <cell r="AL452">
            <v>83.34</v>
          </cell>
          <cell r="AM452">
            <v>85.72</v>
          </cell>
          <cell r="AN452">
            <v>88.1</v>
          </cell>
          <cell r="AO452">
            <v>90.48</v>
          </cell>
          <cell r="AP452">
            <v>92.85</v>
          </cell>
          <cell r="AQ452">
            <v>95.23</v>
          </cell>
          <cell r="AR452">
            <v>97.61</v>
          </cell>
          <cell r="AS452">
            <v>99.99</v>
          </cell>
          <cell r="AT452">
            <v>102.37</v>
          </cell>
          <cell r="AU452">
            <v>104.75</v>
          </cell>
          <cell r="AV452">
            <v>107.13</v>
          </cell>
          <cell r="AW452">
            <v>109.5</v>
          </cell>
          <cell r="AX452">
            <v>111.88</v>
          </cell>
          <cell r="AY452">
            <v>114.26</v>
          </cell>
          <cell r="AZ452">
            <v>116.64</v>
          </cell>
          <cell r="BA452">
            <v>119.02</v>
          </cell>
          <cell r="BB452">
            <v>121.4</v>
          </cell>
          <cell r="BC452">
            <v>109.5</v>
          </cell>
          <cell r="BD452">
            <v>83</v>
          </cell>
          <cell r="BE452">
            <v>93.36</v>
          </cell>
          <cell r="BF452">
            <v>96.69</v>
          </cell>
          <cell r="BG452">
            <v>100.02</v>
          </cell>
          <cell r="BH452">
            <v>103.35</v>
          </cell>
          <cell r="BI452">
            <v>106.68</v>
          </cell>
          <cell r="BJ452">
            <v>110.01</v>
          </cell>
          <cell r="BK452">
            <v>113.34</v>
          </cell>
          <cell r="BL452">
            <v>116.67</v>
          </cell>
          <cell r="BM452">
            <v>120</v>
          </cell>
          <cell r="BN452">
            <v>123.33</v>
          </cell>
          <cell r="BO452">
            <v>126.66</v>
          </cell>
          <cell r="BP452">
            <v>129.99</v>
          </cell>
          <cell r="BQ452">
            <v>133.32</v>
          </cell>
          <cell r="BR452">
            <v>136.65</v>
          </cell>
          <cell r="BS452">
            <v>139.97999999999999</v>
          </cell>
          <cell r="BT452">
            <v>143.31</v>
          </cell>
          <cell r="BU452">
            <v>146.63999999999999</v>
          </cell>
          <cell r="BV452">
            <v>149.97</v>
          </cell>
          <cell r="BW452">
            <v>153.30000000000001</v>
          </cell>
          <cell r="BX452">
            <v>156.63</v>
          </cell>
          <cell r="BY452">
            <v>159.96</v>
          </cell>
          <cell r="BZ452">
            <v>163.29</v>
          </cell>
          <cell r="CA452">
            <v>166.63</v>
          </cell>
          <cell r="CB452">
            <v>169.96</v>
          </cell>
          <cell r="CC452">
            <v>153.30000000000001</v>
          </cell>
        </row>
        <row r="453">
          <cell r="AD453">
            <v>84</v>
          </cell>
          <cell r="AE453">
            <v>67.489999999999995</v>
          </cell>
          <cell r="AF453">
            <v>69.900000000000006</v>
          </cell>
          <cell r="AG453">
            <v>72.3</v>
          </cell>
          <cell r="AH453">
            <v>74.709999999999994</v>
          </cell>
          <cell r="AI453">
            <v>77.12</v>
          </cell>
          <cell r="AJ453">
            <v>79.52</v>
          </cell>
          <cell r="AK453">
            <v>81.93</v>
          </cell>
          <cell r="AL453">
            <v>84.34</v>
          </cell>
          <cell r="AM453">
            <v>86.75</v>
          </cell>
          <cell r="AN453">
            <v>89.15</v>
          </cell>
          <cell r="AO453">
            <v>91.56</v>
          </cell>
          <cell r="AP453">
            <v>93.97</v>
          </cell>
          <cell r="AQ453">
            <v>96.38</v>
          </cell>
          <cell r="AR453">
            <v>98.78</v>
          </cell>
          <cell r="AS453">
            <v>101.19</v>
          </cell>
          <cell r="AT453">
            <v>103.6</v>
          </cell>
          <cell r="AU453">
            <v>106</v>
          </cell>
          <cell r="AV453">
            <v>108.41</v>
          </cell>
          <cell r="AW453">
            <v>110.82</v>
          </cell>
          <cell r="AX453">
            <v>113.23</v>
          </cell>
          <cell r="AY453">
            <v>115.63</v>
          </cell>
          <cell r="AZ453">
            <v>118.04</v>
          </cell>
          <cell r="BA453">
            <v>120.45</v>
          </cell>
          <cell r="BB453">
            <v>122.86</v>
          </cell>
          <cell r="BC453">
            <v>110.82</v>
          </cell>
          <cell r="BD453">
            <v>84</v>
          </cell>
          <cell r="BE453">
            <v>94.48</v>
          </cell>
          <cell r="BF453">
            <v>97.85</v>
          </cell>
          <cell r="BG453">
            <v>101.22</v>
          </cell>
          <cell r="BH453">
            <v>104.59</v>
          </cell>
          <cell r="BI453">
            <v>107.96</v>
          </cell>
          <cell r="BJ453">
            <v>111.33</v>
          </cell>
          <cell r="BK453">
            <v>114.7</v>
          </cell>
          <cell r="BL453">
            <v>118.07</v>
          </cell>
          <cell r="BM453">
            <v>121.45</v>
          </cell>
          <cell r="BN453">
            <v>124.82</v>
          </cell>
          <cell r="BO453">
            <v>128.19</v>
          </cell>
          <cell r="BP453">
            <v>131.56</v>
          </cell>
          <cell r="BQ453">
            <v>134.93</v>
          </cell>
          <cell r="BR453">
            <v>138.30000000000001</v>
          </cell>
          <cell r="BS453">
            <v>141.66999999999999</v>
          </cell>
          <cell r="BT453">
            <v>145.04</v>
          </cell>
          <cell r="BU453">
            <v>148.41</v>
          </cell>
          <cell r="BV453">
            <v>151.78</v>
          </cell>
          <cell r="BW453">
            <v>155.15</v>
          </cell>
          <cell r="BX453">
            <v>158.52000000000001</v>
          </cell>
          <cell r="BY453">
            <v>161.88999999999999</v>
          </cell>
          <cell r="BZ453">
            <v>165.26</v>
          </cell>
          <cell r="CA453">
            <v>168.63</v>
          </cell>
          <cell r="CB453">
            <v>172</v>
          </cell>
          <cell r="CC453">
            <v>155.15</v>
          </cell>
        </row>
        <row r="454">
          <cell r="AD454">
            <v>85</v>
          </cell>
          <cell r="AE454">
            <v>68.290000000000006</v>
          </cell>
          <cell r="AF454">
            <v>70.72</v>
          </cell>
          <cell r="AG454">
            <v>73.16</v>
          </cell>
          <cell r="AH454">
            <v>75.599999999999994</v>
          </cell>
          <cell r="AI454">
            <v>78.03</v>
          </cell>
          <cell r="AJ454">
            <v>80.47</v>
          </cell>
          <cell r="AK454">
            <v>82.9</v>
          </cell>
          <cell r="AL454">
            <v>85.34</v>
          </cell>
          <cell r="AM454">
            <v>87.78</v>
          </cell>
          <cell r="AN454">
            <v>90.21</v>
          </cell>
          <cell r="AO454">
            <v>92.65</v>
          </cell>
          <cell r="AP454">
            <v>95.08</v>
          </cell>
          <cell r="AQ454">
            <v>97.52</v>
          </cell>
          <cell r="AR454">
            <v>99.96</v>
          </cell>
          <cell r="AS454">
            <v>102.39</v>
          </cell>
          <cell r="AT454">
            <v>104.83</v>
          </cell>
          <cell r="AU454">
            <v>107.26</v>
          </cell>
          <cell r="AV454">
            <v>109.7</v>
          </cell>
          <cell r="AW454">
            <v>112.13</v>
          </cell>
          <cell r="AX454">
            <v>114.57</v>
          </cell>
          <cell r="AY454">
            <v>117.01</v>
          </cell>
          <cell r="AZ454">
            <v>119.44</v>
          </cell>
          <cell r="BA454">
            <v>121.88</v>
          </cell>
          <cell r="BB454">
            <v>124.31</v>
          </cell>
          <cell r="BC454">
            <v>112.13</v>
          </cell>
          <cell r="BD454">
            <v>85</v>
          </cell>
          <cell r="BE454">
            <v>95.6</v>
          </cell>
          <cell r="BF454">
            <v>99.01</v>
          </cell>
          <cell r="BG454">
            <v>102.42</v>
          </cell>
          <cell r="BH454">
            <v>105.83</v>
          </cell>
          <cell r="BI454">
            <v>109.24</v>
          </cell>
          <cell r="BJ454">
            <v>112.65</v>
          </cell>
          <cell r="BK454">
            <v>116.06</v>
          </cell>
          <cell r="BL454">
            <v>119.47</v>
          </cell>
          <cell r="BM454">
            <v>122.89</v>
          </cell>
          <cell r="BN454">
            <v>126.3</v>
          </cell>
          <cell r="BO454">
            <v>129.71</v>
          </cell>
          <cell r="BP454">
            <v>133.12</v>
          </cell>
          <cell r="BQ454">
            <v>136.53</v>
          </cell>
          <cell r="BR454">
            <v>139.94</v>
          </cell>
          <cell r="BS454">
            <v>143.35</v>
          </cell>
          <cell r="BT454">
            <v>146.76</v>
          </cell>
          <cell r="BU454">
            <v>150.16999999999999</v>
          </cell>
          <cell r="BV454">
            <v>153.58000000000001</v>
          </cell>
          <cell r="BW454">
            <v>156.99</v>
          </cell>
          <cell r="BX454">
            <v>160.4</v>
          </cell>
          <cell r="BY454">
            <v>163.81</v>
          </cell>
          <cell r="BZ454">
            <v>167.22</v>
          </cell>
          <cell r="CA454">
            <v>170.63</v>
          </cell>
          <cell r="CB454">
            <v>174.04</v>
          </cell>
          <cell r="CC454">
            <v>156.99</v>
          </cell>
        </row>
        <row r="455">
          <cell r="AD455">
            <v>86</v>
          </cell>
          <cell r="AE455">
            <v>69.09</v>
          </cell>
          <cell r="AF455">
            <v>71.55</v>
          </cell>
          <cell r="AG455">
            <v>74.02</v>
          </cell>
          <cell r="AH455">
            <v>76.48</v>
          </cell>
          <cell r="AI455">
            <v>78.95</v>
          </cell>
          <cell r="AJ455">
            <v>81.41</v>
          </cell>
          <cell r="AK455">
            <v>83.87</v>
          </cell>
          <cell r="AL455">
            <v>86.34</v>
          </cell>
          <cell r="AM455">
            <v>88.8</v>
          </cell>
          <cell r="AN455">
            <v>91.27</v>
          </cell>
          <cell r="AO455">
            <v>93.73</v>
          </cell>
          <cell r="AP455">
            <v>96.2</v>
          </cell>
          <cell r="AQ455">
            <v>98.66</v>
          </cell>
          <cell r="AR455">
            <v>101.13</v>
          </cell>
          <cell r="AS455">
            <v>103.59</v>
          </cell>
          <cell r="AT455">
            <v>106.06</v>
          </cell>
          <cell r="AU455">
            <v>108.52</v>
          </cell>
          <cell r="AV455">
            <v>110.99</v>
          </cell>
          <cell r="AW455">
            <v>113.45</v>
          </cell>
          <cell r="AX455">
            <v>115.91</v>
          </cell>
          <cell r="AY455">
            <v>118.38</v>
          </cell>
          <cell r="AZ455">
            <v>120.84</v>
          </cell>
          <cell r="BA455">
            <v>123.31</v>
          </cell>
          <cell r="BB455">
            <v>125.77</v>
          </cell>
          <cell r="BC455">
            <v>113.45</v>
          </cell>
          <cell r="BD455">
            <v>86</v>
          </cell>
          <cell r="BE455">
            <v>96.72</v>
          </cell>
          <cell r="BF455">
            <v>100.17</v>
          </cell>
          <cell r="BG455">
            <v>103.62</v>
          </cell>
          <cell r="BH455">
            <v>107.07</v>
          </cell>
          <cell r="BI455">
            <v>110.52</v>
          </cell>
          <cell r="BJ455">
            <v>113.97</v>
          </cell>
          <cell r="BK455">
            <v>117.42</v>
          </cell>
          <cell r="BL455">
            <v>120.88</v>
          </cell>
          <cell r="BM455">
            <v>124.33</v>
          </cell>
          <cell r="BN455">
            <v>127.78</v>
          </cell>
          <cell r="BO455">
            <v>131.22999999999999</v>
          </cell>
          <cell r="BP455">
            <v>134.68</v>
          </cell>
          <cell r="BQ455">
            <v>138.13</v>
          </cell>
          <cell r="BR455">
            <v>141.58000000000001</v>
          </cell>
          <cell r="BS455">
            <v>145.03</v>
          </cell>
          <cell r="BT455">
            <v>148.47999999999999</v>
          </cell>
          <cell r="BU455">
            <v>151.93</v>
          </cell>
          <cell r="BV455">
            <v>155.38</v>
          </cell>
          <cell r="BW455">
            <v>158.83000000000001</v>
          </cell>
          <cell r="BX455">
            <v>162.28</v>
          </cell>
          <cell r="BY455">
            <v>165.73</v>
          </cell>
          <cell r="BZ455">
            <v>169.18</v>
          </cell>
          <cell r="CA455">
            <v>172.63</v>
          </cell>
          <cell r="CB455">
            <v>176.08</v>
          </cell>
          <cell r="CC455">
            <v>158.83000000000001</v>
          </cell>
        </row>
        <row r="456">
          <cell r="AD456">
            <v>87</v>
          </cell>
          <cell r="AE456">
            <v>69.89</v>
          </cell>
          <cell r="AF456">
            <v>72.38</v>
          </cell>
          <cell r="AG456">
            <v>74.87</v>
          </cell>
          <cell r="AH456">
            <v>77.37</v>
          </cell>
          <cell r="AI456">
            <v>79.86</v>
          </cell>
          <cell r="AJ456">
            <v>82.35</v>
          </cell>
          <cell r="AK456">
            <v>84.85</v>
          </cell>
          <cell r="AL456">
            <v>87.34</v>
          </cell>
          <cell r="AM456">
            <v>89.83</v>
          </cell>
          <cell r="AN456">
            <v>92.33</v>
          </cell>
          <cell r="AO456">
            <v>94.82</v>
          </cell>
          <cell r="AP456">
            <v>97.31</v>
          </cell>
          <cell r="AQ456">
            <v>99.81</v>
          </cell>
          <cell r="AR456">
            <v>102.3</v>
          </cell>
          <cell r="AS456">
            <v>104.79</v>
          </cell>
          <cell r="AT456">
            <v>107.29</v>
          </cell>
          <cell r="AU456">
            <v>109.78</v>
          </cell>
          <cell r="AV456">
            <v>112.27</v>
          </cell>
          <cell r="AW456">
            <v>114.77</v>
          </cell>
          <cell r="AX456">
            <v>117.26</v>
          </cell>
          <cell r="AY456">
            <v>119.75</v>
          </cell>
          <cell r="AZ456">
            <v>122.25</v>
          </cell>
          <cell r="BA456">
            <v>124.74</v>
          </cell>
          <cell r="BB456">
            <v>127.23</v>
          </cell>
          <cell r="BC456">
            <v>114.76</v>
          </cell>
          <cell r="BD456">
            <v>87</v>
          </cell>
          <cell r="BE456">
            <v>97.84</v>
          </cell>
          <cell r="BF456">
            <v>101.33</v>
          </cell>
          <cell r="BG456">
            <v>104.82</v>
          </cell>
          <cell r="BH456">
            <v>108.31</v>
          </cell>
          <cell r="BI456">
            <v>111.8</v>
          </cell>
          <cell r="BJ456">
            <v>115.29</v>
          </cell>
          <cell r="BK456">
            <v>118.79</v>
          </cell>
          <cell r="BL456">
            <v>122.28</v>
          </cell>
          <cell r="BM456">
            <v>125.77</v>
          </cell>
          <cell r="BN456">
            <v>129.26</v>
          </cell>
          <cell r="BO456">
            <v>132.75</v>
          </cell>
          <cell r="BP456">
            <v>136.24</v>
          </cell>
          <cell r="BQ456">
            <v>139.72999999999999</v>
          </cell>
          <cell r="BR456">
            <v>143.22</v>
          </cell>
          <cell r="BS456">
            <v>146.71</v>
          </cell>
          <cell r="BT456">
            <v>150.19999999999999</v>
          </cell>
          <cell r="BU456">
            <v>153.69</v>
          </cell>
          <cell r="BV456">
            <v>157.18</v>
          </cell>
          <cell r="BW456">
            <v>160.66999999999999</v>
          </cell>
          <cell r="BX456">
            <v>164.16</v>
          </cell>
          <cell r="BY456">
            <v>167.65</v>
          </cell>
          <cell r="BZ456">
            <v>171.14</v>
          </cell>
          <cell r="CA456">
            <v>174.63</v>
          </cell>
          <cell r="CB456">
            <v>178.12</v>
          </cell>
          <cell r="CC456">
            <v>160.66999999999999</v>
          </cell>
        </row>
        <row r="457">
          <cell r="AD457">
            <v>88</v>
          </cell>
          <cell r="AE457">
            <v>70.69</v>
          </cell>
          <cell r="AF457">
            <v>73.209999999999994</v>
          </cell>
          <cell r="AG457">
            <v>75.73</v>
          </cell>
          <cell r="AH457">
            <v>78.25</v>
          </cell>
          <cell r="AI457">
            <v>80.77</v>
          </cell>
          <cell r="AJ457">
            <v>83.3</v>
          </cell>
          <cell r="AK457">
            <v>85.82</v>
          </cell>
          <cell r="AL457">
            <v>88.34</v>
          </cell>
          <cell r="AM457">
            <v>90.86</v>
          </cell>
          <cell r="AN457">
            <v>93.38</v>
          </cell>
          <cell r="AO457">
            <v>95.91</v>
          </cell>
          <cell r="AP457">
            <v>98.43</v>
          </cell>
          <cell r="AQ457">
            <v>100.95</v>
          </cell>
          <cell r="AR457">
            <v>103.47</v>
          </cell>
          <cell r="AS457">
            <v>105.99</v>
          </cell>
          <cell r="AT457">
            <v>108.52</v>
          </cell>
          <cell r="AU457">
            <v>111.04</v>
          </cell>
          <cell r="AV457">
            <v>113.56</v>
          </cell>
          <cell r="AW457">
            <v>116.08</v>
          </cell>
          <cell r="AX457">
            <v>118.6</v>
          </cell>
          <cell r="AY457">
            <v>121.12</v>
          </cell>
          <cell r="AZ457">
            <v>123.65</v>
          </cell>
          <cell r="BA457">
            <v>126.17</v>
          </cell>
          <cell r="BB457">
            <v>128.69</v>
          </cell>
          <cell r="BC457">
            <v>116.08</v>
          </cell>
          <cell r="BD457">
            <v>88</v>
          </cell>
          <cell r="BE457">
            <v>98.96</v>
          </cell>
          <cell r="BF457">
            <v>102.49</v>
          </cell>
          <cell r="BG457">
            <v>106.02</v>
          </cell>
          <cell r="BH457">
            <v>109.55</v>
          </cell>
          <cell r="BI457">
            <v>113.08</v>
          </cell>
          <cell r="BJ457">
            <v>116.61</v>
          </cell>
          <cell r="BK457">
            <v>120.15</v>
          </cell>
          <cell r="BL457">
            <v>123.68</v>
          </cell>
          <cell r="BM457">
            <v>127.21</v>
          </cell>
          <cell r="BN457">
            <v>130.74</v>
          </cell>
          <cell r="BO457">
            <v>134.27000000000001</v>
          </cell>
          <cell r="BP457">
            <v>137.80000000000001</v>
          </cell>
          <cell r="BQ457">
            <v>141.33000000000001</v>
          </cell>
          <cell r="BR457">
            <v>144.86000000000001</v>
          </cell>
          <cell r="BS457">
            <v>148.38999999999999</v>
          </cell>
          <cell r="BT457">
            <v>151.91999999999999</v>
          </cell>
          <cell r="BU457">
            <v>155.44999999999999</v>
          </cell>
          <cell r="BV457">
            <v>158.97999999999999</v>
          </cell>
          <cell r="BW457">
            <v>162.51</v>
          </cell>
          <cell r="BX457">
            <v>166.04</v>
          </cell>
          <cell r="BY457">
            <v>169.57</v>
          </cell>
          <cell r="BZ457">
            <v>173.11</v>
          </cell>
          <cell r="CA457">
            <v>176.64</v>
          </cell>
          <cell r="CB457">
            <v>180.17</v>
          </cell>
          <cell r="CC457">
            <v>162.51</v>
          </cell>
        </row>
        <row r="458">
          <cell r="AD458">
            <v>89</v>
          </cell>
          <cell r="AE458">
            <v>71.489999999999995</v>
          </cell>
          <cell r="AF458">
            <v>74.040000000000006</v>
          </cell>
          <cell r="AG458">
            <v>76.59</v>
          </cell>
          <cell r="AH458">
            <v>79.14</v>
          </cell>
          <cell r="AI458">
            <v>81.69</v>
          </cell>
          <cell r="AJ458">
            <v>84.24</v>
          </cell>
          <cell r="AK458">
            <v>86.79</v>
          </cell>
          <cell r="AL458">
            <v>89.34</v>
          </cell>
          <cell r="AM458">
            <v>91.89</v>
          </cell>
          <cell r="AN458">
            <v>94.44</v>
          </cell>
          <cell r="AO458">
            <v>96.99</v>
          </cell>
          <cell r="AP458">
            <v>99.54</v>
          </cell>
          <cell r="AQ458">
            <v>102.09</v>
          </cell>
          <cell r="AR458">
            <v>104.64</v>
          </cell>
          <cell r="AS458">
            <v>107.19</v>
          </cell>
          <cell r="AT458">
            <v>109.74</v>
          </cell>
          <cell r="AU458">
            <v>112.3</v>
          </cell>
          <cell r="AV458">
            <v>114.85</v>
          </cell>
          <cell r="AW458">
            <v>117.4</v>
          </cell>
          <cell r="AX458">
            <v>119.95</v>
          </cell>
          <cell r="AY458">
            <v>122.5</v>
          </cell>
          <cell r="AZ458">
            <v>125.05</v>
          </cell>
          <cell r="BA458">
            <v>127.6</v>
          </cell>
          <cell r="BB458">
            <v>130.15</v>
          </cell>
          <cell r="BC458">
            <v>117.4</v>
          </cell>
          <cell r="BD458">
            <v>89</v>
          </cell>
          <cell r="BE458">
            <v>100.08</v>
          </cell>
          <cell r="BF458">
            <v>103.65</v>
          </cell>
          <cell r="BG458">
            <v>107.22</v>
          </cell>
          <cell r="BH458">
            <v>110.79</v>
          </cell>
          <cell r="BI458">
            <v>114.36</v>
          </cell>
          <cell r="BJ458">
            <v>117.93</v>
          </cell>
          <cell r="BK458">
            <v>121.51</v>
          </cell>
          <cell r="BL458">
            <v>125.08</v>
          </cell>
          <cell r="BM458">
            <v>128.65</v>
          </cell>
          <cell r="BN458">
            <v>132.22</v>
          </cell>
          <cell r="BO458">
            <v>135.79</v>
          </cell>
          <cell r="BP458">
            <v>139.36000000000001</v>
          </cell>
          <cell r="BQ458">
            <v>142.93</v>
          </cell>
          <cell r="BR458">
            <v>146.5</v>
          </cell>
          <cell r="BS458">
            <v>150.07</v>
          </cell>
          <cell r="BT458">
            <v>153.63999999999999</v>
          </cell>
          <cell r="BU458">
            <v>157.21</v>
          </cell>
          <cell r="BV458">
            <v>160.78</v>
          </cell>
          <cell r="BW458">
            <v>164.35</v>
          </cell>
          <cell r="BX458">
            <v>167.93</v>
          </cell>
          <cell r="BY458">
            <v>171.5</v>
          </cell>
          <cell r="BZ458">
            <v>175.07</v>
          </cell>
          <cell r="CA458">
            <v>178.64</v>
          </cell>
          <cell r="CB458">
            <v>182.21</v>
          </cell>
          <cell r="CC458">
            <v>164.35</v>
          </cell>
        </row>
        <row r="459">
          <cell r="AD459">
            <v>90</v>
          </cell>
          <cell r="AE459">
            <v>72.290000000000006</v>
          </cell>
          <cell r="AF459">
            <v>74.87</v>
          </cell>
          <cell r="AG459">
            <v>77.44</v>
          </cell>
          <cell r="AH459">
            <v>80.02</v>
          </cell>
          <cell r="AI459">
            <v>82.6</v>
          </cell>
          <cell r="AJ459">
            <v>85.18</v>
          </cell>
          <cell r="AK459">
            <v>87.76</v>
          </cell>
          <cell r="AL459">
            <v>90.34</v>
          </cell>
          <cell r="AM459">
            <v>92.92</v>
          </cell>
          <cell r="AN459">
            <v>95.5</v>
          </cell>
          <cell r="AO459">
            <v>98.08</v>
          </cell>
          <cell r="AP459">
            <v>100.66</v>
          </cell>
          <cell r="AQ459">
            <v>103.24</v>
          </cell>
          <cell r="AR459">
            <v>105.82</v>
          </cell>
          <cell r="AS459">
            <v>108.4</v>
          </cell>
          <cell r="AT459">
            <v>110.97</v>
          </cell>
          <cell r="AU459">
            <v>113.55</v>
          </cell>
          <cell r="AV459">
            <v>116.13</v>
          </cell>
          <cell r="AW459">
            <v>118.71</v>
          </cell>
          <cell r="AX459">
            <v>121.29</v>
          </cell>
          <cell r="AY459">
            <v>123.87</v>
          </cell>
          <cell r="AZ459">
            <v>126.45</v>
          </cell>
          <cell r="BA459">
            <v>129.03</v>
          </cell>
          <cell r="BB459">
            <v>131.61000000000001</v>
          </cell>
          <cell r="BC459">
            <v>118.71</v>
          </cell>
          <cell r="BD459">
            <v>90</v>
          </cell>
          <cell r="BE459">
            <v>101.2</v>
          </cell>
          <cell r="BF459">
            <v>104.81</v>
          </cell>
          <cell r="BG459">
            <v>108.42</v>
          </cell>
          <cell r="BH459">
            <v>112.03</v>
          </cell>
          <cell r="BI459">
            <v>115.64</v>
          </cell>
          <cell r="BJ459">
            <v>119.25</v>
          </cell>
          <cell r="BK459">
            <v>122.87</v>
          </cell>
          <cell r="BL459">
            <v>126.48</v>
          </cell>
          <cell r="BM459">
            <v>130.09</v>
          </cell>
          <cell r="BN459">
            <v>133.69999999999999</v>
          </cell>
          <cell r="BO459">
            <v>137.31</v>
          </cell>
          <cell r="BP459">
            <v>140.91999999999999</v>
          </cell>
          <cell r="BQ459">
            <v>144.53</v>
          </cell>
          <cell r="BR459">
            <v>148.13999999999999</v>
          </cell>
          <cell r="BS459">
            <v>151.75</v>
          </cell>
          <cell r="BT459">
            <v>155.36000000000001</v>
          </cell>
          <cell r="BU459">
            <v>158.97</v>
          </cell>
          <cell r="BV459">
            <v>162.59</v>
          </cell>
          <cell r="BW459">
            <v>166.2</v>
          </cell>
          <cell r="BX459">
            <v>169.81</v>
          </cell>
          <cell r="BY459">
            <v>173.42</v>
          </cell>
          <cell r="BZ459">
            <v>177.03</v>
          </cell>
          <cell r="CA459">
            <v>180.64</v>
          </cell>
          <cell r="CB459">
            <v>184.25</v>
          </cell>
          <cell r="CC459">
            <v>166.2</v>
          </cell>
        </row>
        <row r="460">
          <cell r="AD460">
            <v>91</v>
          </cell>
          <cell r="AE460">
            <v>73.09</v>
          </cell>
          <cell r="AF460">
            <v>75.69</v>
          </cell>
          <cell r="AG460">
            <v>78.3</v>
          </cell>
          <cell r="AH460">
            <v>80.91</v>
          </cell>
          <cell r="AI460">
            <v>83.52</v>
          </cell>
          <cell r="AJ460">
            <v>86.12</v>
          </cell>
          <cell r="AK460">
            <v>88.73</v>
          </cell>
          <cell r="AL460">
            <v>91.34</v>
          </cell>
          <cell r="AM460">
            <v>93.95</v>
          </cell>
          <cell r="AN460">
            <v>96.56</v>
          </cell>
          <cell r="AO460">
            <v>99.16</v>
          </cell>
          <cell r="AP460">
            <v>101.77</v>
          </cell>
          <cell r="AQ460">
            <v>104.38</v>
          </cell>
          <cell r="AR460">
            <v>106.99</v>
          </cell>
          <cell r="AS460">
            <v>109.6</v>
          </cell>
          <cell r="AT460">
            <v>112.2</v>
          </cell>
          <cell r="AU460">
            <v>114.81</v>
          </cell>
          <cell r="AV460">
            <v>117.42</v>
          </cell>
          <cell r="AW460">
            <v>120.03</v>
          </cell>
          <cell r="AX460">
            <v>122.64</v>
          </cell>
          <cell r="AY460">
            <v>125.24</v>
          </cell>
          <cell r="AZ460">
            <v>127.85</v>
          </cell>
          <cell r="BA460">
            <v>130.46</v>
          </cell>
          <cell r="BB460">
            <v>133.07</v>
          </cell>
          <cell r="BC460">
            <v>120.03</v>
          </cell>
          <cell r="BD460">
            <v>91</v>
          </cell>
          <cell r="BE460">
            <v>102.32</v>
          </cell>
          <cell r="BF460">
            <v>105.97</v>
          </cell>
          <cell r="BG460">
            <v>109.62</v>
          </cell>
          <cell r="BH460">
            <v>113.27</v>
          </cell>
          <cell r="BI460">
            <v>116.92</v>
          </cell>
          <cell r="BJ460">
            <v>120.57</v>
          </cell>
          <cell r="BK460">
            <v>124.23</v>
          </cell>
          <cell r="BL460">
            <v>127.88</v>
          </cell>
          <cell r="BM460">
            <v>131.53</v>
          </cell>
          <cell r="BN460">
            <v>135.18</v>
          </cell>
          <cell r="BO460">
            <v>138.83000000000001</v>
          </cell>
          <cell r="BP460">
            <v>142.47999999999999</v>
          </cell>
          <cell r="BQ460">
            <v>146.13</v>
          </cell>
          <cell r="BR460">
            <v>149.78</v>
          </cell>
          <cell r="BS460">
            <v>153.43</v>
          </cell>
          <cell r="BT460">
            <v>157.09</v>
          </cell>
          <cell r="BU460">
            <v>160.74</v>
          </cell>
          <cell r="BV460">
            <v>164.39</v>
          </cell>
          <cell r="BW460">
            <v>168.04</v>
          </cell>
          <cell r="BX460">
            <v>171.69</v>
          </cell>
          <cell r="BY460">
            <v>175.34</v>
          </cell>
          <cell r="BZ460">
            <v>178.99</v>
          </cell>
          <cell r="CA460">
            <v>182.64</v>
          </cell>
          <cell r="CB460">
            <v>186.29</v>
          </cell>
          <cell r="CC460">
            <v>168.04</v>
          </cell>
        </row>
        <row r="461">
          <cell r="AD461">
            <v>92</v>
          </cell>
          <cell r="AE461">
            <v>73.89</v>
          </cell>
          <cell r="AF461">
            <v>76.52</v>
          </cell>
          <cell r="AG461">
            <v>79.16</v>
          </cell>
          <cell r="AH461">
            <v>81.790000000000006</v>
          </cell>
          <cell r="AI461">
            <v>84.43</v>
          </cell>
          <cell r="AJ461">
            <v>87.07</v>
          </cell>
          <cell r="AK461">
            <v>89.7</v>
          </cell>
          <cell r="AL461">
            <v>92.34</v>
          </cell>
          <cell r="AM461">
            <v>94.98</v>
          </cell>
          <cell r="AN461">
            <v>97.61</v>
          </cell>
          <cell r="AO461">
            <v>100.25</v>
          </cell>
          <cell r="AP461">
            <v>102.89</v>
          </cell>
          <cell r="AQ461">
            <v>105.52</v>
          </cell>
          <cell r="AR461">
            <v>108.16</v>
          </cell>
          <cell r="AS461">
            <v>110.8</v>
          </cell>
          <cell r="AT461">
            <v>113.43</v>
          </cell>
          <cell r="AU461">
            <v>116.07</v>
          </cell>
          <cell r="AV461">
            <v>118.71</v>
          </cell>
          <cell r="AW461">
            <v>121.34</v>
          </cell>
          <cell r="AX461">
            <v>123.98</v>
          </cell>
          <cell r="AY461">
            <v>126.62</v>
          </cell>
          <cell r="AZ461">
            <v>129.25</v>
          </cell>
          <cell r="BA461">
            <v>131.88999999999999</v>
          </cell>
          <cell r="BB461">
            <v>134.53</v>
          </cell>
          <cell r="BC461">
            <v>121.34</v>
          </cell>
          <cell r="BD461">
            <v>92</v>
          </cell>
          <cell r="BE461">
            <v>103.44</v>
          </cell>
          <cell r="BF461">
            <v>107.13</v>
          </cell>
          <cell r="BG461">
            <v>110.82</v>
          </cell>
          <cell r="BH461">
            <v>114.51</v>
          </cell>
          <cell r="BI461">
            <v>118.2</v>
          </cell>
          <cell r="BJ461">
            <v>121.89</v>
          </cell>
          <cell r="BK461">
            <v>125.59</v>
          </cell>
          <cell r="BL461">
            <v>129.28</v>
          </cell>
          <cell r="BM461">
            <v>132.97</v>
          </cell>
          <cell r="BN461">
            <v>136.66</v>
          </cell>
          <cell r="BO461">
            <v>140.35</v>
          </cell>
          <cell r="BP461">
            <v>144.04</v>
          </cell>
          <cell r="BQ461">
            <v>147.72999999999999</v>
          </cell>
          <cell r="BR461">
            <v>151.41999999999999</v>
          </cell>
          <cell r="BS461">
            <v>155.12</v>
          </cell>
          <cell r="BT461">
            <v>158.81</v>
          </cell>
          <cell r="BU461">
            <v>162.5</v>
          </cell>
          <cell r="BV461">
            <v>166.19</v>
          </cell>
          <cell r="BW461">
            <v>169.88</v>
          </cell>
          <cell r="BX461">
            <v>173.57</v>
          </cell>
          <cell r="BY461">
            <v>177.26</v>
          </cell>
          <cell r="BZ461">
            <v>180.95</v>
          </cell>
          <cell r="CA461">
            <v>184.64</v>
          </cell>
          <cell r="CB461">
            <v>188.34</v>
          </cell>
          <cell r="CC461">
            <v>169.88</v>
          </cell>
        </row>
        <row r="462">
          <cell r="AD462">
            <v>93</v>
          </cell>
          <cell r="AE462">
            <v>74.680000000000007</v>
          </cell>
          <cell r="AF462">
            <v>77.349999999999994</v>
          </cell>
          <cell r="AG462">
            <v>80.02</v>
          </cell>
          <cell r="AH462">
            <v>82.68</v>
          </cell>
          <cell r="AI462">
            <v>85.35</v>
          </cell>
          <cell r="AJ462">
            <v>88.01</v>
          </cell>
          <cell r="AK462">
            <v>90.68</v>
          </cell>
          <cell r="AL462">
            <v>93.34</v>
          </cell>
          <cell r="AM462">
            <v>96.01</v>
          </cell>
          <cell r="AN462">
            <v>98.67</v>
          </cell>
          <cell r="AO462">
            <v>101.34</v>
          </cell>
          <cell r="AP462">
            <v>104</v>
          </cell>
          <cell r="AQ462">
            <v>106.67</v>
          </cell>
          <cell r="AR462">
            <v>109.33</v>
          </cell>
          <cell r="AS462">
            <v>112</v>
          </cell>
          <cell r="AT462">
            <v>114.66</v>
          </cell>
          <cell r="AU462">
            <v>117.33</v>
          </cell>
          <cell r="AV462">
            <v>119.99</v>
          </cell>
          <cell r="AW462">
            <v>122.66</v>
          </cell>
          <cell r="AX462">
            <v>125.32</v>
          </cell>
          <cell r="AY462">
            <v>127.99</v>
          </cell>
          <cell r="AZ462">
            <v>130.65</v>
          </cell>
          <cell r="BA462">
            <v>133.32</v>
          </cell>
          <cell r="BB462">
            <v>135.97999999999999</v>
          </cell>
          <cell r="BC462">
            <v>122.66</v>
          </cell>
          <cell r="BD462">
            <v>93</v>
          </cell>
          <cell r="BE462">
            <v>104.56</v>
          </cell>
          <cell r="BF462">
            <v>108.29</v>
          </cell>
          <cell r="BG462">
            <v>112.02</v>
          </cell>
          <cell r="BH462">
            <v>115.75</v>
          </cell>
          <cell r="BI462">
            <v>119.48</v>
          </cell>
          <cell r="BJ462">
            <v>123.22</v>
          </cell>
          <cell r="BK462">
            <v>126.95</v>
          </cell>
          <cell r="BL462">
            <v>130.68</v>
          </cell>
          <cell r="BM462">
            <v>134.41</v>
          </cell>
          <cell r="BN462">
            <v>138.13999999999999</v>
          </cell>
          <cell r="BO462">
            <v>141.87</v>
          </cell>
          <cell r="BP462">
            <v>145.6</v>
          </cell>
          <cell r="BQ462">
            <v>149.33000000000001</v>
          </cell>
          <cell r="BR462">
            <v>153.07</v>
          </cell>
          <cell r="BS462">
            <v>156.80000000000001</v>
          </cell>
          <cell r="BT462">
            <v>160.53</v>
          </cell>
          <cell r="BU462">
            <v>164.26</v>
          </cell>
          <cell r="BV462">
            <v>167.99</v>
          </cell>
          <cell r="BW462">
            <v>171.72</v>
          </cell>
          <cell r="BX462">
            <v>175.45</v>
          </cell>
          <cell r="BY462">
            <v>179.18</v>
          </cell>
          <cell r="BZ462">
            <v>182.92</v>
          </cell>
          <cell r="CA462">
            <v>186.65</v>
          </cell>
          <cell r="CB462">
            <v>190.38</v>
          </cell>
          <cell r="CC462">
            <v>171.72</v>
          </cell>
        </row>
        <row r="463">
          <cell r="AD463">
            <v>94</v>
          </cell>
          <cell r="AE463">
            <v>75.48</v>
          </cell>
          <cell r="AF463">
            <v>78.180000000000007</v>
          </cell>
          <cell r="AG463">
            <v>80.87</v>
          </cell>
          <cell r="AH463">
            <v>83.57</v>
          </cell>
          <cell r="AI463">
            <v>86.26</v>
          </cell>
          <cell r="AJ463">
            <v>88.95</v>
          </cell>
          <cell r="AK463">
            <v>91.65</v>
          </cell>
          <cell r="AL463">
            <v>94.34</v>
          </cell>
          <cell r="AM463">
            <v>97.04</v>
          </cell>
          <cell r="AN463">
            <v>99.73</v>
          </cell>
          <cell r="AO463">
            <v>102.42</v>
          </cell>
          <cell r="AP463">
            <v>105.12</v>
          </cell>
          <cell r="AQ463">
            <v>107.81</v>
          </cell>
          <cell r="AR463">
            <v>110.5</v>
          </cell>
          <cell r="AS463">
            <v>113.2</v>
          </cell>
          <cell r="AT463">
            <v>115.89</v>
          </cell>
          <cell r="AU463">
            <v>118.59</v>
          </cell>
          <cell r="AV463">
            <v>121.28</v>
          </cell>
          <cell r="AW463">
            <v>123.97</v>
          </cell>
          <cell r="AX463">
            <v>126.67</v>
          </cell>
          <cell r="AY463">
            <v>129.36000000000001</v>
          </cell>
          <cell r="AZ463">
            <v>132.06</v>
          </cell>
          <cell r="BA463">
            <v>134.75</v>
          </cell>
          <cell r="BB463">
            <v>137.44</v>
          </cell>
          <cell r="BC463">
            <v>123.97</v>
          </cell>
          <cell r="BD463">
            <v>94</v>
          </cell>
          <cell r="BE463">
            <v>105.68</v>
          </cell>
          <cell r="BF463">
            <v>109.45</v>
          </cell>
          <cell r="BG463">
            <v>113.22</v>
          </cell>
          <cell r="BH463">
            <v>116.99</v>
          </cell>
          <cell r="BI463">
            <v>120.76</v>
          </cell>
          <cell r="BJ463">
            <v>124.54</v>
          </cell>
          <cell r="BK463">
            <v>128.31</v>
          </cell>
          <cell r="BL463">
            <v>132.08000000000001</v>
          </cell>
          <cell r="BM463">
            <v>135.85</v>
          </cell>
          <cell r="BN463">
            <v>139.62</v>
          </cell>
          <cell r="BO463">
            <v>143.38999999999999</v>
          </cell>
          <cell r="BP463">
            <v>147.16</v>
          </cell>
          <cell r="BQ463">
            <v>150.94</v>
          </cell>
          <cell r="BR463">
            <v>154.71</v>
          </cell>
          <cell r="BS463">
            <v>158.47999999999999</v>
          </cell>
          <cell r="BT463">
            <v>162.25</v>
          </cell>
          <cell r="BU463">
            <v>166.02</v>
          </cell>
          <cell r="BV463">
            <v>169.79</v>
          </cell>
          <cell r="BW463">
            <v>173.56</v>
          </cell>
          <cell r="BX463">
            <v>177.33</v>
          </cell>
          <cell r="BY463">
            <v>181.11</v>
          </cell>
          <cell r="BZ463">
            <v>184.88</v>
          </cell>
          <cell r="CA463">
            <v>188.65</v>
          </cell>
          <cell r="CB463">
            <v>192.42</v>
          </cell>
          <cell r="CC463">
            <v>173.56</v>
          </cell>
        </row>
        <row r="464">
          <cell r="AD464">
            <v>95</v>
          </cell>
          <cell r="AE464">
            <v>76.28</v>
          </cell>
          <cell r="AF464">
            <v>79.010000000000005</v>
          </cell>
          <cell r="AG464">
            <v>81.73</v>
          </cell>
          <cell r="AH464">
            <v>84.45</v>
          </cell>
          <cell r="AI464">
            <v>87.17</v>
          </cell>
          <cell r="AJ464">
            <v>89.9</v>
          </cell>
          <cell r="AK464">
            <v>92.62</v>
          </cell>
          <cell r="AL464">
            <v>95.34</v>
          </cell>
          <cell r="AM464">
            <v>98.06</v>
          </cell>
          <cell r="AN464">
            <v>100.79</v>
          </cell>
          <cell r="AO464">
            <v>103.51</v>
          </cell>
          <cell r="AP464">
            <v>106.23</v>
          </cell>
          <cell r="AQ464">
            <v>108.95</v>
          </cell>
          <cell r="AR464">
            <v>111.68</v>
          </cell>
          <cell r="AS464">
            <v>114.4</v>
          </cell>
          <cell r="AT464">
            <v>117.12</v>
          </cell>
          <cell r="AU464">
            <v>119.84</v>
          </cell>
          <cell r="AV464">
            <v>122.57</v>
          </cell>
          <cell r="AW464">
            <v>125.29</v>
          </cell>
          <cell r="AX464">
            <v>128.01</v>
          </cell>
          <cell r="AY464">
            <v>130.72999999999999</v>
          </cell>
          <cell r="AZ464">
            <v>133.46</v>
          </cell>
          <cell r="BA464">
            <v>136.18</v>
          </cell>
          <cell r="BB464">
            <v>138.9</v>
          </cell>
          <cell r="BC464">
            <v>125.29</v>
          </cell>
          <cell r="BD464">
            <v>95</v>
          </cell>
          <cell r="BE464">
            <v>106.8</v>
          </cell>
          <cell r="BF464">
            <v>110.61</v>
          </cell>
          <cell r="BG464">
            <v>114.42</v>
          </cell>
          <cell r="BH464">
            <v>118.23</v>
          </cell>
          <cell r="BI464">
            <v>122.04</v>
          </cell>
          <cell r="BJ464">
            <v>125.86</v>
          </cell>
          <cell r="BK464">
            <v>129.66999999999999</v>
          </cell>
          <cell r="BL464">
            <v>133.47999999999999</v>
          </cell>
          <cell r="BM464">
            <v>137.29</v>
          </cell>
          <cell r="BN464">
            <v>141.1</v>
          </cell>
          <cell r="BO464">
            <v>144.91</v>
          </cell>
          <cell r="BP464">
            <v>148.72</v>
          </cell>
          <cell r="BQ464">
            <v>152.54</v>
          </cell>
          <cell r="BR464">
            <v>156.35</v>
          </cell>
          <cell r="BS464">
            <v>160.16</v>
          </cell>
          <cell r="BT464">
            <v>163.97</v>
          </cell>
          <cell r="BU464">
            <v>167.78</v>
          </cell>
          <cell r="BV464">
            <v>171.59</v>
          </cell>
          <cell r="BW464">
            <v>175.4</v>
          </cell>
          <cell r="BX464">
            <v>179.22</v>
          </cell>
          <cell r="BY464">
            <v>183.03</v>
          </cell>
          <cell r="BZ464">
            <v>186.84</v>
          </cell>
          <cell r="CA464">
            <v>190.65</v>
          </cell>
          <cell r="CB464">
            <v>194.46</v>
          </cell>
          <cell r="CC464">
            <v>175.4</v>
          </cell>
        </row>
        <row r="465">
          <cell r="AD465">
            <v>96</v>
          </cell>
          <cell r="AE465">
            <v>77.08</v>
          </cell>
          <cell r="AF465">
            <v>79.83</v>
          </cell>
          <cell r="AG465">
            <v>82.59</v>
          </cell>
          <cell r="AH465">
            <v>85.34</v>
          </cell>
          <cell r="AI465">
            <v>88.09</v>
          </cell>
          <cell r="AJ465">
            <v>90.84</v>
          </cell>
          <cell r="AK465">
            <v>93.59</v>
          </cell>
          <cell r="AL465">
            <v>96.34</v>
          </cell>
          <cell r="AM465">
            <v>99.09</v>
          </cell>
          <cell r="AN465">
            <v>101.84</v>
          </cell>
          <cell r="AO465">
            <v>104.6</v>
          </cell>
          <cell r="AP465">
            <v>107.35</v>
          </cell>
          <cell r="AQ465">
            <v>110.1</v>
          </cell>
          <cell r="AR465">
            <v>112.85</v>
          </cell>
          <cell r="AS465">
            <v>115.6</v>
          </cell>
          <cell r="AT465">
            <v>118.35</v>
          </cell>
          <cell r="AU465">
            <v>121.1</v>
          </cell>
          <cell r="AV465">
            <v>123.85</v>
          </cell>
          <cell r="AW465">
            <v>126.6</v>
          </cell>
          <cell r="AX465">
            <v>129.36000000000001</v>
          </cell>
          <cell r="AY465">
            <v>132.11000000000001</v>
          </cell>
          <cell r="AZ465">
            <v>134.86000000000001</v>
          </cell>
          <cell r="BA465">
            <v>137.61000000000001</v>
          </cell>
          <cell r="BB465">
            <v>140.36000000000001</v>
          </cell>
          <cell r="BC465">
            <v>126.6</v>
          </cell>
          <cell r="BD465">
            <v>96</v>
          </cell>
          <cell r="BE465">
            <v>107.92</v>
          </cell>
          <cell r="BF465">
            <v>111.77</v>
          </cell>
          <cell r="BG465">
            <v>115.62</v>
          </cell>
          <cell r="BH465">
            <v>119.47</v>
          </cell>
          <cell r="BI465">
            <v>123.32</v>
          </cell>
          <cell r="BJ465">
            <v>127.18</v>
          </cell>
          <cell r="BK465">
            <v>131.03</v>
          </cell>
          <cell r="BL465">
            <v>134.88</v>
          </cell>
          <cell r="BM465">
            <v>138.72999999999999</v>
          </cell>
          <cell r="BN465">
            <v>142.58000000000001</v>
          </cell>
          <cell r="BO465">
            <v>146.43</v>
          </cell>
          <cell r="BP465">
            <v>150.29</v>
          </cell>
          <cell r="BQ465">
            <v>154.13999999999999</v>
          </cell>
          <cell r="BR465">
            <v>157.99</v>
          </cell>
          <cell r="BS465">
            <v>161.84</v>
          </cell>
          <cell r="BT465">
            <v>165.69</v>
          </cell>
          <cell r="BU465">
            <v>169.54</v>
          </cell>
          <cell r="BV465">
            <v>173.39</v>
          </cell>
          <cell r="BW465">
            <v>177.25</v>
          </cell>
          <cell r="BX465">
            <v>181.1</v>
          </cell>
          <cell r="BY465">
            <v>184.95</v>
          </cell>
          <cell r="BZ465">
            <v>188.8</v>
          </cell>
          <cell r="CA465">
            <v>192.65</v>
          </cell>
          <cell r="CB465">
            <v>196.5</v>
          </cell>
          <cell r="CC465">
            <v>177.25</v>
          </cell>
        </row>
        <row r="466">
          <cell r="AD466">
            <v>97</v>
          </cell>
          <cell r="AE466">
            <v>77.88</v>
          </cell>
          <cell r="AF466">
            <v>80.66</v>
          </cell>
          <cell r="AG466">
            <v>83.44</v>
          </cell>
          <cell r="AH466">
            <v>86.22</v>
          </cell>
          <cell r="AI466">
            <v>89</v>
          </cell>
          <cell r="AJ466">
            <v>91.78</v>
          </cell>
          <cell r="AK466">
            <v>94.56</v>
          </cell>
          <cell r="AL466">
            <v>97.34</v>
          </cell>
          <cell r="AM466">
            <v>100.12</v>
          </cell>
          <cell r="AN466">
            <v>102.9</v>
          </cell>
          <cell r="AO466">
            <v>105.68</v>
          </cell>
          <cell r="AP466">
            <v>108.46</v>
          </cell>
          <cell r="AQ466">
            <v>111.24</v>
          </cell>
          <cell r="AR466">
            <v>114.02</v>
          </cell>
          <cell r="AS466">
            <v>116.8</v>
          </cell>
          <cell r="AT466">
            <v>119.58</v>
          </cell>
          <cell r="AU466">
            <v>122.36</v>
          </cell>
          <cell r="AV466">
            <v>125.14</v>
          </cell>
          <cell r="AW466">
            <v>127.92</v>
          </cell>
          <cell r="AX466">
            <v>130.69999999999999</v>
          </cell>
          <cell r="AY466">
            <v>133.47999999999999</v>
          </cell>
          <cell r="AZ466">
            <v>136.26</v>
          </cell>
          <cell r="BA466">
            <v>139.04</v>
          </cell>
          <cell r="BB466">
            <v>141.82</v>
          </cell>
          <cell r="BC466">
            <v>127.92</v>
          </cell>
          <cell r="BD466">
            <v>97</v>
          </cell>
          <cell r="BE466">
            <v>109.4</v>
          </cell>
          <cell r="BF466">
            <v>112.93</v>
          </cell>
          <cell r="BG466">
            <v>116.82</v>
          </cell>
          <cell r="BH466">
            <v>120.71</v>
          </cell>
          <cell r="BI466">
            <v>124.6</v>
          </cell>
          <cell r="BJ466">
            <v>128.5</v>
          </cell>
          <cell r="BK466">
            <v>132.38999999999999</v>
          </cell>
          <cell r="BL466">
            <v>136.28</v>
          </cell>
          <cell r="BM466">
            <v>140.16999999999999</v>
          </cell>
          <cell r="BN466">
            <v>144.06</v>
          </cell>
          <cell r="BO466">
            <v>147.94999999999999</v>
          </cell>
          <cell r="BP466">
            <v>151.85</v>
          </cell>
          <cell r="BQ466">
            <v>155.74</v>
          </cell>
          <cell r="BR466">
            <v>159.63</v>
          </cell>
          <cell r="BS466">
            <v>163.52000000000001</v>
          </cell>
          <cell r="BT466">
            <v>167.41</v>
          </cell>
          <cell r="BU466">
            <v>171.3</v>
          </cell>
          <cell r="BV466">
            <v>175.2</v>
          </cell>
          <cell r="BW466">
            <v>179.09</v>
          </cell>
          <cell r="BX466">
            <v>182.98</v>
          </cell>
          <cell r="BY466">
            <v>186.87</v>
          </cell>
          <cell r="BZ466">
            <v>190.76</v>
          </cell>
          <cell r="CA466">
            <v>194.65</v>
          </cell>
          <cell r="CB466">
            <v>198.55</v>
          </cell>
          <cell r="CC466">
            <v>179.09</v>
          </cell>
        </row>
        <row r="467">
          <cell r="AD467">
            <v>98</v>
          </cell>
          <cell r="AE467">
            <v>78.680000000000007</v>
          </cell>
          <cell r="AF467">
            <v>81.489999999999995</v>
          </cell>
          <cell r="AG467">
            <v>84.3</v>
          </cell>
          <cell r="AH467">
            <v>87.11</v>
          </cell>
          <cell r="AI467">
            <v>89.92</v>
          </cell>
          <cell r="AJ467">
            <v>92.73</v>
          </cell>
          <cell r="AK467">
            <v>95.53</v>
          </cell>
          <cell r="AL467">
            <v>98.34</v>
          </cell>
          <cell r="AM467">
            <v>101.15</v>
          </cell>
          <cell r="AN467">
            <v>103.96</v>
          </cell>
          <cell r="AO467">
            <v>106.77</v>
          </cell>
          <cell r="AP467">
            <v>109.58</v>
          </cell>
          <cell r="AQ467">
            <v>112.38</v>
          </cell>
          <cell r="AR467">
            <v>115.19</v>
          </cell>
          <cell r="AS467">
            <v>118</v>
          </cell>
          <cell r="AT467">
            <v>120.81</v>
          </cell>
          <cell r="AU467">
            <v>123.62</v>
          </cell>
          <cell r="AV467">
            <v>126.43</v>
          </cell>
          <cell r="AW467">
            <v>129.24</v>
          </cell>
          <cell r="AX467">
            <v>132.04</v>
          </cell>
          <cell r="AY467">
            <v>134.85</v>
          </cell>
          <cell r="AZ467">
            <v>137.66</v>
          </cell>
          <cell r="BA467">
            <v>140.47</v>
          </cell>
          <cell r="BB467">
            <v>143.28</v>
          </cell>
          <cell r="BC467">
            <v>129.24</v>
          </cell>
          <cell r="BD467">
            <v>98</v>
          </cell>
          <cell r="BE467">
            <v>110.16</v>
          </cell>
          <cell r="BF467">
            <v>114.09</v>
          </cell>
          <cell r="BG467">
            <v>118.02</v>
          </cell>
          <cell r="BH467">
            <v>121.95</v>
          </cell>
          <cell r="BI467">
            <v>125.88</v>
          </cell>
          <cell r="BJ467">
            <v>129.82</v>
          </cell>
          <cell r="BK467">
            <v>133.75</v>
          </cell>
          <cell r="BL467">
            <v>137.68</v>
          </cell>
          <cell r="BM467">
            <v>141.61000000000001</v>
          </cell>
          <cell r="BN467">
            <v>145.54</v>
          </cell>
          <cell r="BO467">
            <v>149.47999999999999</v>
          </cell>
          <cell r="BP467">
            <v>153.41</v>
          </cell>
          <cell r="BQ467">
            <v>157.34</v>
          </cell>
          <cell r="BR467">
            <v>161.27000000000001</v>
          </cell>
          <cell r="BS467">
            <v>165.2</v>
          </cell>
          <cell r="BT467">
            <v>169.13</v>
          </cell>
          <cell r="BU467">
            <v>173.07</v>
          </cell>
          <cell r="BV467">
            <v>177</v>
          </cell>
          <cell r="BW467">
            <v>180.93</v>
          </cell>
          <cell r="BX467">
            <v>184.86</v>
          </cell>
          <cell r="BY467">
            <v>188.79</v>
          </cell>
          <cell r="BZ467">
            <v>192.73</v>
          </cell>
          <cell r="CA467">
            <v>196.66</v>
          </cell>
          <cell r="CB467">
            <v>200.59</v>
          </cell>
          <cell r="CC467">
            <v>180.93</v>
          </cell>
        </row>
        <row r="468">
          <cell r="AD468">
            <v>99</v>
          </cell>
          <cell r="AE468">
            <v>78.48</v>
          </cell>
          <cell r="AF468">
            <v>82.32</v>
          </cell>
          <cell r="AG468">
            <v>85.16</v>
          </cell>
          <cell r="AH468">
            <v>87.99</v>
          </cell>
          <cell r="AI468">
            <v>90.83</v>
          </cell>
          <cell r="AJ468">
            <v>93.67</v>
          </cell>
          <cell r="AK468">
            <v>96.51</v>
          </cell>
          <cell r="AL468">
            <v>99.34</v>
          </cell>
          <cell r="AM468">
            <v>102.18</v>
          </cell>
          <cell r="AN468">
            <v>105.02</v>
          </cell>
          <cell r="AO468">
            <v>107.85</v>
          </cell>
          <cell r="AP468">
            <v>110.69</v>
          </cell>
          <cell r="AQ468">
            <v>113.53</v>
          </cell>
          <cell r="AR468">
            <v>116.37</v>
          </cell>
          <cell r="AS468">
            <v>119.2</v>
          </cell>
          <cell r="AT468">
            <v>122.04</v>
          </cell>
          <cell r="AU468">
            <v>124.88</v>
          </cell>
          <cell r="AV468">
            <v>127.71</v>
          </cell>
          <cell r="AW468">
            <v>130.55000000000001</v>
          </cell>
          <cell r="AX468">
            <v>133.38999999999999</v>
          </cell>
          <cell r="AY468">
            <v>136.22999999999999</v>
          </cell>
          <cell r="AZ468">
            <v>139.06</v>
          </cell>
          <cell r="BA468">
            <v>141.9</v>
          </cell>
          <cell r="BB468">
            <v>144.74</v>
          </cell>
          <cell r="BC468">
            <v>130.55000000000001</v>
          </cell>
          <cell r="BD468">
            <v>99</v>
          </cell>
          <cell r="BE468">
            <v>111.28</v>
          </cell>
          <cell r="BF468">
            <v>115.25</v>
          </cell>
          <cell r="BG468">
            <v>119.22</v>
          </cell>
          <cell r="BH468">
            <v>123.19</v>
          </cell>
          <cell r="BI468">
            <v>127.16</v>
          </cell>
          <cell r="BJ468">
            <v>131.13999999999999</v>
          </cell>
          <cell r="BK468">
            <v>135.11000000000001</v>
          </cell>
          <cell r="BL468">
            <v>139.08000000000001</v>
          </cell>
          <cell r="BM468">
            <v>143.05000000000001</v>
          </cell>
          <cell r="BN468">
            <v>147.02000000000001</v>
          </cell>
          <cell r="BO468">
            <v>151</v>
          </cell>
          <cell r="BP468">
            <v>154.97</v>
          </cell>
          <cell r="BQ468">
            <v>158.94</v>
          </cell>
          <cell r="BR468">
            <v>162.91</v>
          </cell>
          <cell r="BS468">
            <v>166.88</v>
          </cell>
          <cell r="BT468">
            <v>170.86</v>
          </cell>
          <cell r="BU468">
            <v>174.83</v>
          </cell>
          <cell r="BV468">
            <v>178.8</v>
          </cell>
          <cell r="BW468">
            <v>182.77</v>
          </cell>
          <cell r="BX468">
            <v>186.74</v>
          </cell>
          <cell r="BY468">
            <v>190.72</v>
          </cell>
          <cell r="BZ468">
            <v>194.69</v>
          </cell>
          <cell r="CA468">
            <v>198.66</v>
          </cell>
          <cell r="CB468">
            <v>202.63</v>
          </cell>
          <cell r="CC468">
            <v>182.77</v>
          </cell>
        </row>
        <row r="469">
          <cell r="AD469">
            <v>100</v>
          </cell>
          <cell r="AE469">
            <v>80.28</v>
          </cell>
          <cell r="AF469">
            <v>83.15</v>
          </cell>
          <cell r="AG469">
            <v>86.01</v>
          </cell>
          <cell r="AH469">
            <v>88.88</v>
          </cell>
          <cell r="AI469">
            <v>91.75</v>
          </cell>
          <cell r="AJ469">
            <v>94.61</v>
          </cell>
          <cell r="AK469">
            <v>97.48</v>
          </cell>
          <cell r="AL469">
            <v>100.34</v>
          </cell>
          <cell r="AM469">
            <v>103.21</v>
          </cell>
          <cell r="AN469">
            <v>106.07</v>
          </cell>
          <cell r="AO469">
            <v>108.94</v>
          </cell>
          <cell r="AP469">
            <v>111.81</v>
          </cell>
          <cell r="AQ469">
            <v>114.67</v>
          </cell>
          <cell r="AR469">
            <v>117.54</v>
          </cell>
          <cell r="AS469">
            <v>120.4</v>
          </cell>
          <cell r="AT469">
            <v>123.27</v>
          </cell>
          <cell r="AU469">
            <v>126.14</v>
          </cell>
          <cell r="AV469">
            <v>129</v>
          </cell>
          <cell r="AW469">
            <v>131.87</v>
          </cell>
          <cell r="AX469">
            <v>134.72999999999999</v>
          </cell>
          <cell r="AY469">
            <v>137.6</v>
          </cell>
          <cell r="AZ469">
            <v>140.46</v>
          </cell>
          <cell r="BA469">
            <v>143.33000000000001</v>
          </cell>
          <cell r="BB469">
            <v>146.19999999999999</v>
          </cell>
          <cell r="BC469">
            <v>131.87</v>
          </cell>
          <cell r="BD469">
            <v>100</v>
          </cell>
          <cell r="BE469">
            <v>112.4</v>
          </cell>
          <cell r="BF469">
            <v>116.41</v>
          </cell>
          <cell r="BG469">
            <v>120.42</v>
          </cell>
          <cell r="BH469">
            <v>124.43</v>
          </cell>
          <cell r="BI469">
            <v>128.44</v>
          </cell>
          <cell r="BJ469">
            <v>132.46</v>
          </cell>
          <cell r="BK469">
            <v>136.47</v>
          </cell>
          <cell r="BL469">
            <v>140.47999999999999</v>
          </cell>
          <cell r="BM469">
            <v>144.49</v>
          </cell>
          <cell r="BN469">
            <v>148.5</v>
          </cell>
          <cell r="BO469">
            <v>152.52000000000001</v>
          </cell>
          <cell r="BP469">
            <v>156.53</v>
          </cell>
          <cell r="BQ469">
            <v>160.54</v>
          </cell>
          <cell r="BR469">
            <v>164.55</v>
          </cell>
          <cell r="BS469">
            <v>168.56</v>
          </cell>
          <cell r="BT469">
            <v>172.58</v>
          </cell>
          <cell r="BU469">
            <v>176.59</v>
          </cell>
          <cell r="BV469">
            <v>180.6</v>
          </cell>
          <cell r="BW469">
            <v>184.61</v>
          </cell>
          <cell r="BX469">
            <v>188.63</v>
          </cell>
          <cell r="BY469">
            <v>192.64</v>
          </cell>
          <cell r="BZ469">
            <v>196.65</v>
          </cell>
          <cell r="CA469">
            <v>200.66</v>
          </cell>
          <cell r="CB469">
            <v>204.67</v>
          </cell>
          <cell r="CC469">
            <v>184.61</v>
          </cell>
        </row>
        <row r="470">
          <cell r="AD470">
            <v>101</v>
          </cell>
          <cell r="AE470">
            <v>81.08</v>
          </cell>
          <cell r="AF470">
            <v>83.98</v>
          </cell>
          <cell r="AG470">
            <v>86.87</v>
          </cell>
          <cell r="AH470">
            <v>89.77</v>
          </cell>
          <cell r="AI470">
            <v>92.66</v>
          </cell>
          <cell r="AJ470">
            <v>95.55</v>
          </cell>
          <cell r="AK470">
            <v>98.45</v>
          </cell>
          <cell r="AL470">
            <v>101.34</v>
          </cell>
          <cell r="AM470">
            <v>104.24</v>
          </cell>
          <cell r="AN470">
            <v>107.13</v>
          </cell>
          <cell r="AO470">
            <v>110.03</v>
          </cell>
          <cell r="AP470">
            <v>112.92</v>
          </cell>
          <cell r="AQ470">
            <v>115.82</v>
          </cell>
          <cell r="AR470">
            <v>118.71</v>
          </cell>
          <cell r="AS470">
            <v>121.6</v>
          </cell>
          <cell r="AT470">
            <v>124.5</v>
          </cell>
          <cell r="AU470">
            <v>127.39</v>
          </cell>
          <cell r="AV470">
            <v>130.29</v>
          </cell>
          <cell r="AW470">
            <v>133.18</v>
          </cell>
          <cell r="AX470">
            <v>136.08000000000001</v>
          </cell>
          <cell r="AY470">
            <v>138.97</v>
          </cell>
          <cell r="AZ470">
            <v>141.87</v>
          </cell>
          <cell r="BA470">
            <v>144.76</v>
          </cell>
          <cell r="BB470">
            <v>147.65</v>
          </cell>
          <cell r="BC470">
            <v>133.18</v>
          </cell>
          <cell r="BD470">
            <v>101</v>
          </cell>
          <cell r="BE470">
            <v>113.51</v>
          </cell>
          <cell r="BF470">
            <v>117.57</v>
          </cell>
          <cell r="BG470">
            <v>121.62</v>
          </cell>
          <cell r="BH470">
            <v>125.67</v>
          </cell>
          <cell r="BI470">
            <v>129.72</v>
          </cell>
          <cell r="BJ470">
            <v>133.78</v>
          </cell>
          <cell r="BK470">
            <v>137.83000000000001</v>
          </cell>
          <cell r="BL470">
            <v>141.88</v>
          </cell>
          <cell r="BM470">
            <v>145.93</v>
          </cell>
          <cell r="BN470">
            <v>149.97999999999999</v>
          </cell>
          <cell r="BO470">
            <v>154.04</v>
          </cell>
          <cell r="BP470">
            <v>158.09</v>
          </cell>
          <cell r="BQ470">
            <v>162.13999999999999</v>
          </cell>
          <cell r="BR470">
            <v>166.19</v>
          </cell>
          <cell r="BS470">
            <v>170.25</v>
          </cell>
          <cell r="BT470">
            <v>174.3</v>
          </cell>
          <cell r="BU470">
            <v>178.35</v>
          </cell>
          <cell r="BV470">
            <v>182.4</v>
          </cell>
          <cell r="BW470">
            <v>186.45</v>
          </cell>
          <cell r="BX470">
            <v>190.51</v>
          </cell>
          <cell r="BY470">
            <v>194.56</v>
          </cell>
          <cell r="BZ470">
            <v>198.61</v>
          </cell>
          <cell r="CA470">
            <v>202.66</v>
          </cell>
          <cell r="CB470">
            <v>206.72</v>
          </cell>
          <cell r="CC470">
            <v>186.45</v>
          </cell>
        </row>
        <row r="471">
          <cell r="AD471">
            <v>102</v>
          </cell>
          <cell r="AE471">
            <v>81.88</v>
          </cell>
          <cell r="AF471">
            <v>84.8</v>
          </cell>
          <cell r="AG471">
            <v>87.73</v>
          </cell>
          <cell r="AH471">
            <v>90.65</v>
          </cell>
          <cell r="AI471">
            <v>93.57</v>
          </cell>
          <cell r="AJ471">
            <v>96.5</v>
          </cell>
          <cell r="AK471">
            <v>99.42</v>
          </cell>
          <cell r="AL471">
            <v>102.34</v>
          </cell>
          <cell r="AM471">
            <v>105.27</v>
          </cell>
          <cell r="AN471">
            <v>108.19</v>
          </cell>
          <cell r="AO471">
            <v>111.11</v>
          </cell>
          <cell r="AP471">
            <v>114.04</v>
          </cell>
          <cell r="AQ471">
            <v>116.96</v>
          </cell>
          <cell r="AR471">
            <v>119.88</v>
          </cell>
          <cell r="AS471">
            <v>122.81</v>
          </cell>
          <cell r="AT471">
            <v>125.73</v>
          </cell>
          <cell r="AU471">
            <v>128.65</v>
          </cell>
          <cell r="AV471">
            <v>131.57</v>
          </cell>
          <cell r="AW471">
            <v>134.5</v>
          </cell>
          <cell r="AX471">
            <v>137.41999999999999</v>
          </cell>
          <cell r="AY471">
            <v>140.34</v>
          </cell>
          <cell r="AZ471">
            <v>143.27000000000001</v>
          </cell>
          <cell r="BA471">
            <v>146.19</v>
          </cell>
          <cell r="BB471">
            <v>149.11000000000001</v>
          </cell>
          <cell r="BC471">
            <v>134.5</v>
          </cell>
          <cell r="BD471">
            <v>102</v>
          </cell>
          <cell r="BE471">
            <v>114.63</v>
          </cell>
          <cell r="BF471">
            <v>118.73</v>
          </cell>
          <cell r="BG471">
            <v>122.82</v>
          </cell>
          <cell r="BH471">
            <v>126.91</v>
          </cell>
          <cell r="BI471">
            <v>131</v>
          </cell>
          <cell r="BJ471">
            <v>135.1</v>
          </cell>
          <cell r="BK471">
            <v>139.19</v>
          </cell>
          <cell r="BL471">
            <v>143.28</v>
          </cell>
          <cell r="BM471">
            <v>147.37</v>
          </cell>
          <cell r="BN471">
            <v>151.47</v>
          </cell>
          <cell r="BO471">
            <v>155.56</v>
          </cell>
          <cell r="BP471">
            <v>159.65</v>
          </cell>
          <cell r="BQ471">
            <v>163.74</v>
          </cell>
          <cell r="BR471">
            <v>167.83</v>
          </cell>
          <cell r="BS471">
            <v>171.93</v>
          </cell>
          <cell r="BT471">
            <v>176.02</v>
          </cell>
          <cell r="BU471">
            <v>180.11</v>
          </cell>
          <cell r="BV471">
            <v>184.2</v>
          </cell>
          <cell r="BW471">
            <v>188.3</v>
          </cell>
          <cell r="BX471">
            <v>192.39</v>
          </cell>
          <cell r="BY471">
            <v>196.48</v>
          </cell>
          <cell r="BZ471">
            <v>200.57</v>
          </cell>
          <cell r="CA471">
            <v>204.67</v>
          </cell>
          <cell r="CB471">
            <v>208.76</v>
          </cell>
          <cell r="CC471">
            <v>188.3</v>
          </cell>
        </row>
        <row r="472">
          <cell r="AD472">
            <v>103</v>
          </cell>
          <cell r="AE472">
            <v>82.68</v>
          </cell>
          <cell r="AF472">
            <v>85.63</v>
          </cell>
          <cell r="AG472">
            <v>88.58</v>
          </cell>
          <cell r="AH472">
            <v>91.54</v>
          </cell>
          <cell r="AI472">
            <v>94.49</v>
          </cell>
          <cell r="AJ472">
            <v>97.44</v>
          </cell>
          <cell r="AK472">
            <v>100.39</v>
          </cell>
          <cell r="AL472">
            <v>103.34</v>
          </cell>
          <cell r="AM472">
            <v>106.3</v>
          </cell>
          <cell r="AN472">
            <v>109.25</v>
          </cell>
          <cell r="AO472">
            <v>112.2</v>
          </cell>
          <cell r="AP472">
            <v>115.15</v>
          </cell>
          <cell r="AQ472">
            <v>118.1</v>
          </cell>
          <cell r="AR472">
            <v>121.05</v>
          </cell>
          <cell r="AS472">
            <v>124.01</v>
          </cell>
          <cell r="AT472">
            <v>126.96</v>
          </cell>
          <cell r="AU472">
            <v>129.91</v>
          </cell>
          <cell r="AV472">
            <v>132.86000000000001</v>
          </cell>
          <cell r="AW472">
            <v>135.81</v>
          </cell>
          <cell r="AX472">
            <v>138.76</v>
          </cell>
          <cell r="AY472">
            <v>141.72</v>
          </cell>
          <cell r="AZ472">
            <v>144.66999999999999</v>
          </cell>
          <cell r="BA472">
            <v>147.62</v>
          </cell>
          <cell r="BB472">
            <v>150.57</v>
          </cell>
          <cell r="BC472">
            <v>135.81</v>
          </cell>
          <cell r="BD472">
            <v>103</v>
          </cell>
          <cell r="BE472">
            <v>115.75</v>
          </cell>
          <cell r="BF472">
            <v>119.89</v>
          </cell>
          <cell r="BG472">
            <v>124.02</v>
          </cell>
          <cell r="BH472">
            <v>128.15</v>
          </cell>
          <cell r="BI472">
            <v>132.28</v>
          </cell>
          <cell r="BJ472">
            <v>136.41999999999999</v>
          </cell>
          <cell r="BK472">
            <v>140.55000000000001</v>
          </cell>
          <cell r="BL472">
            <v>144.68</v>
          </cell>
          <cell r="BM472">
            <v>148.81</v>
          </cell>
          <cell r="BN472">
            <v>152.94999999999999</v>
          </cell>
          <cell r="BO472">
            <v>157.08000000000001</v>
          </cell>
          <cell r="BP472">
            <v>161.21</v>
          </cell>
          <cell r="BQ472">
            <v>165.34</v>
          </cell>
          <cell r="BR472">
            <v>169.48</v>
          </cell>
          <cell r="BS472">
            <v>173.61</v>
          </cell>
          <cell r="BT472">
            <v>177.74</v>
          </cell>
          <cell r="BU472">
            <v>181.87</v>
          </cell>
          <cell r="BV472">
            <v>186.01</v>
          </cell>
          <cell r="BW472">
            <v>190.14</v>
          </cell>
          <cell r="BX472">
            <v>194.27</v>
          </cell>
          <cell r="BY472">
            <v>198.4</v>
          </cell>
          <cell r="BZ472">
            <v>202.54</v>
          </cell>
          <cell r="CA472">
            <v>206.67</v>
          </cell>
          <cell r="CB472">
            <v>210.8</v>
          </cell>
          <cell r="CC472">
            <v>190.14</v>
          </cell>
        </row>
        <row r="473">
          <cell r="AD473">
            <v>104</v>
          </cell>
          <cell r="AE473">
            <v>83.48</v>
          </cell>
          <cell r="AF473">
            <v>86.46</v>
          </cell>
          <cell r="AG473">
            <v>89.44</v>
          </cell>
          <cell r="AH473">
            <v>92.42</v>
          </cell>
          <cell r="AI473">
            <v>95.4</v>
          </cell>
          <cell r="AJ473">
            <v>98.38</v>
          </cell>
          <cell r="AK473">
            <v>101.36</v>
          </cell>
          <cell r="AL473">
            <v>104.34</v>
          </cell>
          <cell r="AM473">
            <v>107.32</v>
          </cell>
          <cell r="AN473">
            <v>110.3</v>
          </cell>
          <cell r="AO473">
            <v>113.29</v>
          </cell>
          <cell r="AP473">
            <v>116.27</v>
          </cell>
          <cell r="AQ473">
            <v>119.25</v>
          </cell>
          <cell r="AR473">
            <v>122.23</v>
          </cell>
          <cell r="AS473">
            <v>125.21</v>
          </cell>
          <cell r="AT473">
            <v>128.19</v>
          </cell>
          <cell r="AU473">
            <v>131.16999999999999</v>
          </cell>
          <cell r="AV473">
            <v>134.15</v>
          </cell>
          <cell r="AW473">
            <v>137.13</v>
          </cell>
          <cell r="AX473">
            <v>140.11000000000001</v>
          </cell>
          <cell r="AY473">
            <v>143.09</v>
          </cell>
          <cell r="AZ473">
            <v>146.07</v>
          </cell>
          <cell r="BA473">
            <v>149.05000000000001</v>
          </cell>
          <cell r="BB473">
            <v>152.03</v>
          </cell>
          <cell r="BC473">
            <v>137.13</v>
          </cell>
          <cell r="BD473">
            <v>104</v>
          </cell>
          <cell r="BE473">
            <v>116.87</v>
          </cell>
          <cell r="BF473">
            <v>121.05</v>
          </cell>
          <cell r="BG473">
            <v>125.22</v>
          </cell>
          <cell r="BH473">
            <v>129.38999999999999</v>
          </cell>
          <cell r="BI473">
            <v>133.56</v>
          </cell>
          <cell r="BJ473">
            <v>137.74</v>
          </cell>
          <cell r="BK473">
            <v>141.91</v>
          </cell>
          <cell r="BL473">
            <v>146.08000000000001</v>
          </cell>
          <cell r="BM473">
            <v>150.25</v>
          </cell>
          <cell r="BN473">
            <v>154.43</v>
          </cell>
          <cell r="BO473">
            <v>158.6</v>
          </cell>
          <cell r="BP473">
            <v>162.77000000000001</v>
          </cell>
          <cell r="BQ473">
            <v>166.94</v>
          </cell>
          <cell r="BR473">
            <v>171.12</v>
          </cell>
          <cell r="BS473">
            <v>175.29</v>
          </cell>
          <cell r="BT473">
            <v>179.46</v>
          </cell>
          <cell r="BU473">
            <v>183.63</v>
          </cell>
          <cell r="BV473">
            <v>187.81</v>
          </cell>
          <cell r="BW473">
            <v>191.98</v>
          </cell>
          <cell r="BX473">
            <v>196.15</v>
          </cell>
          <cell r="BY473">
            <v>200.32</v>
          </cell>
          <cell r="BZ473">
            <v>204.5</v>
          </cell>
          <cell r="CA473">
            <v>208.67</v>
          </cell>
          <cell r="CB473">
            <v>212.84</v>
          </cell>
          <cell r="CC473">
            <v>191.98</v>
          </cell>
        </row>
        <row r="474">
          <cell r="AD474">
            <v>105</v>
          </cell>
          <cell r="AE474">
            <v>84.28</v>
          </cell>
          <cell r="AF474">
            <v>87.29</v>
          </cell>
          <cell r="AG474">
            <v>90.3</v>
          </cell>
          <cell r="AH474">
            <v>93.31</v>
          </cell>
          <cell r="AI474">
            <v>96.32</v>
          </cell>
          <cell r="AJ474">
            <v>99.33</v>
          </cell>
          <cell r="AK474">
            <v>102.33</v>
          </cell>
          <cell r="AL474">
            <v>105.34</v>
          </cell>
          <cell r="AM474">
            <v>108.35</v>
          </cell>
          <cell r="AN474">
            <v>111.36</v>
          </cell>
          <cell r="AO474">
            <v>114.37</v>
          </cell>
          <cell r="AP474">
            <v>117.38</v>
          </cell>
          <cell r="AQ474">
            <v>120.39</v>
          </cell>
          <cell r="AR474">
            <v>123.4</v>
          </cell>
          <cell r="AS474">
            <v>126.41</v>
          </cell>
          <cell r="AT474">
            <v>129.41999999999999</v>
          </cell>
          <cell r="AU474">
            <v>132.43</v>
          </cell>
          <cell r="AV474">
            <v>135.43</v>
          </cell>
          <cell r="AW474">
            <v>138.44</v>
          </cell>
          <cell r="AX474">
            <v>141.44999999999999</v>
          </cell>
          <cell r="AY474">
            <v>144.46</v>
          </cell>
          <cell r="AZ474">
            <v>147.47</v>
          </cell>
          <cell r="BA474">
            <v>150.47999999999999</v>
          </cell>
          <cell r="BB474">
            <v>153.49</v>
          </cell>
          <cell r="BC474">
            <v>138.44</v>
          </cell>
          <cell r="BD474">
            <v>105</v>
          </cell>
          <cell r="BE474">
            <v>117.99</v>
          </cell>
          <cell r="BF474">
            <v>122.21</v>
          </cell>
          <cell r="BG474">
            <v>126.42</v>
          </cell>
          <cell r="BH474">
            <v>130.63</v>
          </cell>
          <cell r="BI474">
            <v>134.84</v>
          </cell>
          <cell r="BJ474">
            <v>139.06</v>
          </cell>
          <cell r="BK474">
            <v>143.27000000000001</v>
          </cell>
          <cell r="BL474">
            <v>147.47999999999999</v>
          </cell>
          <cell r="BM474">
            <v>151.69</v>
          </cell>
          <cell r="BN474">
            <v>155.91</v>
          </cell>
          <cell r="BO474">
            <v>160.12</v>
          </cell>
          <cell r="BP474">
            <v>164.33</v>
          </cell>
          <cell r="BQ474">
            <v>168.55</v>
          </cell>
          <cell r="BR474">
            <v>172.76</v>
          </cell>
          <cell r="BS474">
            <v>176.97</v>
          </cell>
          <cell r="BT474">
            <v>181.18</v>
          </cell>
          <cell r="BU474">
            <v>185.4</v>
          </cell>
          <cell r="BV474">
            <v>189.61</v>
          </cell>
          <cell r="BW474">
            <v>193.82</v>
          </cell>
          <cell r="BX474">
            <v>198.03</v>
          </cell>
          <cell r="BY474">
            <v>202.25</v>
          </cell>
          <cell r="BZ474">
            <v>206.46</v>
          </cell>
          <cell r="CA474">
            <v>210.67</v>
          </cell>
          <cell r="CB474">
            <v>214.88</v>
          </cell>
          <cell r="CC474">
            <v>193.82</v>
          </cell>
        </row>
        <row r="475">
          <cell r="AD475">
            <v>106</v>
          </cell>
          <cell r="AE475">
            <v>85.08</v>
          </cell>
          <cell r="AF475">
            <v>88.12</v>
          </cell>
          <cell r="AG475">
            <v>91.16</v>
          </cell>
          <cell r="AH475">
            <v>94.19</v>
          </cell>
          <cell r="AI475">
            <v>97.23</v>
          </cell>
          <cell r="AJ475">
            <v>100.27</v>
          </cell>
          <cell r="AK475">
            <v>103.31</v>
          </cell>
          <cell r="AL475">
            <v>106.34</v>
          </cell>
          <cell r="AM475">
            <v>109.38</v>
          </cell>
          <cell r="AN475">
            <v>112.42</v>
          </cell>
          <cell r="AO475">
            <v>115.46</v>
          </cell>
          <cell r="AP475">
            <v>118.5</v>
          </cell>
          <cell r="AQ475">
            <v>121.53</v>
          </cell>
          <cell r="AR475">
            <v>124.57</v>
          </cell>
          <cell r="AS475">
            <v>127.61</v>
          </cell>
          <cell r="AT475">
            <v>130.65</v>
          </cell>
          <cell r="AU475">
            <v>133.68</v>
          </cell>
          <cell r="AV475">
            <v>136.72</v>
          </cell>
          <cell r="AW475">
            <v>139.76</v>
          </cell>
          <cell r="AX475">
            <v>142.80000000000001</v>
          </cell>
          <cell r="AY475">
            <v>145.83000000000001</v>
          </cell>
          <cell r="AZ475">
            <v>148.87</v>
          </cell>
          <cell r="BA475">
            <v>151.91</v>
          </cell>
          <cell r="BB475">
            <v>154.94999999999999</v>
          </cell>
          <cell r="BC475">
            <v>139.76</v>
          </cell>
          <cell r="BD475">
            <v>106</v>
          </cell>
          <cell r="BE475">
            <v>119.11</v>
          </cell>
          <cell r="BF475">
            <v>123.36</v>
          </cell>
          <cell r="BG475">
            <v>127.62</v>
          </cell>
          <cell r="BH475">
            <v>131.87</v>
          </cell>
          <cell r="BI475">
            <v>136.12</v>
          </cell>
          <cell r="BJ475">
            <v>140.38</v>
          </cell>
          <cell r="BK475">
            <v>144.63</v>
          </cell>
          <cell r="BL475">
            <v>148.88</v>
          </cell>
          <cell r="BM475">
            <v>153.13</v>
          </cell>
          <cell r="BN475">
            <v>157.38999999999999</v>
          </cell>
          <cell r="BO475">
            <v>161.63999999999999</v>
          </cell>
          <cell r="BP475">
            <v>165.89</v>
          </cell>
          <cell r="BQ475">
            <v>170.15</v>
          </cell>
          <cell r="BR475">
            <v>174.4</v>
          </cell>
          <cell r="BS475">
            <v>178.65</v>
          </cell>
          <cell r="BT475">
            <v>182.9</v>
          </cell>
          <cell r="BU475">
            <v>187.16</v>
          </cell>
          <cell r="BV475">
            <v>191.41</v>
          </cell>
          <cell r="BW475">
            <v>195.66</v>
          </cell>
          <cell r="BX475">
            <v>199.92</v>
          </cell>
          <cell r="BY475">
            <v>204.17</v>
          </cell>
          <cell r="BZ475">
            <v>208.42</v>
          </cell>
          <cell r="CA475">
            <v>212.67</v>
          </cell>
          <cell r="CB475">
            <v>216.93</v>
          </cell>
          <cell r="CC475">
            <v>195.66</v>
          </cell>
        </row>
        <row r="476">
          <cell r="AD476">
            <v>107</v>
          </cell>
          <cell r="AE476">
            <v>85.88</v>
          </cell>
          <cell r="AF476">
            <v>88.95</v>
          </cell>
          <cell r="AG476">
            <v>92.01</v>
          </cell>
          <cell r="AH476">
            <v>95.08</v>
          </cell>
          <cell r="AI476">
            <v>98.15</v>
          </cell>
          <cell r="AJ476">
            <v>101.21</v>
          </cell>
          <cell r="AK476">
            <v>104.28</v>
          </cell>
          <cell r="AL476">
            <v>107.34</v>
          </cell>
          <cell r="AM476">
            <v>110.41</v>
          </cell>
          <cell r="AN476">
            <v>113.48</v>
          </cell>
          <cell r="AO476">
            <v>116.54</v>
          </cell>
          <cell r="AP476">
            <v>119.61</v>
          </cell>
          <cell r="AQ476">
            <v>122.68</v>
          </cell>
          <cell r="AR476">
            <v>125.74</v>
          </cell>
          <cell r="AS476">
            <v>128.81</v>
          </cell>
          <cell r="AT476">
            <v>131.88</v>
          </cell>
          <cell r="AU476">
            <v>134.94</v>
          </cell>
          <cell r="AV476">
            <v>138.01</v>
          </cell>
          <cell r="AW476">
            <v>141.07</v>
          </cell>
          <cell r="AX476">
            <v>144.13999999999999</v>
          </cell>
          <cell r="AY476">
            <v>147.21</v>
          </cell>
          <cell r="AZ476">
            <v>150.27000000000001</v>
          </cell>
          <cell r="BA476">
            <v>153.34</v>
          </cell>
          <cell r="BB476">
            <v>156.41</v>
          </cell>
          <cell r="BC476">
            <v>141.07</v>
          </cell>
          <cell r="BD476">
            <v>107</v>
          </cell>
          <cell r="BE476">
            <v>120.23</v>
          </cell>
          <cell r="BF476">
            <v>124.52</v>
          </cell>
          <cell r="BG476">
            <v>128.82</v>
          </cell>
          <cell r="BH476">
            <v>133.11000000000001</v>
          </cell>
          <cell r="BI476">
            <v>137.4</v>
          </cell>
          <cell r="BJ476">
            <v>141.69999999999999</v>
          </cell>
          <cell r="BK476">
            <v>145.99</v>
          </cell>
          <cell r="BL476">
            <v>150.28</v>
          </cell>
          <cell r="BM476">
            <v>154.58000000000001</v>
          </cell>
          <cell r="BN476">
            <v>158.87</v>
          </cell>
          <cell r="BO476">
            <v>163.16</v>
          </cell>
          <cell r="BP476">
            <v>167.45</v>
          </cell>
          <cell r="BQ476">
            <v>171.75</v>
          </cell>
          <cell r="BR476">
            <v>176.04</v>
          </cell>
          <cell r="BS476">
            <v>180.33</v>
          </cell>
          <cell r="BT476">
            <v>184.63</v>
          </cell>
          <cell r="BU476">
            <v>188.92</v>
          </cell>
          <cell r="BV476">
            <v>193.21</v>
          </cell>
          <cell r="BW476">
            <v>197.5</v>
          </cell>
          <cell r="BX476">
            <v>201.8</v>
          </cell>
          <cell r="BY476">
            <v>206.09</v>
          </cell>
          <cell r="BZ476">
            <v>210.38</v>
          </cell>
          <cell r="CA476">
            <v>214.68</v>
          </cell>
          <cell r="CB476">
            <v>218.97</v>
          </cell>
          <cell r="CC476">
            <v>197.5</v>
          </cell>
        </row>
        <row r="477">
          <cell r="AD477">
            <v>108</v>
          </cell>
          <cell r="AE477">
            <v>86.68</v>
          </cell>
          <cell r="AF477">
            <v>89.77</v>
          </cell>
          <cell r="AG477">
            <v>92.87</v>
          </cell>
          <cell r="AH477">
            <v>95.96</v>
          </cell>
          <cell r="AI477">
            <v>99.06</v>
          </cell>
          <cell r="AJ477">
            <v>102.15</v>
          </cell>
          <cell r="AK477">
            <v>105.25</v>
          </cell>
          <cell r="AL477">
            <v>108.34</v>
          </cell>
          <cell r="AM477">
            <v>111.44</v>
          </cell>
          <cell r="AN477">
            <v>114.54</v>
          </cell>
          <cell r="AO477">
            <v>117.63</v>
          </cell>
          <cell r="AP477">
            <v>120.73</v>
          </cell>
          <cell r="AQ477">
            <v>123.82</v>
          </cell>
          <cell r="AR477">
            <v>126.92</v>
          </cell>
          <cell r="AS477">
            <v>130.01</v>
          </cell>
          <cell r="AT477">
            <v>133.11000000000001</v>
          </cell>
          <cell r="AU477">
            <v>136.19999999999999</v>
          </cell>
          <cell r="AV477">
            <v>139.30000000000001</v>
          </cell>
          <cell r="AW477">
            <v>142.38999999999999</v>
          </cell>
          <cell r="AX477">
            <v>145.49</v>
          </cell>
          <cell r="AY477">
            <v>148.58000000000001</v>
          </cell>
          <cell r="AZ477">
            <v>151.68</v>
          </cell>
          <cell r="BA477">
            <v>154.77000000000001</v>
          </cell>
          <cell r="BB477">
            <v>157.87</v>
          </cell>
          <cell r="BC477">
            <v>142.38999999999999</v>
          </cell>
          <cell r="BD477">
            <v>108</v>
          </cell>
          <cell r="BE477">
            <v>121.35</v>
          </cell>
          <cell r="BF477">
            <v>125.68</v>
          </cell>
          <cell r="BG477">
            <v>130.02000000000001</v>
          </cell>
          <cell r="BH477">
            <v>134.35</v>
          </cell>
          <cell r="BI477">
            <v>138.68</v>
          </cell>
          <cell r="BJ477">
            <v>143.02000000000001</v>
          </cell>
          <cell r="BK477">
            <v>147.35</v>
          </cell>
          <cell r="BL477">
            <v>151.68</v>
          </cell>
          <cell r="BM477">
            <v>156.02000000000001</v>
          </cell>
          <cell r="BN477">
            <v>160.35</v>
          </cell>
          <cell r="BO477">
            <v>164.68</v>
          </cell>
          <cell r="BP477">
            <v>169.01</v>
          </cell>
          <cell r="BQ477">
            <v>173.35</v>
          </cell>
          <cell r="BR477">
            <v>177.68</v>
          </cell>
          <cell r="BS477">
            <v>182.01</v>
          </cell>
          <cell r="BT477">
            <v>186.35</v>
          </cell>
          <cell r="BU477">
            <v>190.68</v>
          </cell>
          <cell r="BV477">
            <v>195.01</v>
          </cell>
          <cell r="BW477">
            <v>199.35</v>
          </cell>
          <cell r="BX477">
            <v>203.68</v>
          </cell>
          <cell r="BY477">
            <v>208.01</v>
          </cell>
          <cell r="BZ477">
            <v>212.35</v>
          </cell>
          <cell r="CA477">
            <v>216.68</v>
          </cell>
          <cell r="CB477">
            <v>221.01</v>
          </cell>
          <cell r="CC477">
            <v>199.35</v>
          </cell>
        </row>
        <row r="478">
          <cell r="AD478">
            <v>109</v>
          </cell>
          <cell r="AE478">
            <v>87.48</v>
          </cell>
          <cell r="AF478">
            <v>90.6</v>
          </cell>
          <cell r="AG478">
            <v>93.73</v>
          </cell>
          <cell r="AH478">
            <v>96.85</v>
          </cell>
          <cell r="AI478">
            <v>99.97</v>
          </cell>
          <cell r="AJ478">
            <v>103.1</v>
          </cell>
          <cell r="AK478">
            <v>106.22</v>
          </cell>
          <cell r="AL478">
            <v>109.34</v>
          </cell>
          <cell r="AM478">
            <v>112.47</v>
          </cell>
          <cell r="AN478">
            <v>115.59</v>
          </cell>
          <cell r="AO478">
            <v>118.72</v>
          </cell>
          <cell r="AP478">
            <v>121.84</v>
          </cell>
          <cell r="AQ478">
            <v>124.96</v>
          </cell>
          <cell r="AR478">
            <v>128.09</v>
          </cell>
          <cell r="AS478">
            <v>131.21</v>
          </cell>
          <cell r="AT478">
            <v>134.33000000000001</v>
          </cell>
          <cell r="AU478">
            <v>137.46</v>
          </cell>
          <cell r="AV478">
            <v>140.58000000000001</v>
          </cell>
          <cell r="AW478">
            <v>143.71</v>
          </cell>
          <cell r="AX478">
            <v>146.83000000000001</v>
          </cell>
          <cell r="AY478">
            <v>149.94999999999999</v>
          </cell>
          <cell r="AZ478">
            <v>153.08000000000001</v>
          </cell>
          <cell r="BA478">
            <v>156.19999999999999</v>
          </cell>
          <cell r="BB478">
            <v>159.32</v>
          </cell>
          <cell r="BC478">
            <v>143.71</v>
          </cell>
          <cell r="BD478">
            <v>109</v>
          </cell>
          <cell r="BE478">
            <v>122.47</v>
          </cell>
          <cell r="BF478">
            <v>126.84</v>
          </cell>
          <cell r="BG478">
            <v>131.22</v>
          </cell>
          <cell r="BH478">
            <v>135.59</v>
          </cell>
          <cell r="BI478">
            <v>139.96</v>
          </cell>
          <cell r="BJ478">
            <v>144.34</v>
          </cell>
          <cell r="BK478">
            <v>148.71</v>
          </cell>
          <cell r="BL478">
            <v>153.08000000000001</v>
          </cell>
          <cell r="BM478">
            <v>157.46</v>
          </cell>
          <cell r="BN478">
            <v>161.83000000000001</v>
          </cell>
          <cell r="BO478">
            <v>166.2</v>
          </cell>
          <cell r="BP478">
            <v>170.58</v>
          </cell>
          <cell r="BQ478">
            <v>174.95</v>
          </cell>
          <cell r="BR478">
            <v>179.32</v>
          </cell>
          <cell r="BS478">
            <v>183.7</v>
          </cell>
          <cell r="BT478">
            <v>188.07</v>
          </cell>
          <cell r="BU478">
            <v>192.44</v>
          </cell>
          <cell r="BV478">
            <v>196.81</v>
          </cell>
          <cell r="BW478">
            <v>201.19</v>
          </cell>
          <cell r="BX478">
            <v>205.56</v>
          </cell>
          <cell r="BY478">
            <v>209.93</v>
          </cell>
          <cell r="BZ478">
            <v>214.31</v>
          </cell>
          <cell r="CA478">
            <v>218.68</v>
          </cell>
          <cell r="CB478">
            <v>223.05</v>
          </cell>
          <cell r="CC478">
            <v>201.19</v>
          </cell>
        </row>
        <row r="479">
          <cell r="AD479">
            <v>110</v>
          </cell>
          <cell r="AE479">
            <v>88.28</v>
          </cell>
          <cell r="AF479">
            <v>91.43</v>
          </cell>
          <cell r="AG479">
            <v>94.58</v>
          </cell>
          <cell r="AH479">
            <v>97.74</v>
          </cell>
          <cell r="AI479">
            <v>100.89</v>
          </cell>
          <cell r="AJ479">
            <v>104.04</v>
          </cell>
          <cell r="AK479">
            <v>107.19</v>
          </cell>
          <cell r="AL479">
            <v>110.34</v>
          </cell>
          <cell r="AM479">
            <v>113.5</v>
          </cell>
          <cell r="AN479">
            <v>116.65</v>
          </cell>
          <cell r="AO479">
            <v>119.8</v>
          </cell>
          <cell r="AP479">
            <v>122.95</v>
          </cell>
          <cell r="AQ479">
            <v>126.11</v>
          </cell>
          <cell r="AR479">
            <v>129.26</v>
          </cell>
          <cell r="AS479">
            <v>132.41</v>
          </cell>
          <cell r="AT479">
            <v>135.56</v>
          </cell>
          <cell r="AU479">
            <v>138.72</v>
          </cell>
          <cell r="AV479">
            <v>141.87</v>
          </cell>
          <cell r="AW479">
            <v>145.02000000000001</v>
          </cell>
          <cell r="AX479">
            <v>148.16999999999999</v>
          </cell>
          <cell r="AY479">
            <v>151.33000000000001</v>
          </cell>
          <cell r="AZ479">
            <v>154.47999999999999</v>
          </cell>
          <cell r="BA479">
            <v>157.63</v>
          </cell>
          <cell r="BB479">
            <v>160.78</v>
          </cell>
          <cell r="BC479">
            <v>145.02000000000001</v>
          </cell>
          <cell r="BD479">
            <v>110</v>
          </cell>
          <cell r="BE479">
            <v>123.59</v>
          </cell>
          <cell r="BF479">
            <v>128</v>
          </cell>
          <cell r="BG479">
            <v>132.41999999999999</v>
          </cell>
          <cell r="BH479">
            <v>136.83000000000001</v>
          </cell>
          <cell r="BI479">
            <v>141.24</v>
          </cell>
          <cell r="BJ479">
            <v>145.66</v>
          </cell>
          <cell r="BK479">
            <v>150.07</v>
          </cell>
          <cell r="BL479">
            <v>154.47999999999999</v>
          </cell>
          <cell r="BM479">
            <v>158.9</v>
          </cell>
          <cell r="BN479">
            <v>163.31</v>
          </cell>
          <cell r="BO479">
            <v>167.72</v>
          </cell>
          <cell r="BP479">
            <v>172.14</v>
          </cell>
          <cell r="BQ479">
            <v>176.55</v>
          </cell>
          <cell r="BR479">
            <v>180.96</v>
          </cell>
          <cell r="BS479">
            <v>185.38</v>
          </cell>
          <cell r="BT479">
            <v>189.79</v>
          </cell>
          <cell r="BU479">
            <v>194.2</v>
          </cell>
          <cell r="BV479">
            <v>198.62</v>
          </cell>
          <cell r="BW479">
            <v>203.03</v>
          </cell>
          <cell r="BX479">
            <v>207.44</v>
          </cell>
          <cell r="BY479">
            <v>211.86</v>
          </cell>
          <cell r="BZ479">
            <v>216.27</v>
          </cell>
          <cell r="CA479">
            <v>220.68</v>
          </cell>
          <cell r="CB479">
            <v>225.1</v>
          </cell>
          <cell r="CC479">
            <v>203.03</v>
          </cell>
        </row>
        <row r="480">
          <cell r="AD480">
            <v>111</v>
          </cell>
          <cell r="AE480">
            <v>89.08</v>
          </cell>
          <cell r="AF480">
            <v>92.26</v>
          </cell>
          <cell r="AG480">
            <v>95.44</v>
          </cell>
          <cell r="AH480">
            <v>98.62</v>
          </cell>
          <cell r="AI480">
            <v>101.8</v>
          </cell>
          <cell r="AJ480">
            <v>104.98</v>
          </cell>
          <cell r="AK480">
            <v>108.16</v>
          </cell>
          <cell r="AL480">
            <v>111.35</v>
          </cell>
          <cell r="AM480">
            <v>114.53</v>
          </cell>
          <cell r="AN480">
            <v>117.71</v>
          </cell>
          <cell r="AO480">
            <v>120.89</v>
          </cell>
          <cell r="AP480">
            <v>124.07</v>
          </cell>
          <cell r="AQ480">
            <v>127.25</v>
          </cell>
          <cell r="AR480">
            <v>130.43</v>
          </cell>
          <cell r="AS480">
            <v>133.61000000000001</v>
          </cell>
          <cell r="AT480">
            <v>136.79</v>
          </cell>
          <cell r="AU480">
            <v>139.97</v>
          </cell>
          <cell r="AV480">
            <v>143.16</v>
          </cell>
          <cell r="AW480">
            <v>146.34</v>
          </cell>
          <cell r="AX480">
            <v>149.52000000000001</v>
          </cell>
          <cell r="AY480">
            <v>152.69999999999999</v>
          </cell>
          <cell r="AZ480">
            <v>155.88</v>
          </cell>
          <cell r="BA480">
            <v>159.06</v>
          </cell>
          <cell r="BB480">
            <v>162.24</v>
          </cell>
          <cell r="BC480">
            <v>146.34</v>
          </cell>
          <cell r="BD480">
            <v>111</v>
          </cell>
          <cell r="BE480">
            <v>124.71</v>
          </cell>
          <cell r="BF480">
            <v>129.16</v>
          </cell>
          <cell r="BG480">
            <v>133.62</v>
          </cell>
          <cell r="BH480">
            <v>138.07</v>
          </cell>
          <cell r="BI480">
            <v>142.52000000000001</v>
          </cell>
          <cell r="BJ480">
            <v>146.97999999999999</v>
          </cell>
          <cell r="BK480">
            <v>151.43</v>
          </cell>
          <cell r="BL480">
            <v>155.88</v>
          </cell>
          <cell r="BM480">
            <v>160.34</v>
          </cell>
          <cell r="BN480">
            <v>164.79</v>
          </cell>
          <cell r="BO480">
            <v>169.24</v>
          </cell>
          <cell r="BP480">
            <v>173.7</v>
          </cell>
          <cell r="BQ480">
            <v>178.15</v>
          </cell>
          <cell r="BR480">
            <v>182.6</v>
          </cell>
          <cell r="BS480">
            <v>187.06</v>
          </cell>
          <cell r="BT480">
            <v>191.51</v>
          </cell>
          <cell r="BU480">
            <v>195.96</v>
          </cell>
          <cell r="BV480">
            <v>200.42</v>
          </cell>
          <cell r="BW480">
            <v>204.87</v>
          </cell>
          <cell r="BX480">
            <v>209.32</v>
          </cell>
          <cell r="BY480">
            <v>213.78</v>
          </cell>
          <cell r="BZ480">
            <v>218.23</v>
          </cell>
          <cell r="CA480">
            <v>222.68</v>
          </cell>
          <cell r="CB480">
            <v>227.14</v>
          </cell>
          <cell r="CC480">
            <v>204.87</v>
          </cell>
        </row>
        <row r="481">
          <cell r="AD481">
            <v>112</v>
          </cell>
          <cell r="AE481">
            <v>89.88</v>
          </cell>
          <cell r="AF481">
            <v>93.09</v>
          </cell>
          <cell r="AG481">
            <v>96.3</v>
          </cell>
          <cell r="AH481">
            <v>99.51</v>
          </cell>
          <cell r="AI481">
            <v>102.72</v>
          </cell>
          <cell r="AJ481">
            <v>105.93</v>
          </cell>
          <cell r="AK481">
            <v>109.14</v>
          </cell>
          <cell r="AL481">
            <v>112.35</v>
          </cell>
          <cell r="AM481">
            <v>115.56</v>
          </cell>
          <cell r="AN481">
            <v>118.77</v>
          </cell>
          <cell r="AO481">
            <v>121.97</v>
          </cell>
          <cell r="AP481">
            <v>125.18</v>
          </cell>
          <cell r="AQ481">
            <v>128.38999999999999</v>
          </cell>
          <cell r="AR481">
            <v>131.6</v>
          </cell>
          <cell r="AS481">
            <v>134.81</v>
          </cell>
          <cell r="AT481">
            <v>138.02000000000001</v>
          </cell>
          <cell r="AU481">
            <v>141.22999999999999</v>
          </cell>
          <cell r="AV481">
            <v>144.44</v>
          </cell>
          <cell r="AW481">
            <v>147.65</v>
          </cell>
          <cell r="AX481">
            <v>150.86000000000001</v>
          </cell>
          <cell r="AY481">
            <v>154.07</v>
          </cell>
          <cell r="AZ481">
            <v>157.28</v>
          </cell>
          <cell r="BA481">
            <v>160.49</v>
          </cell>
          <cell r="BB481">
            <v>163.69999999999999</v>
          </cell>
          <cell r="BC481">
            <v>147.65</v>
          </cell>
          <cell r="BD481">
            <v>112</v>
          </cell>
          <cell r="BE481">
            <v>125.83</v>
          </cell>
          <cell r="BF481">
            <v>130.32</v>
          </cell>
          <cell r="BG481">
            <v>134.82</v>
          </cell>
          <cell r="BH481">
            <v>139.31</v>
          </cell>
          <cell r="BI481">
            <v>143.80000000000001</v>
          </cell>
          <cell r="BJ481">
            <v>148.30000000000001</v>
          </cell>
          <cell r="BK481">
            <v>152.79</v>
          </cell>
          <cell r="BL481">
            <v>157.28</v>
          </cell>
          <cell r="BM481">
            <v>161.78</v>
          </cell>
          <cell r="BN481">
            <v>166.27</v>
          </cell>
          <cell r="BO481">
            <v>170.76</v>
          </cell>
          <cell r="BP481">
            <v>175.26</v>
          </cell>
          <cell r="BQ481">
            <v>179.75</v>
          </cell>
          <cell r="BR481">
            <v>184.25</v>
          </cell>
          <cell r="BS481">
            <v>188.74</v>
          </cell>
          <cell r="BT481">
            <v>193.23</v>
          </cell>
          <cell r="BU481">
            <v>197.73</v>
          </cell>
          <cell r="BV481">
            <v>202.22</v>
          </cell>
          <cell r="BW481">
            <v>206.71</v>
          </cell>
          <cell r="BX481">
            <v>211.21</v>
          </cell>
          <cell r="BY481">
            <v>215.7</v>
          </cell>
          <cell r="BZ481">
            <v>220.19</v>
          </cell>
          <cell r="CA481">
            <v>224.69</v>
          </cell>
          <cell r="CB481">
            <v>229.18</v>
          </cell>
          <cell r="CC481">
            <v>206.71</v>
          </cell>
        </row>
        <row r="482">
          <cell r="AD482">
            <v>113</v>
          </cell>
          <cell r="AE482">
            <v>90.88</v>
          </cell>
          <cell r="AF482">
            <v>93.92</v>
          </cell>
          <cell r="AG482">
            <v>97.15</v>
          </cell>
          <cell r="AH482">
            <v>100.39</v>
          </cell>
          <cell r="AI482">
            <v>103.63</v>
          </cell>
          <cell r="AJ482">
            <v>106.87</v>
          </cell>
          <cell r="AK482">
            <v>110.11</v>
          </cell>
          <cell r="AL482">
            <v>113.35</v>
          </cell>
          <cell r="AM482">
            <v>116.58</v>
          </cell>
          <cell r="AN482">
            <v>119.82</v>
          </cell>
          <cell r="AO482">
            <v>123.06</v>
          </cell>
          <cell r="AP482">
            <v>126.3</v>
          </cell>
          <cell r="AQ482">
            <v>129.54</v>
          </cell>
          <cell r="AR482">
            <v>132.78</v>
          </cell>
          <cell r="AS482">
            <v>136.01</v>
          </cell>
          <cell r="AT482">
            <v>139.25</v>
          </cell>
          <cell r="AU482">
            <v>142.49</v>
          </cell>
          <cell r="AV482">
            <v>145.72999999999999</v>
          </cell>
          <cell r="AW482">
            <v>148.97</v>
          </cell>
          <cell r="AX482">
            <v>152.21</v>
          </cell>
          <cell r="AY482">
            <v>155.44</v>
          </cell>
          <cell r="AZ482">
            <v>158.68</v>
          </cell>
          <cell r="BA482">
            <v>161.91999999999999</v>
          </cell>
          <cell r="BB482">
            <v>165.16</v>
          </cell>
          <cell r="BC482">
            <v>148.97</v>
          </cell>
          <cell r="BD482">
            <v>113</v>
          </cell>
          <cell r="BE482">
            <v>126.95</v>
          </cell>
          <cell r="BF482">
            <v>131.47999999999999</v>
          </cell>
          <cell r="BG482">
            <v>136.02000000000001</v>
          </cell>
          <cell r="BH482">
            <v>140.55000000000001</v>
          </cell>
          <cell r="BI482">
            <v>145.08000000000001</v>
          </cell>
          <cell r="BJ482">
            <v>149.62</v>
          </cell>
          <cell r="BK482">
            <v>154.15</v>
          </cell>
          <cell r="BL482">
            <v>158.68</v>
          </cell>
          <cell r="BM482">
            <v>163.22</v>
          </cell>
          <cell r="BN482">
            <v>167.75</v>
          </cell>
          <cell r="BO482">
            <v>172.29</v>
          </cell>
          <cell r="BP482">
            <v>176.82</v>
          </cell>
          <cell r="BQ482">
            <v>181.35</v>
          </cell>
          <cell r="BR482">
            <v>185.89</v>
          </cell>
          <cell r="BS482">
            <v>190.42</v>
          </cell>
          <cell r="BT482">
            <v>194.95</v>
          </cell>
          <cell r="BU482">
            <v>199.49</v>
          </cell>
          <cell r="BV482">
            <v>204.02</v>
          </cell>
          <cell r="BW482">
            <v>208.55</v>
          </cell>
          <cell r="BX482">
            <v>213.09</v>
          </cell>
          <cell r="BY482">
            <v>217.62</v>
          </cell>
          <cell r="BZ482">
            <v>222.16</v>
          </cell>
          <cell r="CA482">
            <v>226.69</v>
          </cell>
          <cell r="CB482">
            <v>231.22</v>
          </cell>
          <cell r="CC482">
            <v>208.55</v>
          </cell>
        </row>
        <row r="483">
          <cell r="AD483">
            <v>114</v>
          </cell>
          <cell r="AE483">
            <v>91.48</v>
          </cell>
          <cell r="AF483">
            <v>94.74</v>
          </cell>
          <cell r="AG483">
            <v>98.01</v>
          </cell>
          <cell r="AH483">
            <v>101.28</v>
          </cell>
          <cell r="AI483">
            <v>104.54</v>
          </cell>
          <cell r="AJ483">
            <v>107.81</v>
          </cell>
          <cell r="AK483">
            <v>111.08</v>
          </cell>
          <cell r="AL483">
            <v>114.35</v>
          </cell>
          <cell r="AM483">
            <v>117.61</v>
          </cell>
          <cell r="AN483">
            <v>120.88</v>
          </cell>
          <cell r="AO483">
            <v>124.15</v>
          </cell>
          <cell r="AP483">
            <v>127.41</v>
          </cell>
          <cell r="AQ483">
            <v>130.68</v>
          </cell>
          <cell r="AR483">
            <v>133.94999999999999</v>
          </cell>
          <cell r="AS483">
            <v>137.22</v>
          </cell>
          <cell r="AT483">
            <v>140.47999999999999</v>
          </cell>
          <cell r="AU483">
            <v>143.75</v>
          </cell>
          <cell r="AV483">
            <v>147.02000000000001</v>
          </cell>
          <cell r="AW483">
            <v>150.28</v>
          </cell>
          <cell r="AX483">
            <v>153.55000000000001</v>
          </cell>
          <cell r="AY483">
            <v>156.82</v>
          </cell>
          <cell r="AZ483">
            <v>160.08000000000001</v>
          </cell>
          <cell r="BA483">
            <v>163.35</v>
          </cell>
          <cell r="BB483">
            <v>166.62</v>
          </cell>
          <cell r="BC483">
            <v>150.28</v>
          </cell>
          <cell r="BD483">
            <v>114</v>
          </cell>
          <cell r="BE483">
            <v>128.07</v>
          </cell>
          <cell r="BF483">
            <v>132.63999999999999</v>
          </cell>
          <cell r="BG483">
            <v>137.22</v>
          </cell>
          <cell r="BH483">
            <v>141.79</v>
          </cell>
          <cell r="BI483">
            <v>146.36000000000001</v>
          </cell>
          <cell r="BJ483">
            <v>150.94</v>
          </cell>
          <cell r="BK483">
            <v>155.51</v>
          </cell>
          <cell r="BL483">
            <v>160.08000000000001</v>
          </cell>
          <cell r="BM483">
            <v>164.66</v>
          </cell>
          <cell r="BN483">
            <v>169.23</v>
          </cell>
          <cell r="BO483">
            <v>173.81</v>
          </cell>
          <cell r="BP483">
            <v>178.38</v>
          </cell>
          <cell r="BQ483">
            <v>182.95</v>
          </cell>
          <cell r="BR483">
            <v>187.53</v>
          </cell>
          <cell r="BS483">
            <v>192.1</v>
          </cell>
          <cell r="BT483">
            <v>196.67</v>
          </cell>
          <cell r="BU483">
            <v>201.25</v>
          </cell>
          <cell r="BV483">
            <v>205.82</v>
          </cell>
          <cell r="BW483">
            <v>210.4</v>
          </cell>
          <cell r="BX483">
            <v>214.97</v>
          </cell>
          <cell r="BY483">
            <v>219.54</v>
          </cell>
          <cell r="BZ483">
            <v>224.12</v>
          </cell>
          <cell r="CA483">
            <v>228.69</v>
          </cell>
          <cell r="CB483">
            <v>233.26</v>
          </cell>
          <cell r="CC483">
            <v>210.4</v>
          </cell>
        </row>
        <row r="484">
          <cell r="AD484">
            <v>115</v>
          </cell>
          <cell r="AE484">
            <v>92.28</v>
          </cell>
          <cell r="AF484">
            <v>95.57</v>
          </cell>
          <cell r="AG484">
            <v>98.87</v>
          </cell>
          <cell r="AH484">
            <v>102.16</v>
          </cell>
          <cell r="AI484">
            <v>105.46</v>
          </cell>
          <cell r="AJ484">
            <v>108.75</v>
          </cell>
          <cell r="AK484">
            <v>112.05</v>
          </cell>
          <cell r="AL484">
            <v>115.35</v>
          </cell>
          <cell r="AM484">
            <v>118.64</v>
          </cell>
          <cell r="AN484">
            <v>121.94</v>
          </cell>
          <cell r="AO484">
            <v>125.23</v>
          </cell>
          <cell r="AP484">
            <v>128.53</v>
          </cell>
          <cell r="AQ484">
            <v>131.82</v>
          </cell>
          <cell r="AR484">
            <v>135.12</v>
          </cell>
          <cell r="AS484">
            <v>138.41999999999999</v>
          </cell>
          <cell r="AT484">
            <v>141.71</v>
          </cell>
          <cell r="AU484">
            <v>145.01</v>
          </cell>
          <cell r="AV484">
            <v>148.30000000000001</v>
          </cell>
          <cell r="AW484">
            <v>151.6</v>
          </cell>
          <cell r="AX484">
            <v>154.88999999999999</v>
          </cell>
          <cell r="AY484">
            <v>158.19</v>
          </cell>
          <cell r="AZ484">
            <v>161.49</v>
          </cell>
          <cell r="BA484">
            <v>164.78</v>
          </cell>
          <cell r="BB484">
            <v>168.08</v>
          </cell>
          <cell r="BC484">
            <v>151.6</v>
          </cell>
          <cell r="BD484">
            <v>115</v>
          </cell>
          <cell r="BE484">
            <v>129.1</v>
          </cell>
          <cell r="BF484">
            <v>133.80000000000001</v>
          </cell>
          <cell r="BG484">
            <v>138.41999999999999</v>
          </cell>
          <cell r="BH484">
            <v>143.03</v>
          </cell>
          <cell r="BI484">
            <v>147.63999999999999</v>
          </cell>
          <cell r="BJ484">
            <v>152.26</v>
          </cell>
          <cell r="BK484">
            <v>156.87</v>
          </cell>
          <cell r="BL484">
            <v>161.47999999999999</v>
          </cell>
          <cell r="BM484">
            <v>166.1</v>
          </cell>
          <cell r="BN484">
            <v>170.71</v>
          </cell>
          <cell r="BO484">
            <v>175.33</v>
          </cell>
          <cell r="BP484">
            <v>179.94</v>
          </cell>
          <cell r="BQ484">
            <v>184.55</v>
          </cell>
          <cell r="BR484">
            <v>189.17</v>
          </cell>
          <cell r="BS484">
            <v>193.78</v>
          </cell>
          <cell r="BT484">
            <v>198.4</v>
          </cell>
          <cell r="BU484">
            <v>203.01</v>
          </cell>
          <cell r="BV484">
            <v>207.62</v>
          </cell>
          <cell r="BW484">
            <v>212.24</v>
          </cell>
          <cell r="BX484">
            <v>216.85</v>
          </cell>
          <cell r="BY484">
            <v>221.47</v>
          </cell>
          <cell r="BZ484">
            <v>226.08</v>
          </cell>
          <cell r="CA484">
            <v>230.69</v>
          </cell>
          <cell r="CB484">
            <v>235.31</v>
          </cell>
          <cell r="CC484">
            <v>212.24</v>
          </cell>
        </row>
        <row r="485">
          <cell r="AD485">
            <v>116</v>
          </cell>
          <cell r="AE485">
            <v>93.08</v>
          </cell>
          <cell r="AF485">
            <v>96.4</v>
          </cell>
          <cell r="AG485">
            <v>99.72</v>
          </cell>
          <cell r="AH485">
            <v>103.05</v>
          </cell>
          <cell r="AI485">
            <v>106.37</v>
          </cell>
          <cell r="AJ485">
            <v>109.7</v>
          </cell>
          <cell r="AK485">
            <v>113.02</v>
          </cell>
          <cell r="AL485">
            <v>116.35</v>
          </cell>
          <cell r="AM485">
            <v>119.67</v>
          </cell>
          <cell r="AN485">
            <v>123</v>
          </cell>
          <cell r="AO485">
            <v>126.32</v>
          </cell>
          <cell r="AP485">
            <v>129.63999999999999</v>
          </cell>
          <cell r="AQ485">
            <v>132.97</v>
          </cell>
          <cell r="AR485">
            <v>136.29</v>
          </cell>
          <cell r="AS485">
            <v>139.62</v>
          </cell>
          <cell r="AT485">
            <v>142.94</v>
          </cell>
          <cell r="AU485">
            <v>146.27000000000001</v>
          </cell>
          <cell r="AV485">
            <v>149.59</v>
          </cell>
          <cell r="AW485">
            <v>152.91</v>
          </cell>
          <cell r="AX485">
            <v>156.24</v>
          </cell>
          <cell r="AY485">
            <v>159.56</v>
          </cell>
          <cell r="AZ485">
            <v>162.88999999999999</v>
          </cell>
          <cell r="BA485">
            <v>166.21</v>
          </cell>
          <cell r="BB485">
            <v>169.54</v>
          </cell>
          <cell r="BC485">
            <v>152.91</v>
          </cell>
          <cell r="BD485">
            <v>116</v>
          </cell>
          <cell r="BE485">
            <v>130.31</v>
          </cell>
          <cell r="BF485">
            <v>134.96</v>
          </cell>
          <cell r="BG485">
            <v>139.61000000000001</v>
          </cell>
          <cell r="BH485">
            <v>144.27000000000001</v>
          </cell>
          <cell r="BI485">
            <v>148.91999999999999</v>
          </cell>
          <cell r="BJ485">
            <v>153.58000000000001</v>
          </cell>
          <cell r="BK485">
            <v>158.22999999999999</v>
          </cell>
          <cell r="BL485">
            <v>162.88</v>
          </cell>
          <cell r="BM485">
            <v>167.54</v>
          </cell>
          <cell r="BN485">
            <v>172.19</v>
          </cell>
          <cell r="BO485">
            <v>176.85</v>
          </cell>
          <cell r="BP485">
            <v>181.5</v>
          </cell>
          <cell r="BQ485">
            <v>186.16</v>
          </cell>
          <cell r="BR485">
            <v>190.81</v>
          </cell>
          <cell r="BS485">
            <v>195.46</v>
          </cell>
          <cell r="BT485">
            <v>200.12</v>
          </cell>
          <cell r="BU485">
            <v>204.77</v>
          </cell>
          <cell r="BV485">
            <v>209.43</v>
          </cell>
          <cell r="BW485">
            <v>214.08</v>
          </cell>
          <cell r="BX485">
            <v>218.73</v>
          </cell>
          <cell r="BY485">
            <v>223.39</v>
          </cell>
          <cell r="BZ485">
            <v>228.04</v>
          </cell>
          <cell r="CA485">
            <v>232.7</v>
          </cell>
          <cell r="CB485">
            <v>237.35</v>
          </cell>
          <cell r="CC485">
            <v>214.08</v>
          </cell>
        </row>
        <row r="486">
          <cell r="AD486">
            <v>117</v>
          </cell>
          <cell r="AE486">
            <v>93.88</v>
          </cell>
          <cell r="AF486">
            <v>97.23</v>
          </cell>
          <cell r="AG486">
            <v>100.58</v>
          </cell>
          <cell r="AH486">
            <v>103.93</v>
          </cell>
          <cell r="AI486">
            <v>107.29</v>
          </cell>
          <cell r="AJ486">
            <v>110.64</v>
          </cell>
          <cell r="AK486">
            <v>113.99</v>
          </cell>
          <cell r="AL486">
            <v>117.35</v>
          </cell>
          <cell r="AM486">
            <v>120.7</v>
          </cell>
          <cell r="AN486">
            <v>124.05</v>
          </cell>
          <cell r="AO486">
            <v>127.41</v>
          </cell>
          <cell r="AP486">
            <v>130.76</v>
          </cell>
          <cell r="AQ486">
            <v>134.11000000000001</v>
          </cell>
          <cell r="AR486">
            <v>137.46</v>
          </cell>
          <cell r="AS486">
            <v>140.82</v>
          </cell>
          <cell r="AT486">
            <v>144.16999999999999</v>
          </cell>
          <cell r="AU486">
            <v>147.52000000000001</v>
          </cell>
          <cell r="AV486">
            <v>150.88</v>
          </cell>
          <cell r="AW486">
            <v>154.22999999999999</v>
          </cell>
          <cell r="AX486">
            <v>157.58000000000001</v>
          </cell>
          <cell r="AY486">
            <v>160.94</v>
          </cell>
          <cell r="AZ486">
            <v>164.29</v>
          </cell>
          <cell r="BA486">
            <v>167.64</v>
          </cell>
          <cell r="BB486">
            <v>170.99</v>
          </cell>
          <cell r="BC486">
            <v>154.22999999999999</v>
          </cell>
          <cell r="BD486">
            <v>117</v>
          </cell>
          <cell r="BE486">
            <v>131.43</v>
          </cell>
          <cell r="BF486">
            <v>136.12</v>
          </cell>
          <cell r="BG486">
            <v>140.81</v>
          </cell>
          <cell r="BH486">
            <v>145.51</v>
          </cell>
          <cell r="BI486">
            <v>150.19999999999999</v>
          </cell>
          <cell r="BJ486">
            <v>154.9</v>
          </cell>
          <cell r="BK486">
            <v>159.59</v>
          </cell>
          <cell r="BL486">
            <v>164.29</v>
          </cell>
          <cell r="BM486">
            <v>168.98</v>
          </cell>
          <cell r="BN486">
            <v>173.67</v>
          </cell>
          <cell r="BO486">
            <v>178.37</v>
          </cell>
          <cell r="BP486">
            <v>183.06</v>
          </cell>
          <cell r="BQ486">
            <v>187.76</v>
          </cell>
          <cell r="BR486">
            <v>192.45</v>
          </cell>
          <cell r="BS486">
            <v>197.14</v>
          </cell>
          <cell r="BT486">
            <v>201.84</v>
          </cell>
          <cell r="BU486">
            <v>206.53</v>
          </cell>
          <cell r="BV486">
            <v>211.23</v>
          </cell>
          <cell r="BW486">
            <v>215.92</v>
          </cell>
          <cell r="BX486">
            <v>220.62</v>
          </cell>
          <cell r="BY486">
            <v>225.31</v>
          </cell>
          <cell r="BZ486">
            <v>230</v>
          </cell>
          <cell r="CA486">
            <v>234.7</v>
          </cell>
          <cell r="CB486">
            <v>239.39</v>
          </cell>
          <cell r="CC486">
            <v>215.92</v>
          </cell>
        </row>
        <row r="487">
          <cell r="AD487">
            <v>118</v>
          </cell>
          <cell r="AE487">
            <v>94.68</v>
          </cell>
          <cell r="AF487">
            <v>98.06</v>
          </cell>
          <cell r="AG487">
            <v>101.44</v>
          </cell>
          <cell r="AH487">
            <v>104.82</v>
          </cell>
          <cell r="AI487">
            <v>108.2</v>
          </cell>
          <cell r="AJ487">
            <v>111.58</v>
          </cell>
          <cell r="AK487">
            <v>114.97</v>
          </cell>
          <cell r="AL487">
            <v>118.35</v>
          </cell>
          <cell r="AM487">
            <v>121.73</v>
          </cell>
          <cell r="AN487">
            <v>125.11</v>
          </cell>
          <cell r="AO487">
            <v>128.49</v>
          </cell>
          <cell r="AP487">
            <v>131.87</v>
          </cell>
          <cell r="AQ487">
            <v>135.26</v>
          </cell>
          <cell r="AR487">
            <v>138.63999999999999</v>
          </cell>
          <cell r="AS487">
            <v>142.02000000000001</v>
          </cell>
          <cell r="AT487">
            <v>145.4</v>
          </cell>
          <cell r="AU487">
            <v>148.78</v>
          </cell>
          <cell r="AV487">
            <v>152.16</v>
          </cell>
          <cell r="AW487">
            <v>155.54</v>
          </cell>
          <cell r="AX487">
            <v>158.93</v>
          </cell>
          <cell r="AY487">
            <v>162.31</v>
          </cell>
          <cell r="AZ487">
            <v>165.69</v>
          </cell>
          <cell r="BA487">
            <v>169.07</v>
          </cell>
          <cell r="BB487">
            <v>172.45</v>
          </cell>
          <cell r="BC487">
            <v>155.54</v>
          </cell>
          <cell r="BD487">
            <v>118</v>
          </cell>
          <cell r="BE487">
            <v>132.55000000000001</v>
          </cell>
          <cell r="BF487">
            <v>137.28</v>
          </cell>
          <cell r="BG487">
            <v>142.01</v>
          </cell>
          <cell r="BH487">
            <v>146.75</v>
          </cell>
          <cell r="BI487">
            <v>151.47999999999999</v>
          </cell>
          <cell r="BJ487">
            <v>156.22</v>
          </cell>
          <cell r="BK487">
            <v>160.94999999999999</v>
          </cell>
          <cell r="BL487">
            <v>165.69</v>
          </cell>
          <cell r="BM487">
            <v>170.42</v>
          </cell>
          <cell r="BN487">
            <v>175.15</v>
          </cell>
          <cell r="BO487">
            <v>179.89</v>
          </cell>
          <cell r="BP487">
            <v>184.62</v>
          </cell>
          <cell r="BQ487">
            <v>189.36</v>
          </cell>
          <cell r="BR487">
            <v>194.09</v>
          </cell>
          <cell r="BS487">
            <v>198.83</v>
          </cell>
          <cell r="BT487">
            <v>203.56</v>
          </cell>
          <cell r="BU487">
            <v>208.29</v>
          </cell>
          <cell r="BV487">
            <v>213.03</v>
          </cell>
          <cell r="BW487">
            <v>217.76</v>
          </cell>
          <cell r="BX487">
            <v>222.5</v>
          </cell>
          <cell r="BY487">
            <v>227.23</v>
          </cell>
          <cell r="BZ487">
            <v>231.97</v>
          </cell>
          <cell r="CA487">
            <v>236.7</v>
          </cell>
          <cell r="CB487">
            <v>241.43</v>
          </cell>
          <cell r="CC487">
            <v>217.76</v>
          </cell>
        </row>
        <row r="488">
          <cell r="AD488">
            <v>119</v>
          </cell>
          <cell r="AE488">
            <v>95.48</v>
          </cell>
          <cell r="AF488">
            <v>98.89</v>
          </cell>
          <cell r="AG488">
            <v>102.3</v>
          </cell>
          <cell r="AH488">
            <v>105.71</v>
          </cell>
          <cell r="AI488">
            <v>109.12</v>
          </cell>
          <cell r="AJ488">
            <v>112.53</v>
          </cell>
          <cell r="AK488">
            <v>115.94</v>
          </cell>
          <cell r="AL488">
            <v>119.35</v>
          </cell>
          <cell r="AM488">
            <v>122.76</v>
          </cell>
          <cell r="AN488">
            <v>126.17</v>
          </cell>
          <cell r="AO488">
            <v>129.58000000000001</v>
          </cell>
          <cell r="AP488">
            <v>132.99</v>
          </cell>
          <cell r="AQ488">
            <v>136.4</v>
          </cell>
          <cell r="AR488">
            <v>139.81</v>
          </cell>
          <cell r="AS488">
            <v>143.22</v>
          </cell>
          <cell r="AT488">
            <v>146.63</v>
          </cell>
          <cell r="AU488">
            <v>150.04</v>
          </cell>
          <cell r="AV488">
            <v>153.44999999999999</v>
          </cell>
          <cell r="AW488">
            <v>156.86000000000001</v>
          </cell>
          <cell r="AX488">
            <v>160.27000000000001</v>
          </cell>
          <cell r="AY488">
            <v>163.68</v>
          </cell>
          <cell r="AZ488">
            <v>167.09</v>
          </cell>
          <cell r="BA488">
            <v>170.5</v>
          </cell>
          <cell r="BB488">
            <v>173.91</v>
          </cell>
          <cell r="BC488">
            <v>156.86000000000001</v>
          </cell>
          <cell r="BD488">
            <v>119</v>
          </cell>
          <cell r="BE488">
            <v>133.66999999999999</v>
          </cell>
          <cell r="BF488">
            <v>138.44</v>
          </cell>
          <cell r="BG488">
            <v>143.21</v>
          </cell>
          <cell r="BH488">
            <v>147.99</v>
          </cell>
          <cell r="BI488">
            <v>152.76</v>
          </cell>
          <cell r="BJ488">
            <v>157.54</v>
          </cell>
          <cell r="BK488">
            <v>162.31</v>
          </cell>
          <cell r="BL488">
            <v>167.09</v>
          </cell>
          <cell r="BM488">
            <v>171.86</v>
          </cell>
          <cell r="BN488">
            <v>176.64</v>
          </cell>
          <cell r="BO488">
            <v>181.41</v>
          </cell>
          <cell r="BP488">
            <v>186.18</v>
          </cell>
          <cell r="BQ488">
            <v>190.96</v>
          </cell>
          <cell r="BR488">
            <v>195.73</v>
          </cell>
          <cell r="BS488">
            <v>200.51</v>
          </cell>
          <cell r="BT488">
            <v>205.28</v>
          </cell>
          <cell r="BU488">
            <v>210.06</v>
          </cell>
          <cell r="BV488">
            <v>214.83</v>
          </cell>
          <cell r="BW488">
            <v>219.6</v>
          </cell>
          <cell r="BX488">
            <v>224.38</v>
          </cell>
          <cell r="BY488">
            <v>229.15</v>
          </cell>
          <cell r="BZ488">
            <v>233.93</v>
          </cell>
          <cell r="CA488">
            <v>238.7</v>
          </cell>
          <cell r="CB488">
            <v>243.48</v>
          </cell>
          <cell r="CC488">
            <v>219.6</v>
          </cell>
        </row>
        <row r="489">
          <cell r="AD489">
            <v>120</v>
          </cell>
          <cell r="AE489">
            <v>96.27</v>
          </cell>
          <cell r="AF489">
            <v>99.71</v>
          </cell>
          <cell r="AG489">
            <v>103.15</v>
          </cell>
          <cell r="AH489">
            <v>106.59</v>
          </cell>
          <cell r="AI489">
            <v>110.03</v>
          </cell>
          <cell r="AJ489">
            <v>113.47</v>
          </cell>
          <cell r="AK489">
            <v>116.91</v>
          </cell>
          <cell r="AL489">
            <v>120.35</v>
          </cell>
          <cell r="AM489">
            <v>123.79</v>
          </cell>
          <cell r="AN489">
            <v>127.23</v>
          </cell>
          <cell r="AO489">
            <v>130.66</v>
          </cell>
          <cell r="AP489">
            <v>134.1</v>
          </cell>
          <cell r="AQ489">
            <v>137.54</v>
          </cell>
          <cell r="AR489">
            <v>140.97999999999999</v>
          </cell>
          <cell r="AS489">
            <v>144.41999999999999</v>
          </cell>
          <cell r="AT489">
            <v>147.86000000000001</v>
          </cell>
          <cell r="AU489">
            <v>151.30000000000001</v>
          </cell>
          <cell r="AV489">
            <v>154.74</v>
          </cell>
          <cell r="AW489">
            <v>158.18</v>
          </cell>
          <cell r="AX489">
            <v>161.61000000000001</v>
          </cell>
          <cell r="AY489">
            <v>165.05</v>
          </cell>
          <cell r="AZ489">
            <v>168.49</v>
          </cell>
          <cell r="BA489">
            <v>171.93</v>
          </cell>
          <cell r="BB489">
            <v>175.37</v>
          </cell>
          <cell r="BC489">
            <v>158.18</v>
          </cell>
          <cell r="BD489">
            <v>120</v>
          </cell>
          <cell r="BE489">
            <v>134.78</v>
          </cell>
          <cell r="BF489">
            <v>139.6</v>
          </cell>
          <cell r="BG489">
            <v>144.41</v>
          </cell>
          <cell r="BH489">
            <v>149.22999999999999</v>
          </cell>
          <cell r="BI489">
            <v>154.04</v>
          </cell>
          <cell r="BJ489">
            <v>157.86000000000001</v>
          </cell>
          <cell r="BK489">
            <v>163.66999999999999</v>
          </cell>
          <cell r="BL489">
            <v>168.49</v>
          </cell>
          <cell r="BM489">
            <v>173.3</v>
          </cell>
          <cell r="BN489">
            <v>178.12</v>
          </cell>
          <cell r="BO489">
            <v>182.93</v>
          </cell>
          <cell r="BP489">
            <v>187.74</v>
          </cell>
          <cell r="BQ489">
            <v>192.56</v>
          </cell>
          <cell r="BR489">
            <v>197.37</v>
          </cell>
          <cell r="BS489">
            <v>202.19</v>
          </cell>
          <cell r="BT489">
            <v>207</v>
          </cell>
          <cell r="BU489">
            <v>211.82</v>
          </cell>
          <cell r="BV489">
            <v>216.63</v>
          </cell>
          <cell r="BW489">
            <v>221.45</v>
          </cell>
          <cell r="BX489">
            <v>226.26</v>
          </cell>
          <cell r="BY489">
            <v>231.07</v>
          </cell>
          <cell r="BZ489">
            <v>235.89</v>
          </cell>
          <cell r="CA489">
            <v>240.7</v>
          </cell>
          <cell r="CB489">
            <v>245.52</v>
          </cell>
          <cell r="CC489">
            <v>221.45</v>
          </cell>
        </row>
        <row r="490">
          <cell r="AD490">
            <v>121</v>
          </cell>
          <cell r="AE490">
            <v>97.07</v>
          </cell>
          <cell r="AF490">
            <v>100.54</v>
          </cell>
          <cell r="AG490">
            <v>104.01</v>
          </cell>
          <cell r="AH490">
            <v>107.48</v>
          </cell>
          <cell r="AI490">
            <v>110.94</v>
          </cell>
          <cell r="AJ490">
            <v>114.41</v>
          </cell>
          <cell r="AK490">
            <v>117.88</v>
          </cell>
          <cell r="AL490">
            <v>121.35</v>
          </cell>
          <cell r="AM490">
            <v>124.82</v>
          </cell>
          <cell r="AN490">
            <v>128.28</v>
          </cell>
          <cell r="AO490">
            <v>131.75</v>
          </cell>
          <cell r="AP490">
            <v>135.22</v>
          </cell>
          <cell r="AQ490">
            <v>138.69</v>
          </cell>
          <cell r="AR490">
            <v>142.15</v>
          </cell>
          <cell r="AS490">
            <v>145.62</v>
          </cell>
          <cell r="AT490">
            <v>149.09</v>
          </cell>
          <cell r="AU490">
            <v>152.56</v>
          </cell>
          <cell r="AV490">
            <v>156.02000000000001</v>
          </cell>
          <cell r="AW490">
            <v>159.49</v>
          </cell>
          <cell r="AX490">
            <v>162.96</v>
          </cell>
          <cell r="AY490">
            <v>166.43</v>
          </cell>
          <cell r="AZ490">
            <v>169.89</v>
          </cell>
          <cell r="BA490">
            <v>173.36</v>
          </cell>
          <cell r="BB490">
            <v>176.83</v>
          </cell>
          <cell r="BC490">
            <v>159.49</v>
          </cell>
          <cell r="BD490">
            <v>121</v>
          </cell>
          <cell r="BE490">
            <v>135.9</v>
          </cell>
          <cell r="BF490">
            <v>140.76</v>
          </cell>
          <cell r="BG490">
            <v>145.61000000000001</v>
          </cell>
          <cell r="BH490">
            <v>150.47</v>
          </cell>
          <cell r="BI490">
            <v>155.32</v>
          </cell>
          <cell r="BJ490">
            <v>160.18</v>
          </cell>
          <cell r="BK490">
            <v>165.03</v>
          </cell>
          <cell r="BL490">
            <v>169.89</v>
          </cell>
          <cell r="BM490">
            <v>174.74</v>
          </cell>
          <cell r="BN490">
            <v>179.6</v>
          </cell>
          <cell r="BO490">
            <v>184.45</v>
          </cell>
          <cell r="BP490">
            <v>189.31</v>
          </cell>
          <cell r="BQ490">
            <v>194.16</v>
          </cell>
          <cell r="BR490">
            <v>199.01</v>
          </cell>
          <cell r="BS490">
            <v>203.87</v>
          </cell>
          <cell r="BT490">
            <v>208.72</v>
          </cell>
          <cell r="BU490">
            <v>213.58</v>
          </cell>
          <cell r="BV490">
            <v>218.43</v>
          </cell>
          <cell r="BW490">
            <v>223.29</v>
          </cell>
          <cell r="BX490">
            <v>228.14</v>
          </cell>
          <cell r="BY490">
            <v>233</v>
          </cell>
          <cell r="BZ490">
            <v>237.85</v>
          </cell>
          <cell r="CA490">
            <v>242.71</v>
          </cell>
          <cell r="CB490">
            <v>247.56</v>
          </cell>
          <cell r="CC490">
            <v>223.29</v>
          </cell>
        </row>
        <row r="491">
          <cell r="AD491">
            <v>122</v>
          </cell>
          <cell r="AE491">
            <v>97.87</v>
          </cell>
          <cell r="AF491">
            <v>101.37</v>
          </cell>
          <cell r="AG491">
            <v>104.87</v>
          </cell>
          <cell r="AH491">
            <v>108.36</v>
          </cell>
          <cell r="AI491">
            <v>111.86</v>
          </cell>
          <cell r="AJ491">
            <v>115.36</v>
          </cell>
          <cell r="AK491">
            <v>118.85</v>
          </cell>
          <cell r="AL491">
            <v>122.35</v>
          </cell>
          <cell r="AM491">
            <v>125.84</v>
          </cell>
          <cell r="AN491">
            <v>129.34</v>
          </cell>
          <cell r="AO491">
            <v>132.84</v>
          </cell>
          <cell r="AP491">
            <v>136.33000000000001</v>
          </cell>
          <cell r="AQ491">
            <v>139.83000000000001</v>
          </cell>
          <cell r="AR491">
            <v>143.33000000000001</v>
          </cell>
          <cell r="AS491">
            <v>146.82</v>
          </cell>
          <cell r="AT491">
            <v>150.32</v>
          </cell>
          <cell r="AU491">
            <v>153.81</v>
          </cell>
          <cell r="AV491">
            <v>157.31</v>
          </cell>
          <cell r="AW491">
            <v>160.81</v>
          </cell>
          <cell r="AX491">
            <v>164.3</v>
          </cell>
          <cell r="AY491">
            <v>167.8</v>
          </cell>
          <cell r="AZ491">
            <v>171.3</v>
          </cell>
          <cell r="BA491">
            <v>174.79</v>
          </cell>
          <cell r="BB491">
            <v>178.29</v>
          </cell>
          <cell r="BC491">
            <v>160.81</v>
          </cell>
          <cell r="BD491">
            <v>122</v>
          </cell>
          <cell r="BE491">
            <v>137.02000000000001</v>
          </cell>
          <cell r="BF491">
            <v>141.91999999999999</v>
          </cell>
          <cell r="BG491">
            <v>146.81</v>
          </cell>
          <cell r="BH491">
            <v>151.71</v>
          </cell>
          <cell r="BI491">
            <v>156.6</v>
          </cell>
          <cell r="BJ491">
            <v>161.5</v>
          </cell>
          <cell r="BK491">
            <v>166.39</v>
          </cell>
          <cell r="BL491">
            <v>171.29</v>
          </cell>
          <cell r="BM491">
            <v>176.18</v>
          </cell>
          <cell r="BN491">
            <v>181.08</v>
          </cell>
          <cell r="BO491">
            <v>185.97</v>
          </cell>
          <cell r="BP491">
            <v>190.87</v>
          </cell>
          <cell r="BQ491">
            <v>195.76</v>
          </cell>
          <cell r="BR491">
            <v>200.66</v>
          </cell>
          <cell r="BS491">
            <v>205.55</v>
          </cell>
          <cell r="BT491">
            <v>210.45</v>
          </cell>
          <cell r="BU491">
            <v>215.34</v>
          </cell>
          <cell r="BV491">
            <v>220.23</v>
          </cell>
          <cell r="BW491">
            <v>225.13</v>
          </cell>
          <cell r="BX491">
            <v>230.02</v>
          </cell>
          <cell r="BY491">
            <v>234.92</v>
          </cell>
          <cell r="BZ491">
            <v>239.81</v>
          </cell>
          <cell r="CA491">
            <v>244.71</v>
          </cell>
          <cell r="CB491">
            <v>249.6</v>
          </cell>
          <cell r="CC491">
            <v>225.13</v>
          </cell>
        </row>
        <row r="492">
          <cell r="AD492">
            <v>123</v>
          </cell>
          <cell r="AE492">
            <v>98.67</v>
          </cell>
          <cell r="AF492">
            <v>102.2</v>
          </cell>
          <cell r="AG492">
            <v>105.72</v>
          </cell>
          <cell r="AH492">
            <v>109.25</v>
          </cell>
          <cell r="AI492">
            <v>112.77</v>
          </cell>
          <cell r="AJ492">
            <v>116.3</v>
          </cell>
          <cell r="AK492">
            <v>119.82</v>
          </cell>
          <cell r="AL492">
            <v>123.35</v>
          </cell>
          <cell r="AM492">
            <v>126.87</v>
          </cell>
          <cell r="AN492">
            <v>130.4</v>
          </cell>
          <cell r="AO492">
            <v>133.91999999999999</v>
          </cell>
          <cell r="AP492">
            <v>137.44999999999999</v>
          </cell>
          <cell r="AQ492">
            <v>140.97</v>
          </cell>
          <cell r="AR492">
            <v>144.5</v>
          </cell>
          <cell r="AS492">
            <v>148.02000000000001</v>
          </cell>
          <cell r="AT492">
            <v>151.55000000000001</v>
          </cell>
          <cell r="AU492">
            <v>155.07</v>
          </cell>
          <cell r="AV492">
            <v>158.6</v>
          </cell>
          <cell r="AW492">
            <v>162.12</v>
          </cell>
          <cell r="AX492">
            <v>165.65</v>
          </cell>
          <cell r="AY492">
            <v>169.17</v>
          </cell>
          <cell r="AZ492">
            <v>172.7</v>
          </cell>
          <cell r="BA492">
            <v>176.22</v>
          </cell>
          <cell r="BB492">
            <v>179.75</v>
          </cell>
          <cell r="BC492">
            <v>162.12</v>
          </cell>
          <cell r="BD492">
            <v>123</v>
          </cell>
          <cell r="BE492">
            <v>138.13999999999999</v>
          </cell>
          <cell r="BF492">
            <v>143.08000000000001</v>
          </cell>
          <cell r="BG492">
            <v>148.01</v>
          </cell>
          <cell r="BH492">
            <v>152.94999999999999</v>
          </cell>
          <cell r="BI492">
            <v>157.88</v>
          </cell>
          <cell r="BJ492">
            <v>162.82</v>
          </cell>
          <cell r="BK492">
            <v>167.75</v>
          </cell>
          <cell r="BL492">
            <v>172.69</v>
          </cell>
          <cell r="BM492">
            <v>177.62</v>
          </cell>
          <cell r="BN492">
            <v>182.56</v>
          </cell>
          <cell r="BO492">
            <v>187.49</v>
          </cell>
          <cell r="BP492">
            <v>192.43</v>
          </cell>
          <cell r="BQ492">
            <v>197.36</v>
          </cell>
          <cell r="BR492">
            <v>202.3</v>
          </cell>
          <cell r="BS492">
            <v>207.23</v>
          </cell>
          <cell r="BT492">
            <v>212.17</v>
          </cell>
          <cell r="BU492">
            <v>217.1</v>
          </cell>
          <cell r="BV492">
            <v>222.04</v>
          </cell>
          <cell r="BW492">
            <v>226.97</v>
          </cell>
          <cell r="BX492">
            <v>231.91</v>
          </cell>
          <cell r="BY492">
            <v>236.84</v>
          </cell>
          <cell r="BZ492">
            <v>241.78</v>
          </cell>
          <cell r="CA492">
            <v>246.71</v>
          </cell>
          <cell r="CB492">
            <v>251.65</v>
          </cell>
          <cell r="CC492">
            <v>226.97</v>
          </cell>
        </row>
        <row r="493">
          <cell r="AD493">
            <v>124</v>
          </cell>
          <cell r="AE493">
            <v>99.47</v>
          </cell>
          <cell r="AF493">
            <v>103.03</v>
          </cell>
          <cell r="AG493">
            <v>106.58</v>
          </cell>
          <cell r="AH493">
            <v>110.13</v>
          </cell>
          <cell r="AI493">
            <v>113.69</v>
          </cell>
          <cell r="AJ493">
            <v>117.24</v>
          </cell>
          <cell r="AK493">
            <v>120.79</v>
          </cell>
          <cell r="AL493">
            <v>124.35</v>
          </cell>
          <cell r="AM493">
            <v>127.9</v>
          </cell>
          <cell r="AN493">
            <v>131.46</v>
          </cell>
          <cell r="AO493">
            <v>135.01</v>
          </cell>
          <cell r="AP493">
            <v>138.56</v>
          </cell>
          <cell r="AQ493">
            <v>142.12</v>
          </cell>
          <cell r="AR493">
            <v>145.66999999999999</v>
          </cell>
          <cell r="AS493">
            <v>149.22</v>
          </cell>
          <cell r="AT493">
            <v>152.78</v>
          </cell>
          <cell r="AU493">
            <v>156.33000000000001</v>
          </cell>
          <cell r="AV493">
            <v>159.88</v>
          </cell>
          <cell r="AW493">
            <v>163.44</v>
          </cell>
          <cell r="AX493">
            <v>166.99</v>
          </cell>
          <cell r="AY493">
            <v>170.54</v>
          </cell>
          <cell r="AZ493">
            <v>174.1</v>
          </cell>
          <cell r="BA493">
            <v>177.65</v>
          </cell>
          <cell r="BB493">
            <v>181.21</v>
          </cell>
          <cell r="BC493">
            <v>163.44</v>
          </cell>
          <cell r="BD493">
            <v>124</v>
          </cell>
          <cell r="BE493">
            <v>139.26</v>
          </cell>
          <cell r="BF493">
            <v>144.24</v>
          </cell>
          <cell r="BG493">
            <v>149.21</v>
          </cell>
          <cell r="BH493">
            <v>154.19</v>
          </cell>
          <cell r="BI493">
            <v>159.16</v>
          </cell>
          <cell r="BJ493">
            <v>164.14</v>
          </cell>
          <cell r="BK493">
            <v>169.11</v>
          </cell>
          <cell r="BL493">
            <v>174.09</v>
          </cell>
          <cell r="BM493">
            <v>179.06</v>
          </cell>
          <cell r="BN493">
            <v>184.04</v>
          </cell>
          <cell r="BO493">
            <v>189.01</v>
          </cell>
          <cell r="BP493">
            <v>193.99</v>
          </cell>
          <cell r="BQ493">
            <v>198.96</v>
          </cell>
          <cell r="BR493">
            <v>203.94</v>
          </cell>
          <cell r="BS493">
            <v>208.91</v>
          </cell>
          <cell r="BT493">
            <v>213.89</v>
          </cell>
          <cell r="BU493">
            <v>218.86</v>
          </cell>
          <cell r="BV493">
            <v>223.84</v>
          </cell>
          <cell r="BW493">
            <v>228.81</v>
          </cell>
          <cell r="BX493">
            <v>233.79</v>
          </cell>
          <cell r="BY493">
            <v>238.76</v>
          </cell>
          <cell r="BZ493">
            <v>243.74</v>
          </cell>
          <cell r="CA493">
            <v>248.71</v>
          </cell>
          <cell r="CB493">
            <v>253.69</v>
          </cell>
          <cell r="CC493">
            <v>228.81</v>
          </cell>
        </row>
        <row r="494">
          <cell r="AD494">
            <v>125</v>
          </cell>
          <cell r="AE494">
            <v>100.27</v>
          </cell>
          <cell r="AF494">
            <v>103.86</v>
          </cell>
          <cell r="AG494">
            <v>107.44</v>
          </cell>
          <cell r="AH494">
            <v>111.02</v>
          </cell>
          <cell r="AI494">
            <v>114.6</v>
          </cell>
          <cell r="AJ494">
            <v>118.18</v>
          </cell>
          <cell r="AK494">
            <v>121.77</v>
          </cell>
          <cell r="AL494">
            <v>125.35</v>
          </cell>
          <cell r="AM494">
            <v>128.93</v>
          </cell>
          <cell r="AN494">
            <v>132.51</v>
          </cell>
          <cell r="AO494">
            <v>136.1</v>
          </cell>
          <cell r="AP494">
            <v>139.68</v>
          </cell>
          <cell r="AQ494">
            <v>143.26</v>
          </cell>
          <cell r="AR494">
            <v>146.84</v>
          </cell>
          <cell r="AS494">
            <v>150.41999999999999</v>
          </cell>
          <cell r="AT494">
            <v>154.01</v>
          </cell>
          <cell r="AU494">
            <v>157.59</v>
          </cell>
          <cell r="AV494">
            <v>161.16999999999999</v>
          </cell>
          <cell r="AW494">
            <v>164.75</v>
          </cell>
          <cell r="AX494">
            <v>168.34</v>
          </cell>
          <cell r="AY494">
            <v>171.92</v>
          </cell>
          <cell r="AZ494">
            <v>175.5</v>
          </cell>
          <cell r="BA494">
            <v>179.08</v>
          </cell>
          <cell r="BB494">
            <v>182.66</v>
          </cell>
          <cell r="BC494">
            <v>164.75</v>
          </cell>
          <cell r="BD494">
            <v>125</v>
          </cell>
          <cell r="BE494">
            <v>140.38</v>
          </cell>
          <cell r="BF494">
            <v>145.4</v>
          </cell>
          <cell r="BG494">
            <v>150.41</v>
          </cell>
          <cell r="BH494">
            <v>155.43</v>
          </cell>
          <cell r="BI494">
            <v>160.44</v>
          </cell>
          <cell r="BJ494">
            <v>165.46</v>
          </cell>
          <cell r="BK494">
            <v>170.47</v>
          </cell>
          <cell r="BL494">
            <v>175.49</v>
          </cell>
          <cell r="BM494">
            <v>180.5</v>
          </cell>
          <cell r="BN494">
            <v>185.52</v>
          </cell>
          <cell r="BO494">
            <v>190.53</v>
          </cell>
          <cell r="BP494">
            <v>195.55</v>
          </cell>
          <cell r="BQ494">
            <v>200.56</v>
          </cell>
          <cell r="BR494">
            <v>205.58</v>
          </cell>
          <cell r="BS494">
            <v>210.59</v>
          </cell>
          <cell r="BT494">
            <v>215.61</v>
          </cell>
          <cell r="BU494">
            <v>220.62</v>
          </cell>
          <cell r="BV494">
            <v>225.64</v>
          </cell>
          <cell r="BW494">
            <v>230.65</v>
          </cell>
          <cell r="BX494">
            <v>235.67</v>
          </cell>
          <cell r="BY494">
            <v>240.68</v>
          </cell>
          <cell r="BZ494">
            <v>245.7</v>
          </cell>
          <cell r="CA494">
            <v>250.71</v>
          </cell>
          <cell r="CB494">
            <v>255.73</v>
          </cell>
          <cell r="CC494">
            <v>230.65</v>
          </cell>
        </row>
        <row r="495">
          <cell r="AD495">
            <v>126</v>
          </cell>
          <cell r="AE495">
            <v>101.07</v>
          </cell>
          <cell r="AF495">
            <v>104.68</v>
          </cell>
          <cell r="AG495">
            <v>108.29</v>
          </cell>
          <cell r="AH495">
            <v>111.91</v>
          </cell>
          <cell r="AI495">
            <v>115.52</v>
          </cell>
          <cell r="AJ495">
            <v>119.12</v>
          </cell>
          <cell r="AK495">
            <v>122.74</v>
          </cell>
          <cell r="AL495">
            <v>126.35</v>
          </cell>
          <cell r="AM495">
            <v>129.96</v>
          </cell>
          <cell r="AN495">
            <v>133.57</v>
          </cell>
          <cell r="AO495">
            <v>137.18</v>
          </cell>
          <cell r="AP495">
            <v>140.79</v>
          </cell>
          <cell r="AQ495">
            <v>144.4</v>
          </cell>
          <cell r="AR495">
            <v>148.01</v>
          </cell>
          <cell r="AS495">
            <v>151.63</v>
          </cell>
          <cell r="AT495">
            <v>155.24</v>
          </cell>
          <cell r="AU495">
            <v>158.85</v>
          </cell>
          <cell r="AV495">
            <v>162.46</v>
          </cell>
          <cell r="AW495">
            <v>166.07</v>
          </cell>
          <cell r="AX495">
            <v>169.68</v>
          </cell>
          <cell r="AY495">
            <v>173.29</v>
          </cell>
          <cell r="AZ495">
            <v>176.9</v>
          </cell>
          <cell r="BA495">
            <v>180.51</v>
          </cell>
          <cell r="BB495">
            <v>184.12</v>
          </cell>
          <cell r="BC495">
            <v>166.07</v>
          </cell>
          <cell r="BD495">
            <v>126</v>
          </cell>
          <cell r="BE495">
            <v>141.5</v>
          </cell>
          <cell r="BF495">
            <v>146.56</v>
          </cell>
          <cell r="BG495">
            <v>151.61000000000001</v>
          </cell>
          <cell r="BH495">
            <v>156.66999999999999</v>
          </cell>
          <cell r="BI495">
            <v>161.72</v>
          </cell>
          <cell r="BJ495">
            <v>166.78</v>
          </cell>
          <cell r="BK495">
            <v>171.83</v>
          </cell>
          <cell r="BL495">
            <v>176.89</v>
          </cell>
          <cell r="BM495">
            <v>181.94</v>
          </cell>
          <cell r="BN495">
            <v>187</v>
          </cell>
          <cell r="BO495">
            <v>192.05</v>
          </cell>
          <cell r="BP495">
            <v>197.11</v>
          </cell>
          <cell r="BQ495">
            <v>202.16</v>
          </cell>
          <cell r="BR495">
            <v>207.22</v>
          </cell>
          <cell r="BS495">
            <v>212.27</v>
          </cell>
          <cell r="BT495">
            <v>217.33</v>
          </cell>
          <cell r="BU495">
            <v>222.39</v>
          </cell>
          <cell r="BV495">
            <v>227.44</v>
          </cell>
          <cell r="BW495">
            <v>232.5</v>
          </cell>
          <cell r="BX495">
            <v>237.55</v>
          </cell>
          <cell r="BY495">
            <v>242.61</v>
          </cell>
          <cell r="BZ495">
            <v>247.66</v>
          </cell>
          <cell r="CA495">
            <v>252.72</v>
          </cell>
          <cell r="CB495">
            <v>257.77</v>
          </cell>
          <cell r="CC495">
            <v>232.5</v>
          </cell>
        </row>
        <row r="496">
          <cell r="AD496">
            <v>127</v>
          </cell>
          <cell r="AE496">
            <v>101.87</v>
          </cell>
          <cell r="AF496">
            <v>105.51</v>
          </cell>
          <cell r="AG496">
            <v>109.15</v>
          </cell>
          <cell r="AH496">
            <v>112.79</v>
          </cell>
          <cell r="AI496">
            <v>116.43</v>
          </cell>
          <cell r="AJ496">
            <v>120.07</v>
          </cell>
          <cell r="AK496">
            <v>123.71</v>
          </cell>
          <cell r="AL496">
            <v>127.35</v>
          </cell>
          <cell r="AM496">
            <v>130.99</v>
          </cell>
          <cell r="AN496">
            <v>134.63</v>
          </cell>
          <cell r="AO496">
            <v>138.27000000000001</v>
          </cell>
          <cell r="AP496">
            <v>141.91</v>
          </cell>
          <cell r="AQ496">
            <v>145.55000000000001</v>
          </cell>
          <cell r="AR496">
            <v>149.19</v>
          </cell>
          <cell r="AS496">
            <v>152.83000000000001</v>
          </cell>
          <cell r="AT496">
            <v>156.47</v>
          </cell>
          <cell r="AU496">
            <v>160.1</v>
          </cell>
          <cell r="AV496">
            <v>163.74</v>
          </cell>
          <cell r="AW496">
            <v>167.38</v>
          </cell>
          <cell r="AX496">
            <v>171.02</v>
          </cell>
          <cell r="AY496">
            <v>174.66</v>
          </cell>
          <cell r="AZ496">
            <v>178.3</v>
          </cell>
          <cell r="BA496">
            <v>181.94</v>
          </cell>
          <cell r="BB496">
            <v>185.58</v>
          </cell>
          <cell r="BC496">
            <v>167.38</v>
          </cell>
          <cell r="BD496">
            <v>127</v>
          </cell>
          <cell r="BE496">
            <v>142.62</v>
          </cell>
          <cell r="BF496">
            <v>147.72</v>
          </cell>
          <cell r="BG496">
            <v>152.81</v>
          </cell>
          <cell r="BH496">
            <v>157.94</v>
          </cell>
          <cell r="BI496">
            <v>163</v>
          </cell>
          <cell r="BJ496">
            <v>168.1</v>
          </cell>
          <cell r="BK496">
            <v>173.19</v>
          </cell>
          <cell r="BL496">
            <v>178.29</v>
          </cell>
          <cell r="BM496">
            <v>183.38</v>
          </cell>
          <cell r="BN496">
            <v>188.48</v>
          </cell>
          <cell r="BO496">
            <v>193.57</v>
          </cell>
          <cell r="BP496">
            <v>198.67</v>
          </cell>
          <cell r="BQ496">
            <v>203.77</v>
          </cell>
          <cell r="BR496">
            <v>208.86</v>
          </cell>
          <cell r="BS496">
            <v>213.96</v>
          </cell>
          <cell r="BT496">
            <v>219.05</v>
          </cell>
          <cell r="BU496">
            <v>224.15</v>
          </cell>
          <cell r="BV496">
            <v>229.24</v>
          </cell>
          <cell r="BW496">
            <v>234.34</v>
          </cell>
          <cell r="BX496">
            <v>239.43</v>
          </cell>
          <cell r="BY496">
            <v>244.53</v>
          </cell>
          <cell r="BZ496">
            <v>249.62</v>
          </cell>
          <cell r="CA496">
            <v>254.72</v>
          </cell>
          <cell r="CB496">
            <v>259.81</v>
          </cell>
          <cell r="CC496">
            <v>234.34</v>
          </cell>
        </row>
        <row r="497">
          <cell r="AD497">
            <v>128</v>
          </cell>
          <cell r="AE497">
            <v>102.67</v>
          </cell>
          <cell r="AF497">
            <v>106.34</v>
          </cell>
          <cell r="AG497">
            <v>110.01</v>
          </cell>
          <cell r="AH497">
            <v>113.68</v>
          </cell>
          <cell r="AI497">
            <v>117.34</v>
          </cell>
          <cell r="AJ497">
            <v>121.01</v>
          </cell>
          <cell r="AK497">
            <v>124.68</v>
          </cell>
          <cell r="AL497">
            <v>128.35</v>
          </cell>
          <cell r="AM497">
            <v>132.02000000000001</v>
          </cell>
          <cell r="AN497">
            <v>135.69</v>
          </cell>
          <cell r="AO497">
            <v>139.35</v>
          </cell>
          <cell r="AP497">
            <v>143.02000000000001</v>
          </cell>
          <cell r="AQ497">
            <v>146.69</v>
          </cell>
          <cell r="AR497">
            <v>150.36000000000001</v>
          </cell>
          <cell r="AS497">
            <v>154.03</v>
          </cell>
          <cell r="AT497">
            <v>157.69</v>
          </cell>
          <cell r="AU497">
            <v>161.36000000000001</v>
          </cell>
          <cell r="AV497">
            <v>165.03</v>
          </cell>
          <cell r="AW497">
            <v>168.7</v>
          </cell>
          <cell r="AX497">
            <v>172.37</v>
          </cell>
          <cell r="AY497">
            <v>176.04</v>
          </cell>
          <cell r="AZ497">
            <v>179.7</v>
          </cell>
          <cell r="BA497">
            <v>183.37</v>
          </cell>
          <cell r="BB497">
            <v>187.04</v>
          </cell>
          <cell r="BC497">
            <v>168.7</v>
          </cell>
          <cell r="BD497">
            <v>128</v>
          </cell>
          <cell r="BE497">
            <v>143.74</v>
          </cell>
          <cell r="BF497">
            <v>148.88</v>
          </cell>
          <cell r="BG497">
            <v>154.01</v>
          </cell>
          <cell r="BH497">
            <v>159.15</v>
          </cell>
          <cell r="BI497">
            <v>164.28</v>
          </cell>
          <cell r="BJ497">
            <v>169.42</v>
          </cell>
          <cell r="BK497">
            <v>174.55</v>
          </cell>
          <cell r="BL497">
            <v>179.69</v>
          </cell>
          <cell r="BM497">
            <v>184.82</v>
          </cell>
          <cell r="BN497">
            <v>189.96</v>
          </cell>
          <cell r="BO497">
            <v>195.1</v>
          </cell>
          <cell r="BP497">
            <v>200.23</v>
          </cell>
          <cell r="BQ497">
            <v>205.37</v>
          </cell>
          <cell r="BR497">
            <v>210.5</v>
          </cell>
          <cell r="BS497">
            <v>215.64</v>
          </cell>
          <cell r="BT497">
            <v>220.77</v>
          </cell>
          <cell r="BU497">
            <v>225.91</v>
          </cell>
          <cell r="BV497">
            <v>231.04</v>
          </cell>
          <cell r="BW497">
            <v>236.18</v>
          </cell>
          <cell r="BX497">
            <v>241.31</v>
          </cell>
          <cell r="BY497">
            <v>246.45</v>
          </cell>
          <cell r="BZ497">
            <v>251.59</v>
          </cell>
          <cell r="CA497">
            <v>256.72000000000003</v>
          </cell>
          <cell r="CB497">
            <v>261.86</v>
          </cell>
          <cell r="CC497">
            <v>236.18</v>
          </cell>
        </row>
        <row r="498">
          <cell r="AD498">
            <v>129</v>
          </cell>
          <cell r="AE498">
            <v>103.47</v>
          </cell>
          <cell r="AF498">
            <v>107.17</v>
          </cell>
          <cell r="AG498">
            <v>110.87</v>
          </cell>
          <cell r="AH498">
            <v>114.56</v>
          </cell>
          <cell r="AI498">
            <v>118.26</v>
          </cell>
          <cell r="AJ498">
            <v>121.96</v>
          </cell>
          <cell r="AK498">
            <v>125.65</v>
          </cell>
          <cell r="AL498">
            <v>129.35</v>
          </cell>
          <cell r="AM498">
            <v>133.05000000000001</v>
          </cell>
          <cell r="AN498">
            <v>136.74</v>
          </cell>
          <cell r="AO498">
            <v>140.44</v>
          </cell>
          <cell r="AP498">
            <v>144.13999999999999</v>
          </cell>
          <cell r="AQ498">
            <v>147.83000000000001</v>
          </cell>
          <cell r="AR498">
            <v>151.53</v>
          </cell>
          <cell r="AS498">
            <v>155.22999999999999</v>
          </cell>
          <cell r="AT498">
            <v>158.91999999999999</v>
          </cell>
          <cell r="AU498">
            <v>162.62</v>
          </cell>
          <cell r="AV498">
            <v>166.32</v>
          </cell>
          <cell r="AW498">
            <v>170.01</v>
          </cell>
          <cell r="AX498">
            <v>173.71</v>
          </cell>
          <cell r="AY498">
            <v>177.41</v>
          </cell>
          <cell r="AZ498">
            <v>181.11</v>
          </cell>
          <cell r="BA498">
            <v>184.8</v>
          </cell>
          <cell r="BB498">
            <v>188.5</v>
          </cell>
          <cell r="BC498">
            <v>170.01</v>
          </cell>
          <cell r="BD498">
            <v>129</v>
          </cell>
          <cell r="BE498">
            <v>144.86000000000001</v>
          </cell>
          <cell r="BF498">
            <v>150.04</v>
          </cell>
          <cell r="BG498">
            <v>155.21</v>
          </cell>
          <cell r="BH498">
            <v>160.38999999999999</v>
          </cell>
          <cell r="BI498">
            <v>165.56</v>
          </cell>
          <cell r="BJ498">
            <v>170.74</v>
          </cell>
          <cell r="BK498">
            <v>175.91</v>
          </cell>
          <cell r="BL498">
            <v>181.09</v>
          </cell>
          <cell r="BM498">
            <v>186.27</v>
          </cell>
          <cell r="BN498">
            <v>191.44</v>
          </cell>
          <cell r="BO498">
            <v>196.62</v>
          </cell>
          <cell r="BP498">
            <v>201.79</v>
          </cell>
          <cell r="BQ498">
            <v>206.97</v>
          </cell>
          <cell r="BR498">
            <v>212.14</v>
          </cell>
          <cell r="BS498">
            <v>217.32</v>
          </cell>
          <cell r="BT498">
            <v>222.49</v>
          </cell>
          <cell r="BU498">
            <v>227.67</v>
          </cell>
          <cell r="BV498">
            <v>232.85</v>
          </cell>
          <cell r="BW498">
            <v>238.02</v>
          </cell>
          <cell r="BX498">
            <v>243.2</v>
          </cell>
          <cell r="BY498">
            <v>248.37</v>
          </cell>
          <cell r="BZ498">
            <v>253.55</v>
          </cell>
          <cell r="CA498">
            <v>258.72000000000003</v>
          </cell>
          <cell r="CB498">
            <v>263.89999999999998</v>
          </cell>
          <cell r="CC498">
            <v>238.02</v>
          </cell>
        </row>
        <row r="499">
          <cell r="AD499">
            <v>130</v>
          </cell>
          <cell r="AE499">
            <v>104.27</v>
          </cell>
          <cell r="AF499">
            <v>108</v>
          </cell>
          <cell r="AG499">
            <v>111.72</v>
          </cell>
          <cell r="AH499">
            <v>115.45</v>
          </cell>
          <cell r="AI499">
            <v>119.17</v>
          </cell>
          <cell r="AJ499">
            <v>122.9</v>
          </cell>
          <cell r="AK499">
            <v>126.62</v>
          </cell>
          <cell r="AL499">
            <v>130.35</v>
          </cell>
          <cell r="AM499">
            <v>134.08000000000001</v>
          </cell>
          <cell r="AN499">
            <v>137.80000000000001</v>
          </cell>
          <cell r="AO499">
            <v>141.53</v>
          </cell>
          <cell r="AP499">
            <v>145.25</v>
          </cell>
          <cell r="AQ499">
            <v>148.97999999999999</v>
          </cell>
          <cell r="AR499">
            <v>152.69999999999999</v>
          </cell>
          <cell r="AS499">
            <v>156.43</v>
          </cell>
          <cell r="AT499">
            <v>160.15</v>
          </cell>
          <cell r="AU499">
            <v>163.88</v>
          </cell>
          <cell r="AV499">
            <v>167.6</v>
          </cell>
          <cell r="AW499">
            <v>171.33</v>
          </cell>
          <cell r="AX499">
            <v>175.06</v>
          </cell>
          <cell r="AY499">
            <v>178.78</v>
          </cell>
          <cell r="AZ499">
            <v>182.51</v>
          </cell>
          <cell r="BA499">
            <v>186.23</v>
          </cell>
          <cell r="BB499">
            <v>189.96</v>
          </cell>
          <cell r="BC499">
            <v>171.33</v>
          </cell>
          <cell r="BD499">
            <v>130</v>
          </cell>
          <cell r="BE499">
            <v>145.97999999999999</v>
          </cell>
          <cell r="BF499">
            <v>151.19999999999999</v>
          </cell>
          <cell r="BG499">
            <v>156.41</v>
          </cell>
          <cell r="BH499">
            <v>161.63</v>
          </cell>
          <cell r="BI499">
            <v>166.84</v>
          </cell>
          <cell r="BJ499">
            <v>172.06</v>
          </cell>
          <cell r="BK499">
            <v>177.27</v>
          </cell>
          <cell r="BL499">
            <v>182.49</v>
          </cell>
          <cell r="BM499">
            <v>187.71</v>
          </cell>
          <cell r="BN499">
            <v>192.92</v>
          </cell>
          <cell r="BO499">
            <v>198.14</v>
          </cell>
          <cell r="BP499">
            <v>203.35</v>
          </cell>
          <cell r="BQ499">
            <v>208.57</v>
          </cell>
          <cell r="BR499">
            <v>213.78</v>
          </cell>
          <cell r="BS499">
            <v>219</v>
          </cell>
          <cell r="BT499">
            <v>224.22</v>
          </cell>
          <cell r="BU499">
            <v>229.43</v>
          </cell>
          <cell r="BV499">
            <v>234.65</v>
          </cell>
          <cell r="BW499">
            <v>239.86</v>
          </cell>
          <cell r="BX499">
            <v>245.08</v>
          </cell>
          <cell r="BY499">
            <v>250.29</v>
          </cell>
          <cell r="BZ499">
            <v>255.51</v>
          </cell>
          <cell r="CA499">
            <v>260.73</v>
          </cell>
          <cell r="CB499">
            <v>265.94</v>
          </cell>
          <cell r="CC499">
            <v>239.86</v>
          </cell>
        </row>
        <row r="500">
          <cell r="AD500">
            <v>131</v>
          </cell>
          <cell r="AE500">
            <v>105.07</v>
          </cell>
          <cell r="AF500">
            <v>108.82</v>
          </cell>
          <cell r="AG500">
            <v>112.58</v>
          </cell>
          <cell r="AH500">
            <v>116.33</v>
          </cell>
          <cell r="AI500">
            <v>120.09</v>
          </cell>
          <cell r="AJ500">
            <v>123.84</v>
          </cell>
          <cell r="AK500">
            <v>127.6</v>
          </cell>
          <cell r="AL500">
            <v>131.35</v>
          </cell>
          <cell r="AM500">
            <v>135.1</v>
          </cell>
          <cell r="AN500">
            <v>138.86000000000001</v>
          </cell>
          <cell r="AO500">
            <v>142.61000000000001</v>
          </cell>
          <cell r="AP500">
            <v>146.37</v>
          </cell>
          <cell r="AQ500">
            <v>150.12</v>
          </cell>
          <cell r="AR500">
            <v>153.88</v>
          </cell>
          <cell r="AS500">
            <v>157.63</v>
          </cell>
          <cell r="AT500">
            <v>161.38</v>
          </cell>
          <cell r="AU500">
            <v>165.14</v>
          </cell>
          <cell r="AV500">
            <v>168.89</v>
          </cell>
          <cell r="AW500">
            <v>172.65</v>
          </cell>
          <cell r="AX500">
            <v>176.4</v>
          </cell>
          <cell r="AY500">
            <v>180.15</v>
          </cell>
          <cell r="AZ500">
            <v>183.91</v>
          </cell>
          <cell r="BA500">
            <v>187.66</v>
          </cell>
          <cell r="BB500">
            <v>191.42</v>
          </cell>
          <cell r="BC500">
            <v>172.65</v>
          </cell>
          <cell r="BD500">
            <v>131</v>
          </cell>
          <cell r="BE500">
            <v>147.1</v>
          </cell>
          <cell r="BF500">
            <v>152.35</v>
          </cell>
          <cell r="BG500">
            <v>157.61000000000001</v>
          </cell>
          <cell r="BH500">
            <v>162.87</v>
          </cell>
          <cell r="BI500">
            <v>168.12</v>
          </cell>
          <cell r="BJ500">
            <v>173.38</v>
          </cell>
          <cell r="BK500">
            <v>178.63</v>
          </cell>
          <cell r="BL500">
            <v>183.89</v>
          </cell>
          <cell r="BM500">
            <v>189.15</v>
          </cell>
          <cell r="BN500">
            <v>194.4</v>
          </cell>
          <cell r="BO500">
            <v>199.66</v>
          </cell>
          <cell r="BP500">
            <v>204.91</v>
          </cell>
          <cell r="BQ500">
            <v>210.17</v>
          </cell>
          <cell r="BR500">
            <v>215.42</v>
          </cell>
          <cell r="BS500">
            <v>220.68</v>
          </cell>
          <cell r="BT500">
            <v>225.94</v>
          </cell>
          <cell r="BU500">
            <v>231.19</v>
          </cell>
          <cell r="BV500">
            <v>236.45</v>
          </cell>
          <cell r="BW500">
            <v>241.7</v>
          </cell>
          <cell r="BX500">
            <v>246.96</v>
          </cell>
          <cell r="BY500">
            <v>252.22</v>
          </cell>
          <cell r="BZ500">
            <v>257.47000000000003</v>
          </cell>
          <cell r="CA500">
            <v>262.73</v>
          </cell>
          <cell r="CB500">
            <v>267.98</v>
          </cell>
          <cell r="CC500">
            <v>241.7</v>
          </cell>
        </row>
        <row r="501">
          <cell r="AD501">
            <v>132</v>
          </cell>
          <cell r="AE501">
            <v>105.87</v>
          </cell>
          <cell r="AF501">
            <v>109.65</v>
          </cell>
          <cell r="AG501">
            <v>113.44</v>
          </cell>
          <cell r="AH501">
            <v>117.22</v>
          </cell>
          <cell r="AI501">
            <v>121</v>
          </cell>
          <cell r="AJ501">
            <v>124.78</v>
          </cell>
          <cell r="AK501">
            <v>128.57</v>
          </cell>
          <cell r="AL501">
            <v>132.35</v>
          </cell>
          <cell r="AM501">
            <v>136.13</v>
          </cell>
          <cell r="AN501">
            <v>139.91999999999999</v>
          </cell>
          <cell r="AO501">
            <v>143.69999999999999</v>
          </cell>
          <cell r="AP501">
            <v>147.47999999999999</v>
          </cell>
          <cell r="AQ501">
            <v>151.26</v>
          </cell>
          <cell r="AR501">
            <v>155.05000000000001</v>
          </cell>
          <cell r="AS501">
            <v>158.83000000000001</v>
          </cell>
          <cell r="AT501">
            <v>162.61000000000001</v>
          </cell>
          <cell r="AU501">
            <v>166.4</v>
          </cell>
          <cell r="AV501">
            <v>170.18</v>
          </cell>
          <cell r="AW501">
            <v>173.96</v>
          </cell>
          <cell r="AX501">
            <v>177.74</v>
          </cell>
          <cell r="AY501">
            <v>181.53</v>
          </cell>
          <cell r="AZ501">
            <v>185.31</v>
          </cell>
          <cell r="BA501">
            <v>189.09</v>
          </cell>
          <cell r="BB501">
            <v>192.88</v>
          </cell>
          <cell r="BC501">
            <v>173.96</v>
          </cell>
          <cell r="BD501">
            <v>132</v>
          </cell>
          <cell r="BE501">
            <v>148.22</v>
          </cell>
          <cell r="BF501">
            <v>153.51</v>
          </cell>
          <cell r="BG501">
            <v>158.81</v>
          </cell>
          <cell r="BH501">
            <v>164.11</v>
          </cell>
          <cell r="BI501">
            <v>169.4</v>
          </cell>
          <cell r="BJ501">
            <v>174.7</v>
          </cell>
          <cell r="BK501">
            <v>179.99</v>
          </cell>
          <cell r="BL501">
            <v>185.29</v>
          </cell>
          <cell r="BM501">
            <v>190.59</v>
          </cell>
          <cell r="BN501">
            <v>195.88</v>
          </cell>
          <cell r="BO501">
            <v>201.18</v>
          </cell>
          <cell r="BP501">
            <v>206.47</v>
          </cell>
          <cell r="BQ501">
            <v>211.77</v>
          </cell>
          <cell r="BR501">
            <v>217.07</v>
          </cell>
          <cell r="BS501">
            <v>222.36</v>
          </cell>
          <cell r="BT501">
            <v>227.66</v>
          </cell>
          <cell r="BU501">
            <v>232.95</v>
          </cell>
          <cell r="BV501">
            <v>238.25</v>
          </cell>
          <cell r="BW501">
            <v>243.55</v>
          </cell>
          <cell r="BX501">
            <v>248.84</v>
          </cell>
          <cell r="BY501">
            <v>254.14</v>
          </cell>
          <cell r="BZ501">
            <v>259.43</v>
          </cell>
          <cell r="CA501">
            <v>264.73</v>
          </cell>
          <cell r="CB501">
            <v>270.02999999999997</v>
          </cell>
          <cell r="CC501">
            <v>243.55</v>
          </cell>
        </row>
        <row r="502">
          <cell r="AD502">
            <v>133</v>
          </cell>
          <cell r="AE502">
            <v>106.67</v>
          </cell>
          <cell r="AF502">
            <v>110.48</v>
          </cell>
          <cell r="AG502">
            <v>114.29</v>
          </cell>
          <cell r="AH502">
            <v>118.1</v>
          </cell>
          <cell r="AI502">
            <v>121.92</v>
          </cell>
          <cell r="AJ502">
            <v>125.73</v>
          </cell>
          <cell r="AK502">
            <v>129.54</v>
          </cell>
          <cell r="AL502">
            <v>133.35</v>
          </cell>
          <cell r="AM502">
            <v>137.16</v>
          </cell>
          <cell r="AN502">
            <v>140.97</v>
          </cell>
          <cell r="AO502">
            <v>144.79</v>
          </cell>
          <cell r="AP502">
            <v>148.6</v>
          </cell>
          <cell r="AQ502">
            <v>152.41</v>
          </cell>
          <cell r="AR502">
            <v>156.22</v>
          </cell>
          <cell r="AS502">
            <v>160.03</v>
          </cell>
          <cell r="AT502">
            <v>163.84</v>
          </cell>
          <cell r="AU502">
            <v>167.65</v>
          </cell>
          <cell r="AV502">
            <v>171.47</v>
          </cell>
          <cell r="AW502">
            <v>175.28</v>
          </cell>
          <cell r="AX502">
            <v>179.09</v>
          </cell>
          <cell r="AY502">
            <v>182.9</v>
          </cell>
          <cell r="AZ502">
            <v>186.71</v>
          </cell>
          <cell r="BA502">
            <v>190.52</v>
          </cell>
          <cell r="BB502">
            <v>194.33</v>
          </cell>
          <cell r="BC502">
            <v>175.28</v>
          </cell>
          <cell r="BD502">
            <v>133</v>
          </cell>
          <cell r="BE502">
            <v>149.34</v>
          </cell>
          <cell r="BF502">
            <v>154.66999999999999</v>
          </cell>
          <cell r="BG502">
            <v>160.01</v>
          </cell>
          <cell r="BH502">
            <v>165.35</v>
          </cell>
          <cell r="BI502">
            <v>170.68</v>
          </cell>
          <cell r="BJ502">
            <v>176.02</v>
          </cell>
          <cell r="BK502">
            <v>181.35</v>
          </cell>
          <cell r="BL502">
            <v>186.69</v>
          </cell>
          <cell r="BM502">
            <v>192.03</v>
          </cell>
          <cell r="BN502">
            <v>197.36</v>
          </cell>
          <cell r="BO502">
            <v>202.7</v>
          </cell>
          <cell r="BP502">
            <v>208.03</v>
          </cell>
          <cell r="BQ502">
            <v>213.37</v>
          </cell>
          <cell r="BR502">
            <v>218.71</v>
          </cell>
          <cell r="BS502">
            <v>224.04</v>
          </cell>
          <cell r="BT502">
            <v>229.38</v>
          </cell>
          <cell r="BU502">
            <v>234.72</v>
          </cell>
          <cell r="BV502">
            <v>240.05</v>
          </cell>
          <cell r="BW502">
            <v>245.39</v>
          </cell>
          <cell r="BX502">
            <v>250.72</v>
          </cell>
          <cell r="BY502">
            <v>256.06</v>
          </cell>
          <cell r="BZ502">
            <v>261.39999999999998</v>
          </cell>
          <cell r="CA502">
            <v>266.73</v>
          </cell>
          <cell r="CB502">
            <v>272.07</v>
          </cell>
          <cell r="CC502">
            <v>245.39</v>
          </cell>
        </row>
        <row r="503">
          <cell r="AD503">
            <v>134</v>
          </cell>
          <cell r="AE503">
            <v>407.47</v>
          </cell>
          <cell r="AF503">
            <v>111.31</v>
          </cell>
          <cell r="AG503">
            <v>115.15</v>
          </cell>
          <cell r="AH503">
            <v>118.99</v>
          </cell>
          <cell r="AI503">
            <v>122.83</v>
          </cell>
          <cell r="AJ503">
            <v>126.67</v>
          </cell>
          <cell r="AK503">
            <v>130.51</v>
          </cell>
          <cell r="AL503">
            <v>134.35</v>
          </cell>
          <cell r="AM503">
            <v>138.19</v>
          </cell>
          <cell r="AN503">
            <v>142.03</v>
          </cell>
          <cell r="AO503">
            <v>145.87</v>
          </cell>
          <cell r="AP503">
            <v>149.71</v>
          </cell>
          <cell r="AQ503">
            <v>153.55000000000001</v>
          </cell>
          <cell r="AR503">
            <v>157.38999999999999</v>
          </cell>
          <cell r="AS503">
            <v>161.22999999999999</v>
          </cell>
          <cell r="AT503">
            <v>165.07</v>
          </cell>
          <cell r="AU503">
            <v>168.91</v>
          </cell>
          <cell r="AV503">
            <v>172.75</v>
          </cell>
          <cell r="AW503">
            <v>176.59</v>
          </cell>
          <cell r="AX503">
            <v>180.43</v>
          </cell>
          <cell r="AY503">
            <v>184.27</v>
          </cell>
          <cell r="AZ503">
            <v>188.11</v>
          </cell>
          <cell r="BA503">
            <v>191.95</v>
          </cell>
          <cell r="BB503">
            <v>195.79</v>
          </cell>
          <cell r="BC503">
            <v>176.59</v>
          </cell>
          <cell r="BD503">
            <v>134</v>
          </cell>
          <cell r="BE503">
            <v>150.46</v>
          </cell>
          <cell r="BF503">
            <v>155.83000000000001</v>
          </cell>
          <cell r="BG503">
            <v>161.21</v>
          </cell>
          <cell r="BH503">
            <v>166.59</v>
          </cell>
          <cell r="BI503">
            <v>171.96</v>
          </cell>
          <cell r="BJ503">
            <v>177.34</v>
          </cell>
          <cell r="BK503">
            <v>182.71</v>
          </cell>
          <cell r="BL503">
            <v>188.09</v>
          </cell>
          <cell r="BM503">
            <v>193.47</v>
          </cell>
          <cell r="BN503">
            <v>198.84</v>
          </cell>
          <cell r="BO503">
            <v>204.22</v>
          </cell>
          <cell r="BP503">
            <v>209.6</v>
          </cell>
          <cell r="BQ503">
            <v>214.97</v>
          </cell>
          <cell r="BR503">
            <v>220.35</v>
          </cell>
          <cell r="BS503">
            <v>225.72</v>
          </cell>
          <cell r="BT503">
            <v>231.1</v>
          </cell>
          <cell r="BU503">
            <v>236.48</v>
          </cell>
          <cell r="BV503">
            <v>241.85</v>
          </cell>
          <cell r="BW503">
            <v>247.23</v>
          </cell>
          <cell r="BX503">
            <v>252.61</v>
          </cell>
          <cell r="BY503">
            <v>257.98</v>
          </cell>
          <cell r="BZ503">
            <v>263.36</v>
          </cell>
          <cell r="CA503">
            <v>268.73</v>
          </cell>
          <cell r="CB503">
            <v>274.11</v>
          </cell>
          <cell r="CC503">
            <v>247.23</v>
          </cell>
        </row>
        <row r="504">
          <cell r="AD504">
            <v>135</v>
          </cell>
          <cell r="AE504">
            <v>108.27</v>
          </cell>
          <cell r="AF504">
            <v>112.14</v>
          </cell>
          <cell r="AG504">
            <v>116.01</v>
          </cell>
          <cell r="AH504">
            <v>119.88</v>
          </cell>
          <cell r="AI504">
            <v>123.74</v>
          </cell>
          <cell r="AJ504">
            <v>127.61</v>
          </cell>
          <cell r="AK504">
            <v>131.47999999999999</v>
          </cell>
          <cell r="AL504">
            <v>135.35</v>
          </cell>
          <cell r="AM504">
            <v>139.22</v>
          </cell>
          <cell r="AN504">
            <v>143.09</v>
          </cell>
          <cell r="AO504">
            <v>146.96</v>
          </cell>
          <cell r="AP504">
            <v>150.83000000000001</v>
          </cell>
          <cell r="AQ504">
            <v>154.69999999999999</v>
          </cell>
          <cell r="AR504">
            <v>158.56</v>
          </cell>
          <cell r="AS504">
            <v>162.43</v>
          </cell>
          <cell r="AT504">
            <v>166.3</v>
          </cell>
          <cell r="AU504">
            <v>170.17</v>
          </cell>
          <cell r="AV504">
            <v>174.04</v>
          </cell>
          <cell r="AW504">
            <v>177.91</v>
          </cell>
          <cell r="AX504">
            <v>181.78</v>
          </cell>
          <cell r="AY504">
            <v>185.65</v>
          </cell>
          <cell r="AZ504">
            <v>189.51</v>
          </cell>
          <cell r="BA504">
            <v>193.38</v>
          </cell>
          <cell r="BB504">
            <v>197.25</v>
          </cell>
          <cell r="BC504">
            <v>177.91</v>
          </cell>
          <cell r="BD504">
            <v>135</v>
          </cell>
          <cell r="BE504">
            <v>151.58000000000001</v>
          </cell>
          <cell r="BF504">
            <v>156.99</v>
          </cell>
          <cell r="BG504">
            <v>162.41</v>
          </cell>
          <cell r="BH504">
            <v>167.83</v>
          </cell>
          <cell r="BI504">
            <v>173.24</v>
          </cell>
          <cell r="BJ504">
            <v>178.66</v>
          </cell>
          <cell r="BK504">
            <v>184.07</v>
          </cell>
          <cell r="BL504">
            <v>189.49</v>
          </cell>
          <cell r="BM504">
            <v>194.91</v>
          </cell>
          <cell r="BN504">
            <v>200.32</v>
          </cell>
          <cell r="BO504">
            <v>205.74</v>
          </cell>
          <cell r="BP504">
            <v>211.16</v>
          </cell>
          <cell r="BQ504">
            <v>216.57</v>
          </cell>
          <cell r="BR504">
            <v>221.99</v>
          </cell>
          <cell r="BS504">
            <v>227.41</v>
          </cell>
          <cell r="BT504">
            <v>232.82</v>
          </cell>
          <cell r="BU504">
            <v>238.24</v>
          </cell>
          <cell r="BV504">
            <v>243.65</v>
          </cell>
          <cell r="BW504">
            <v>249.07</v>
          </cell>
          <cell r="BX504">
            <v>254.49</v>
          </cell>
          <cell r="BY504">
            <v>259.89999999999998</v>
          </cell>
          <cell r="BZ504">
            <v>265.32</v>
          </cell>
          <cell r="CA504">
            <v>270.74</v>
          </cell>
          <cell r="CB504">
            <v>276.14999999999998</v>
          </cell>
          <cell r="CC504">
            <v>249.07</v>
          </cell>
        </row>
        <row r="505">
          <cell r="AD505">
            <v>136</v>
          </cell>
          <cell r="AE505">
            <v>109.07</v>
          </cell>
          <cell r="AF505">
            <v>112.97</v>
          </cell>
          <cell r="AG505">
            <v>116.86</v>
          </cell>
          <cell r="AH505">
            <v>120.76</v>
          </cell>
          <cell r="AI505">
            <v>124.66</v>
          </cell>
          <cell r="AJ505">
            <v>128.56</v>
          </cell>
          <cell r="AK505">
            <v>132.44999999999999</v>
          </cell>
          <cell r="AL505">
            <v>136.35</v>
          </cell>
          <cell r="AM505">
            <v>140.25</v>
          </cell>
          <cell r="AN505">
            <v>144.15</v>
          </cell>
          <cell r="AO505">
            <v>148.04</v>
          </cell>
          <cell r="AP505">
            <v>151.94</v>
          </cell>
          <cell r="AQ505">
            <v>155.84</v>
          </cell>
          <cell r="AR505">
            <v>159.74</v>
          </cell>
          <cell r="AS505">
            <v>163.63</v>
          </cell>
          <cell r="AT505">
            <v>167.53</v>
          </cell>
          <cell r="AU505">
            <v>171.43</v>
          </cell>
          <cell r="AV505">
            <v>175.33</v>
          </cell>
          <cell r="AW505">
            <v>179.22</v>
          </cell>
          <cell r="AX505">
            <v>183.12</v>
          </cell>
          <cell r="AY505">
            <v>187.02</v>
          </cell>
          <cell r="AZ505">
            <v>190.92</v>
          </cell>
          <cell r="BA505">
            <v>194.81</v>
          </cell>
          <cell r="BB505">
            <v>198.71</v>
          </cell>
          <cell r="BC505">
            <v>179.22</v>
          </cell>
          <cell r="BD505">
            <v>136</v>
          </cell>
          <cell r="BE505">
            <v>152.69999999999999</v>
          </cell>
          <cell r="BF505">
            <v>158.15</v>
          </cell>
          <cell r="BG505">
            <v>163.61000000000001</v>
          </cell>
          <cell r="BH505">
            <v>169.07</v>
          </cell>
          <cell r="BI505">
            <v>174.52</v>
          </cell>
          <cell r="BJ505">
            <v>179.98</v>
          </cell>
          <cell r="BK505">
            <v>185.43</v>
          </cell>
          <cell r="BL505">
            <v>190.89</v>
          </cell>
          <cell r="BM505">
            <v>196.35</v>
          </cell>
          <cell r="BN505">
            <v>201.8</v>
          </cell>
          <cell r="BO505">
            <v>207.26</v>
          </cell>
          <cell r="BP505">
            <v>212.72</v>
          </cell>
          <cell r="BQ505">
            <v>218.17</v>
          </cell>
          <cell r="BR505">
            <v>223.63</v>
          </cell>
          <cell r="BS505">
            <v>229.09</v>
          </cell>
          <cell r="BT505">
            <v>234.54</v>
          </cell>
          <cell r="BU505">
            <v>240</v>
          </cell>
          <cell r="BV505">
            <v>245.46</v>
          </cell>
          <cell r="BW505">
            <v>250.91</v>
          </cell>
          <cell r="BX505">
            <v>256.37</v>
          </cell>
          <cell r="BY505">
            <v>261.83</v>
          </cell>
          <cell r="BZ505">
            <v>267.27999999999997</v>
          </cell>
          <cell r="CA505">
            <v>272.74</v>
          </cell>
          <cell r="CB505">
            <v>278.19</v>
          </cell>
          <cell r="CC505">
            <v>250.91</v>
          </cell>
        </row>
        <row r="506">
          <cell r="AD506">
            <v>137</v>
          </cell>
          <cell r="AE506">
            <v>109.87</v>
          </cell>
          <cell r="AF506">
            <v>113.79</v>
          </cell>
          <cell r="AG506">
            <v>117.72</v>
          </cell>
          <cell r="AH506">
            <v>121.65</v>
          </cell>
          <cell r="AI506">
            <v>125.57</v>
          </cell>
          <cell r="AJ506">
            <v>129.5</v>
          </cell>
          <cell r="AK506">
            <v>133.43</v>
          </cell>
          <cell r="AL506">
            <v>137.35</v>
          </cell>
          <cell r="AM506">
            <v>141.28</v>
          </cell>
          <cell r="AN506">
            <v>145.19999999999999</v>
          </cell>
          <cell r="AO506">
            <v>149.13</v>
          </cell>
          <cell r="AP506">
            <v>153.06</v>
          </cell>
          <cell r="AQ506">
            <v>156.97999999999999</v>
          </cell>
          <cell r="AR506">
            <v>160.91</v>
          </cell>
          <cell r="AS506">
            <v>164.83</v>
          </cell>
          <cell r="AT506">
            <v>168.76</v>
          </cell>
          <cell r="AU506">
            <v>172.69</v>
          </cell>
          <cell r="AV506">
            <v>176.61</v>
          </cell>
          <cell r="AW506">
            <v>180.54</v>
          </cell>
          <cell r="AX506">
            <v>184.46</v>
          </cell>
          <cell r="AY506">
            <v>188.39</v>
          </cell>
          <cell r="AZ506">
            <v>192.32</v>
          </cell>
          <cell r="BA506">
            <v>196.24</v>
          </cell>
          <cell r="BB506">
            <v>200.17</v>
          </cell>
          <cell r="BC506">
            <v>180.54</v>
          </cell>
          <cell r="BD506">
            <v>137</v>
          </cell>
          <cell r="BE506">
            <v>153.82</v>
          </cell>
          <cell r="BF506">
            <v>159.31</v>
          </cell>
          <cell r="BG506">
            <v>164.81</v>
          </cell>
          <cell r="BH506">
            <v>170.31</v>
          </cell>
          <cell r="BI506">
            <v>175.8</v>
          </cell>
          <cell r="BJ506">
            <v>181.3</v>
          </cell>
          <cell r="BK506">
            <v>186.8</v>
          </cell>
          <cell r="BL506">
            <v>192.29</v>
          </cell>
          <cell r="BM506">
            <v>197.79</v>
          </cell>
          <cell r="BN506">
            <v>203.29</v>
          </cell>
          <cell r="BO506">
            <v>208.78</v>
          </cell>
          <cell r="BP506">
            <v>214.28</v>
          </cell>
          <cell r="BQ506">
            <v>219.77</v>
          </cell>
          <cell r="BR506">
            <v>225.27</v>
          </cell>
          <cell r="BS506">
            <v>230.77</v>
          </cell>
          <cell r="BT506">
            <v>236.26</v>
          </cell>
          <cell r="BU506">
            <v>241.76</v>
          </cell>
          <cell r="BV506">
            <v>247.26</v>
          </cell>
          <cell r="BW506">
            <v>252.75</v>
          </cell>
          <cell r="BX506">
            <v>258.25</v>
          </cell>
          <cell r="BY506">
            <v>263.75</v>
          </cell>
          <cell r="BZ506">
            <v>269.24</v>
          </cell>
          <cell r="CA506">
            <v>274.74</v>
          </cell>
          <cell r="CB506">
            <v>280.24</v>
          </cell>
          <cell r="CC506">
            <v>252.75</v>
          </cell>
        </row>
        <row r="507">
          <cell r="AD507">
            <v>138</v>
          </cell>
          <cell r="AE507">
            <v>110.67</v>
          </cell>
          <cell r="AF507">
            <v>114.62</v>
          </cell>
          <cell r="AG507">
            <v>118.58</v>
          </cell>
          <cell r="AH507">
            <v>122.53</v>
          </cell>
          <cell r="AI507">
            <v>126.49</v>
          </cell>
          <cell r="AJ507">
            <v>130.44</v>
          </cell>
          <cell r="AK507">
            <v>134.4</v>
          </cell>
          <cell r="AL507">
            <v>138.35</v>
          </cell>
          <cell r="AM507">
            <v>142.31</v>
          </cell>
          <cell r="AN507">
            <v>146.26</v>
          </cell>
          <cell r="AO507">
            <v>150.22</v>
          </cell>
          <cell r="AP507">
            <v>154.16999999999999</v>
          </cell>
          <cell r="AQ507">
            <v>158.13</v>
          </cell>
          <cell r="AR507">
            <v>162.08000000000001</v>
          </cell>
          <cell r="AS507">
            <v>166.04</v>
          </cell>
          <cell r="AT507">
            <v>169.99</v>
          </cell>
          <cell r="AU507">
            <v>173.94</v>
          </cell>
          <cell r="AV507">
            <v>177.9</v>
          </cell>
          <cell r="AW507">
            <v>181.85</v>
          </cell>
          <cell r="AX507">
            <v>185.81</v>
          </cell>
          <cell r="AY507">
            <v>189.76</v>
          </cell>
          <cell r="AZ507">
            <v>193.72</v>
          </cell>
          <cell r="BA507">
            <v>197.67</v>
          </cell>
          <cell r="BB507">
            <v>201.63</v>
          </cell>
          <cell r="BC507">
            <v>181.85</v>
          </cell>
          <cell r="BD507">
            <v>138</v>
          </cell>
          <cell r="BE507">
            <v>154.94</v>
          </cell>
          <cell r="BF507">
            <v>160.47</v>
          </cell>
          <cell r="BG507">
            <v>166.01</v>
          </cell>
          <cell r="BH507">
            <v>171.55</v>
          </cell>
          <cell r="BI507">
            <v>177.08</v>
          </cell>
          <cell r="BJ507">
            <v>182.62</v>
          </cell>
          <cell r="BK507">
            <v>188.16</v>
          </cell>
          <cell r="BL507">
            <v>193.69</v>
          </cell>
          <cell r="BM507">
            <v>199.23</v>
          </cell>
          <cell r="BN507">
            <v>204.77</v>
          </cell>
          <cell r="BO507">
            <v>210.3</v>
          </cell>
          <cell r="BP507">
            <v>215.84</v>
          </cell>
          <cell r="BQ507">
            <v>221.38</v>
          </cell>
          <cell r="BR507">
            <v>226.91</v>
          </cell>
          <cell r="BS507">
            <v>232.45</v>
          </cell>
          <cell r="BT507">
            <v>237.99</v>
          </cell>
          <cell r="BU507">
            <v>243.52</v>
          </cell>
          <cell r="BV507">
            <v>249.06</v>
          </cell>
          <cell r="BW507">
            <v>254.6</v>
          </cell>
          <cell r="BX507">
            <v>260.13</v>
          </cell>
          <cell r="BY507">
            <v>265.67</v>
          </cell>
          <cell r="BZ507">
            <v>271.20999999999998</v>
          </cell>
          <cell r="CA507">
            <v>276.74</v>
          </cell>
          <cell r="CB507">
            <v>282.27999999999997</v>
          </cell>
          <cell r="CC507">
            <v>254.59</v>
          </cell>
        </row>
        <row r="508">
          <cell r="AD508">
            <v>139</v>
          </cell>
          <cell r="AE508">
            <v>111.47</v>
          </cell>
          <cell r="AF508">
            <v>115.45</v>
          </cell>
          <cell r="AG508">
            <v>119.43</v>
          </cell>
          <cell r="AH508">
            <v>123.42</v>
          </cell>
          <cell r="AI508">
            <v>127.4</v>
          </cell>
          <cell r="AJ508">
            <v>131.38</v>
          </cell>
          <cell r="AK508">
            <v>135.37</v>
          </cell>
          <cell r="AL508">
            <v>139.35</v>
          </cell>
          <cell r="AM508">
            <v>143.34</v>
          </cell>
          <cell r="AN508">
            <v>147.32</v>
          </cell>
          <cell r="AO508">
            <v>151.30000000000001</v>
          </cell>
          <cell r="AP508">
            <v>155.29</v>
          </cell>
          <cell r="AQ508">
            <v>159.27000000000001</v>
          </cell>
          <cell r="AR508">
            <v>163.25</v>
          </cell>
          <cell r="AS508">
            <v>167.24</v>
          </cell>
          <cell r="AT508">
            <v>171.22</v>
          </cell>
          <cell r="AU508">
            <v>175.2</v>
          </cell>
          <cell r="AV508">
            <v>179.19</v>
          </cell>
          <cell r="AW508">
            <v>183.17</v>
          </cell>
          <cell r="AX508">
            <v>187.15</v>
          </cell>
          <cell r="AY508">
            <v>191.14</v>
          </cell>
          <cell r="AZ508">
            <v>195.12</v>
          </cell>
          <cell r="BA508">
            <v>199.1</v>
          </cell>
          <cell r="BB508">
            <v>203.09</v>
          </cell>
          <cell r="BC508">
            <v>183.17</v>
          </cell>
          <cell r="BD508">
            <v>139</v>
          </cell>
          <cell r="BE508">
            <v>156.05000000000001</v>
          </cell>
          <cell r="BF508">
            <v>161.63</v>
          </cell>
          <cell r="BG508">
            <v>167.21</v>
          </cell>
          <cell r="BH508">
            <v>172.79</v>
          </cell>
          <cell r="BI508">
            <v>178.36</v>
          </cell>
          <cell r="BJ508">
            <v>183.94</v>
          </cell>
          <cell r="BK508">
            <v>189.52</v>
          </cell>
          <cell r="BL508">
            <v>195.09</v>
          </cell>
          <cell r="BM508">
            <v>200.67</v>
          </cell>
          <cell r="BN508">
            <v>206.25</v>
          </cell>
          <cell r="BO508">
            <v>211.82</v>
          </cell>
          <cell r="BP508">
            <v>217.4</v>
          </cell>
          <cell r="BQ508">
            <v>222.98</v>
          </cell>
          <cell r="BR508">
            <v>228.55</v>
          </cell>
          <cell r="BS508">
            <v>234.13</v>
          </cell>
          <cell r="BT508">
            <v>239.71</v>
          </cell>
          <cell r="BU508">
            <v>245.28</v>
          </cell>
          <cell r="BV508">
            <v>250.86</v>
          </cell>
          <cell r="BW508">
            <v>256.44</v>
          </cell>
          <cell r="BX508">
            <v>262.01</v>
          </cell>
          <cell r="BY508">
            <v>267.58999999999997</v>
          </cell>
          <cell r="BZ508">
            <v>273.17</v>
          </cell>
          <cell r="CA508">
            <v>278.74</v>
          </cell>
          <cell r="CB508">
            <v>284.32</v>
          </cell>
          <cell r="CC508">
            <v>256.44</v>
          </cell>
        </row>
        <row r="509">
          <cell r="AD509">
            <v>140</v>
          </cell>
          <cell r="AE509">
            <v>112.27</v>
          </cell>
          <cell r="AF509">
            <v>116.28</v>
          </cell>
          <cell r="AG509">
            <v>120.29</v>
          </cell>
          <cell r="AH509">
            <v>124.3</v>
          </cell>
          <cell r="AI509">
            <v>128.32</v>
          </cell>
          <cell r="AJ509">
            <v>132.33000000000001</v>
          </cell>
          <cell r="AK509">
            <v>136.34</v>
          </cell>
          <cell r="AL509">
            <v>140.35</v>
          </cell>
          <cell r="AM509">
            <v>144.36000000000001</v>
          </cell>
          <cell r="AN509">
            <v>148.38</v>
          </cell>
          <cell r="AO509">
            <v>152.38999999999999</v>
          </cell>
          <cell r="AP509">
            <v>156.4</v>
          </cell>
          <cell r="AQ509">
            <v>160.41</v>
          </cell>
          <cell r="AR509">
            <v>164.42</v>
          </cell>
          <cell r="AS509">
            <v>168.44</v>
          </cell>
          <cell r="AT509">
            <v>172.45</v>
          </cell>
          <cell r="AU509">
            <v>176.46</v>
          </cell>
          <cell r="AV509">
            <v>180.47</v>
          </cell>
          <cell r="AW509">
            <v>184.49</v>
          </cell>
          <cell r="AX509">
            <v>188.5</v>
          </cell>
          <cell r="AY509">
            <v>192.51</v>
          </cell>
          <cell r="AZ509">
            <v>196.52</v>
          </cell>
          <cell r="BA509">
            <v>200.53</v>
          </cell>
          <cell r="BB509">
            <v>204.55</v>
          </cell>
          <cell r="BC509">
            <v>184.48</v>
          </cell>
          <cell r="BD509">
            <v>140</v>
          </cell>
          <cell r="BE509">
            <v>157.16999999999999</v>
          </cell>
          <cell r="BF509">
            <v>162.79</v>
          </cell>
          <cell r="BG509">
            <v>168.41</v>
          </cell>
          <cell r="BH509">
            <v>174.02</v>
          </cell>
          <cell r="BI509">
            <v>179.64</v>
          </cell>
          <cell r="BJ509">
            <v>185.26</v>
          </cell>
          <cell r="BK509">
            <v>190.88</v>
          </cell>
          <cell r="BL509">
            <v>196.49</v>
          </cell>
          <cell r="BM509">
            <v>202.11</v>
          </cell>
          <cell r="BN509">
            <v>207.73</v>
          </cell>
          <cell r="BO509">
            <v>213.34</v>
          </cell>
          <cell r="BP509">
            <v>218.96</v>
          </cell>
          <cell r="BQ509">
            <v>224.58</v>
          </cell>
          <cell r="BR509">
            <v>230.19</v>
          </cell>
          <cell r="BS509">
            <v>235.81</v>
          </cell>
          <cell r="BT509">
            <v>241.43</v>
          </cell>
          <cell r="BU509">
            <v>247.05</v>
          </cell>
          <cell r="BV509">
            <v>252.66</v>
          </cell>
          <cell r="BW509">
            <v>258.27999999999997</v>
          </cell>
          <cell r="BX509">
            <v>263.89999999999998</v>
          </cell>
          <cell r="BY509">
            <v>269.51</v>
          </cell>
          <cell r="BZ509">
            <v>275.13</v>
          </cell>
          <cell r="CA509">
            <v>280.75</v>
          </cell>
          <cell r="CB509">
            <v>286.36</v>
          </cell>
          <cell r="CC509">
            <v>258.27999999999997</v>
          </cell>
        </row>
        <row r="510">
          <cell r="AD510">
            <v>141</v>
          </cell>
          <cell r="AE510">
            <v>113.07</v>
          </cell>
          <cell r="AF510">
            <v>117.11</v>
          </cell>
          <cell r="AG510">
            <v>121.15</v>
          </cell>
          <cell r="AH510">
            <v>125.19</v>
          </cell>
          <cell r="AI510">
            <v>129.22999999999999</v>
          </cell>
          <cell r="AJ510">
            <v>133.27000000000001</v>
          </cell>
          <cell r="AK510">
            <v>137.31</v>
          </cell>
          <cell r="AL510">
            <v>141.35</v>
          </cell>
          <cell r="AM510">
            <v>145.38999999999999</v>
          </cell>
          <cell r="AN510">
            <v>149.43</v>
          </cell>
          <cell r="AO510">
            <v>153.47</v>
          </cell>
          <cell r="AP510">
            <v>157.52000000000001</v>
          </cell>
          <cell r="AQ510">
            <v>161.56</v>
          </cell>
          <cell r="AR510">
            <v>165.6</v>
          </cell>
          <cell r="AS510">
            <v>169.64</v>
          </cell>
          <cell r="AT510">
            <v>173.68</v>
          </cell>
          <cell r="AU510">
            <v>177.72</v>
          </cell>
          <cell r="AV510">
            <v>181.76</v>
          </cell>
          <cell r="AW510">
            <v>185.8</v>
          </cell>
          <cell r="AX510">
            <v>189.84</v>
          </cell>
          <cell r="AY510">
            <v>193.88</v>
          </cell>
          <cell r="AZ510">
            <v>197.92</v>
          </cell>
          <cell r="BA510">
            <v>201.96</v>
          </cell>
          <cell r="BB510">
            <v>206</v>
          </cell>
          <cell r="BC510">
            <v>185.8</v>
          </cell>
          <cell r="BD510">
            <v>141</v>
          </cell>
          <cell r="BE510">
            <v>158.29</v>
          </cell>
          <cell r="BF510">
            <v>163.95</v>
          </cell>
          <cell r="BG510">
            <v>169.61</v>
          </cell>
          <cell r="BH510">
            <v>175.26</v>
          </cell>
          <cell r="BI510">
            <v>180.92</v>
          </cell>
          <cell r="BJ510">
            <v>186.58</v>
          </cell>
          <cell r="BK510">
            <v>192.24</v>
          </cell>
          <cell r="BL510">
            <v>197.89</v>
          </cell>
          <cell r="BM510">
            <v>203.55</v>
          </cell>
          <cell r="BN510">
            <v>209.21</v>
          </cell>
          <cell r="BO510">
            <v>214.86</v>
          </cell>
          <cell r="BP510">
            <v>220.52</v>
          </cell>
          <cell r="BQ510">
            <v>226.18</v>
          </cell>
          <cell r="BR510">
            <v>231.84</v>
          </cell>
          <cell r="BS510">
            <v>237.49</v>
          </cell>
          <cell r="BT510">
            <v>243.15</v>
          </cell>
          <cell r="BU510">
            <v>248.81</v>
          </cell>
          <cell r="BV510">
            <v>254.46</v>
          </cell>
          <cell r="BW510">
            <v>260.12</v>
          </cell>
          <cell r="BX510">
            <v>265.77999999999997</v>
          </cell>
          <cell r="BY510">
            <v>271.43</v>
          </cell>
          <cell r="BZ510">
            <v>277.08999999999997</v>
          </cell>
          <cell r="CA510">
            <v>282.75</v>
          </cell>
          <cell r="CB510">
            <v>288.41000000000003</v>
          </cell>
          <cell r="CC510">
            <v>260.12</v>
          </cell>
        </row>
        <row r="511">
          <cell r="AD511">
            <v>142</v>
          </cell>
          <cell r="AE511">
            <v>113.87</v>
          </cell>
          <cell r="AF511">
            <v>117.94</v>
          </cell>
          <cell r="AG511">
            <v>122.01</v>
          </cell>
          <cell r="AH511">
            <v>126.07</v>
          </cell>
          <cell r="AI511">
            <v>130.13999999999999</v>
          </cell>
          <cell r="AJ511">
            <v>134.21</v>
          </cell>
          <cell r="AK511">
            <v>138.28</v>
          </cell>
          <cell r="AL511">
            <v>142.35</v>
          </cell>
          <cell r="AM511">
            <v>146.41999999999999</v>
          </cell>
          <cell r="AN511">
            <v>150.49</v>
          </cell>
          <cell r="AO511">
            <v>154.56</v>
          </cell>
          <cell r="AP511">
            <v>158.63</v>
          </cell>
          <cell r="AQ511">
            <v>162.69999999999999</v>
          </cell>
          <cell r="AR511">
            <v>166.77</v>
          </cell>
          <cell r="AS511">
            <v>170.84</v>
          </cell>
          <cell r="AT511">
            <v>174.91</v>
          </cell>
          <cell r="AU511">
            <v>178.98</v>
          </cell>
          <cell r="AV511">
            <v>183.05</v>
          </cell>
          <cell r="AW511">
            <v>187.12</v>
          </cell>
          <cell r="AX511">
            <v>191.19</v>
          </cell>
          <cell r="AY511">
            <v>195.25</v>
          </cell>
          <cell r="AZ511">
            <v>199.32</v>
          </cell>
          <cell r="BA511">
            <v>203.39</v>
          </cell>
          <cell r="BB511">
            <v>207.46</v>
          </cell>
          <cell r="BC511">
            <v>187.12</v>
          </cell>
          <cell r="BD511">
            <v>142</v>
          </cell>
          <cell r="BE511">
            <v>159.41</v>
          </cell>
          <cell r="BF511">
            <v>165.11</v>
          </cell>
          <cell r="BG511">
            <v>170.81</v>
          </cell>
          <cell r="BH511">
            <v>176.5</v>
          </cell>
          <cell r="BI511">
            <v>182.2</v>
          </cell>
          <cell r="BJ511">
            <v>187.9</v>
          </cell>
          <cell r="BK511">
            <v>193.6</v>
          </cell>
          <cell r="BL511">
            <v>199.29</v>
          </cell>
          <cell r="BM511">
            <v>204.99</v>
          </cell>
          <cell r="BN511">
            <v>210.69</v>
          </cell>
          <cell r="BO511">
            <v>216.39</v>
          </cell>
          <cell r="BP511">
            <v>222.08</v>
          </cell>
          <cell r="BQ511">
            <v>227.78</v>
          </cell>
          <cell r="BR511">
            <v>233.48</v>
          </cell>
          <cell r="BS511">
            <v>239.17</v>
          </cell>
          <cell r="BT511">
            <v>244.87</v>
          </cell>
          <cell r="BU511">
            <v>250.57</v>
          </cell>
          <cell r="BV511">
            <v>256.26</v>
          </cell>
          <cell r="BW511">
            <v>261.95999999999998</v>
          </cell>
          <cell r="BX511">
            <v>267.66000000000003</v>
          </cell>
          <cell r="BY511">
            <v>273.36</v>
          </cell>
          <cell r="BZ511">
            <v>279.05</v>
          </cell>
          <cell r="CA511">
            <v>284.75</v>
          </cell>
          <cell r="CB511">
            <v>290.45</v>
          </cell>
          <cell r="CC511">
            <v>261.95999999999998</v>
          </cell>
        </row>
        <row r="512">
          <cell r="AD512">
            <v>143</v>
          </cell>
          <cell r="AE512">
            <v>114.67</v>
          </cell>
          <cell r="AF512">
            <v>118.76</v>
          </cell>
          <cell r="AG512">
            <v>122.86</v>
          </cell>
          <cell r="AH512">
            <v>126.96</v>
          </cell>
          <cell r="AI512">
            <v>131.06</v>
          </cell>
          <cell r="AJ512">
            <v>135.16</v>
          </cell>
          <cell r="AK512">
            <v>139.25</v>
          </cell>
          <cell r="AL512">
            <v>143.35</v>
          </cell>
          <cell r="AM512">
            <v>147.44999999999999</v>
          </cell>
          <cell r="AN512">
            <v>151.55000000000001</v>
          </cell>
          <cell r="AO512">
            <v>155.65</v>
          </cell>
          <cell r="AP512">
            <v>159.75</v>
          </cell>
          <cell r="AQ512">
            <v>163.84</v>
          </cell>
          <cell r="AR512">
            <v>167.94</v>
          </cell>
          <cell r="AS512">
            <v>172.04</v>
          </cell>
          <cell r="AT512">
            <v>176.14</v>
          </cell>
          <cell r="AU512">
            <v>180.24</v>
          </cell>
          <cell r="AV512">
            <v>184.33</v>
          </cell>
          <cell r="AW512">
            <v>188.43</v>
          </cell>
          <cell r="AX512">
            <v>192.53</v>
          </cell>
          <cell r="AY512">
            <v>196.63</v>
          </cell>
          <cell r="AZ512">
            <v>200.73</v>
          </cell>
          <cell r="BA512">
            <v>204.82</v>
          </cell>
          <cell r="BB512">
            <v>208.92</v>
          </cell>
          <cell r="BC512">
            <v>188.43</v>
          </cell>
          <cell r="BD512">
            <v>143</v>
          </cell>
          <cell r="BE512">
            <v>160.53</v>
          </cell>
          <cell r="BF512">
            <v>166.27</v>
          </cell>
          <cell r="BG512">
            <v>172.01</v>
          </cell>
          <cell r="BH512">
            <v>177.74</v>
          </cell>
          <cell r="BI512">
            <v>183.48</v>
          </cell>
          <cell r="BJ512">
            <v>189.22</v>
          </cell>
          <cell r="BK512">
            <v>194.96</v>
          </cell>
          <cell r="BL512">
            <v>200.69</v>
          </cell>
          <cell r="BM512">
            <v>206.43</v>
          </cell>
          <cell r="BN512">
            <v>212.17</v>
          </cell>
          <cell r="BO512">
            <v>217.91</v>
          </cell>
          <cell r="BP512">
            <v>223.64</v>
          </cell>
          <cell r="BQ512">
            <v>229.38</v>
          </cell>
          <cell r="BR512">
            <v>235.12</v>
          </cell>
          <cell r="BS512">
            <v>240.85</v>
          </cell>
          <cell r="BT512">
            <v>246.59</v>
          </cell>
          <cell r="BU512">
            <v>252.33</v>
          </cell>
          <cell r="BV512">
            <v>258.07</v>
          </cell>
          <cell r="BW512">
            <v>263.8</v>
          </cell>
          <cell r="BX512">
            <v>269.54000000000002</v>
          </cell>
          <cell r="BY512">
            <v>275.27999999999997</v>
          </cell>
          <cell r="BZ512">
            <v>281.02</v>
          </cell>
          <cell r="CA512">
            <v>286.75</v>
          </cell>
          <cell r="CB512">
            <v>292.49</v>
          </cell>
          <cell r="CC512">
            <v>263.8</v>
          </cell>
        </row>
        <row r="513">
          <cell r="AD513">
            <v>144</v>
          </cell>
          <cell r="AE513">
            <v>115.47</v>
          </cell>
          <cell r="AF513">
            <v>119.59</v>
          </cell>
          <cell r="AG513">
            <v>123.72</v>
          </cell>
          <cell r="AH513">
            <v>127.85</v>
          </cell>
          <cell r="AI513">
            <v>131.97</v>
          </cell>
          <cell r="AJ513">
            <v>136.1</v>
          </cell>
          <cell r="AK513">
            <v>140.22999999999999</v>
          </cell>
          <cell r="AL513">
            <v>144.35</v>
          </cell>
          <cell r="AM513">
            <v>148.47999999999999</v>
          </cell>
          <cell r="AN513">
            <v>152.61000000000001</v>
          </cell>
          <cell r="AO513">
            <v>156.72999999999999</v>
          </cell>
          <cell r="AP513">
            <v>160.86000000000001</v>
          </cell>
          <cell r="AQ513">
            <v>164.99</v>
          </cell>
          <cell r="AR513">
            <v>169.11</v>
          </cell>
          <cell r="AS513">
            <v>173.24</v>
          </cell>
          <cell r="AT513">
            <v>177.37</v>
          </cell>
          <cell r="AU513">
            <v>181.49</v>
          </cell>
          <cell r="AV513">
            <v>185.62</v>
          </cell>
          <cell r="AW513">
            <v>189.75</v>
          </cell>
          <cell r="AX513">
            <v>193.87</v>
          </cell>
          <cell r="AY513">
            <v>198</v>
          </cell>
          <cell r="AZ513">
            <v>202.13</v>
          </cell>
          <cell r="BA513">
            <v>206.25</v>
          </cell>
          <cell r="BB513">
            <v>210.38</v>
          </cell>
          <cell r="BC513">
            <v>189.75</v>
          </cell>
          <cell r="BD513">
            <v>144</v>
          </cell>
          <cell r="BE513">
            <v>161.65</v>
          </cell>
          <cell r="BF513">
            <v>167.43</v>
          </cell>
          <cell r="BG513">
            <v>173.21</v>
          </cell>
          <cell r="BH513">
            <v>178.98</v>
          </cell>
          <cell r="BI513">
            <v>184.76</v>
          </cell>
          <cell r="BJ513">
            <v>190.54</v>
          </cell>
          <cell r="BK513">
            <v>196.32</v>
          </cell>
          <cell r="BL513">
            <v>202.09</v>
          </cell>
          <cell r="BM513">
            <v>207.87</v>
          </cell>
          <cell r="BN513">
            <v>213.65</v>
          </cell>
          <cell r="BO513">
            <v>219.43</v>
          </cell>
          <cell r="BP513">
            <v>225.2</v>
          </cell>
          <cell r="BQ513">
            <v>230.98</v>
          </cell>
          <cell r="BR513">
            <v>236.76</v>
          </cell>
          <cell r="BS513">
            <v>242.54</v>
          </cell>
          <cell r="BT513">
            <v>248.31</v>
          </cell>
          <cell r="BU513">
            <v>254.09</v>
          </cell>
          <cell r="BV513">
            <v>259.87</v>
          </cell>
          <cell r="BW513">
            <v>265.64999999999998</v>
          </cell>
          <cell r="BX513">
            <v>271.42</v>
          </cell>
          <cell r="BY513">
            <v>277.2</v>
          </cell>
          <cell r="BZ513">
            <v>282.98</v>
          </cell>
          <cell r="CA513">
            <v>288.75</v>
          </cell>
          <cell r="CB513">
            <v>294.52999999999997</v>
          </cell>
          <cell r="CC513">
            <v>265.64</v>
          </cell>
        </row>
        <row r="514">
          <cell r="AD514">
            <v>145</v>
          </cell>
          <cell r="AE514">
            <v>116.27</v>
          </cell>
          <cell r="AF514">
            <v>120.42</v>
          </cell>
          <cell r="AG514">
            <v>124.58</v>
          </cell>
          <cell r="AH514">
            <v>128.72999999999999</v>
          </cell>
          <cell r="AI514">
            <v>132.88999999999999</v>
          </cell>
          <cell r="AJ514">
            <v>137.04</v>
          </cell>
          <cell r="AK514">
            <v>141.19999999999999</v>
          </cell>
          <cell r="AL514">
            <v>145.35</v>
          </cell>
          <cell r="AM514">
            <v>149.51</v>
          </cell>
          <cell r="AN514">
            <v>153.66</v>
          </cell>
          <cell r="AO514">
            <v>157.82</v>
          </cell>
          <cell r="AP514">
            <v>161.97</v>
          </cell>
          <cell r="AQ514">
            <v>166.13</v>
          </cell>
          <cell r="AR514">
            <v>170.29</v>
          </cell>
          <cell r="AS514">
            <v>174.44</v>
          </cell>
          <cell r="AT514">
            <v>178.6</v>
          </cell>
          <cell r="AU514">
            <v>182.75</v>
          </cell>
          <cell r="AV514">
            <v>186.91</v>
          </cell>
          <cell r="AW514">
            <v>191.06</v>
          </cell>
          <cell r="AX514">
            <v>195.22</v>
          </cell>
          <cell r="AY514">
            <v>199.37</v>
          </cell>
          <cell r="AZ514">
            <v>203.53</v>
          </cell>
          <cell r="BA514">
            <v>207.68</v>
          </cell>
          <cell r="BB514">
            <v>211.84</v>
          </cell>
          <cell r="BC514">
            <v>191.06</v>
          </cell>
          <cell r="BD514">
            <v>145</v>
          </cell>
          <cell r="BE514">
            <v>162.77000000000001</v>
          </cell>
          <cell r="BF514">
            <v>168.59</v>
          </cell>
          <cell r="BG514">
            <v>174.41</v>
          </cell>
          <cell r="BH514">
            <v>180.22</v>
          </cell>
          <cell r="BI514">
            <v>186.04</v>
          </cell>
          <cell r="BJ514">
            <v>191.86</v>
          </cell>
          <cell r="BK514">
            <v>197.68</v>
          </cell>
          <cell r="BL514">
            <v>203.49</v>
          </cell>
          <cell r="BM514">
            <v>209.31</v>
          </cell>
          <cell r="BN514">
            <v>215.13</v>
          </cell>
          <cell r="BO514">
            <v>220.95</v>
          </cell>
          <cell r="BP514">
            <v>226.76</v>
          </cell>
          <cell r="BQ514">
            <v>232.58</v>
          </cell>
          <cell r="BR514">
            <v>238.4</v>
          </cell>
          <cell r="BS514">
            <v>244.22</v>
          </cell>
          <cell r="BT514">
            <v>250.03</v>
          </cell>
          <cell r="BU514">
            <v>255.85</v>
          </cell>
          <cell r="BV514">
            <v>261.67</v>
          </cell>
          <cell r="BW514">
            <v>267.49</v>
          </cell>
          <cell r="BX514">
            <v>273.3</v>
          </cell>
          <cell r="BY514">
            <v>279.12</v>
          </cell>
          <cell r="BZ514">
            <v>284.94</v>
          </cell>
          <cell r="CA514">
            <v>290.76</v>
          </cell>
          <cell r="CB514">
            <v>296.57</v>
          </cell>
          <cell r="CC514">
            <v>267.49</v>
          </cell>
        </row>
        <row r="515">
          <cell r="AD515">
            <v>146</v>
          </cell>
          <cell r="AE515">
            <v>117.07</v>
          </cell>
          <cell r="AF515">
            <v>121.25</v>
          </cell>
          <cell r="AG515">
            <v>125.43</v>
          </cell>
          <cell r="AH515">
            <v>129.62</v>
          </cell>
          <cell r="AI515">
            <v>133.80000000000001</v>
          </cell>
          <cell r="AJ515">
            <v>137.99</v>
          </cell>
          <cell r="AK515">
            <v>142.16999999999999</v>
          </cell>
          <cell r="AL515">
            <v>146.35</v>
          </cell>
          <cell r="AM515">
            <v>150.54</v>
          </cell>
          <cell r="AN515">
            <v>154.72</v>
          </cell>
          <cell r="AO515">
            <v>158.91</v>
          </cell>
          <cell r="AP515">
            <v>163.09</v>
          </cell>
          <cell r="AQ515">
            <v>167.27</v>
          </cell>
          <cell r="AR515">
            <v>171.46</v>
          </cell>
          <cell r="AS515">
            <v>175.64</v>
          </cell>
          <cell r="AT515">
            <v>179.83</v>
          </cell>
          <cell r="AU515">
            <v>184.01</v>
          </cell>
          <cell r="AV515">
            <v>188.19</v>
          </cell>
          <cell r="AW515">
            <v>192.38</v>
          </cell>
          <cell r="AX515">
            <v>196.56</v>
          </cell>
          <cell r="AY515">
            <v>200.75</v>
          </cell>
          <cell r="AZ515">
            <v>204.93</v>
          </cell>
          <cell r="BA515">
            <v>209.11</v>
          </cell>
          <cell r="BB515">
            <v>213.3</v>
          </cell>
          <cell r="BC515">
            <v>192.38</v>
          </cell>
          <cell r="BD515">
            <v>146</v>
          </cell>
          <cell r="BE515">
            <v>163.89</v>
          </cell>
          <cell r="BF515">
            <v>169.75</v>
          </cell>
          <cell r="BG515">
            <v>175.61</v>
          </cell>
          <cell r="BH515">
            <v>181.46</v>
          </cell>
          <cell r="BI515">
            <v>187.32</v>
          </cell>
          <cell r="BJ515">
            <v>193.18</v>
          </cell>
          <cell r="BK515">
            <v>199.04</v>
          </cell>
          <cell r="BL515">
            <v>204.89</v>
          </cell>
          <cell r="BM515">
            <v>210.75</v>
          </cell>
          <cell r="BN515">
            <v>216.61</v>
          </cell>
          <cell r="BO515">
            <v>222.47</v>
          </cell>
          <cell r="BP515">
            <v>228.33</v>
          </cell>
          <cell r="BQ515">
            <v>234.18</v>
          </cell>
          <cell r="BR515">
            <v>240.04</v>
          </cell>
          <cell r="BS515">
            <v>245.9</v>
          </cell>
          <cell r="BT515">
            <v>251.76</v>
          </cell>
          <cell r="BU515">
            <v>257.61</v>
          </cell>
          <cell r="BV515">
            <v>263.47000000000003</v>
          </cell>
          <cell r="BW515">
            <v>269.33</v>
          </cell>
          <cell r="BX515">
            <v>275.19</v>
          </cell>
          <cell r="BY515">
            <v>281.04000000000002</v>
          </cell>
          <cell r="BZ515">
            <v>286.89999999999998</v>
          </cell>
          <cell r="CA515">
            <v>292.76</v>
          </cell>
          <cell r="CB515">
            <v>298.62</v>
          </cell>
          <cell r="CC515">
            <v>269.33</v>
          </cell>
        </row>
        <row r="516">
          <cell r="AD516">
            <v>147</v>
          </cell>
          <cell r="AE516">
            <v>117.86</v>
          </cell>
          <cell r="AF516">
            <v>122.08</v>
          </cell>
          <cell r="AG516">
            <v>126.29</v>
          </cell>
          <cell r="AH516">
            <v>130.5</v>
          </cell>
          <cell r="AI516">
            <v>134.72</v>
          </cell>
          <cell r="AJ516">
            <v>138.93</v>
          </cell>
          <cell r="AK516">
            <v>143.13999999999999</v>
          </cell>
          <cell r="AL516">
            <v>147.35</v>
          </cell>
          <cell r="AM516">
            <v>151.57</v>
          </cell>
          <cell r="AN516">
            <v>155.78</v>
          </cell>
          <cell r="AO516">
            <v>159.99</v>
          </cell>
          <cell r="AP516">
            <v>164.2</v>
          </cell>
          <cell r="AQ516">
            <v>168.42</v>
          </cell>
          <cell r="AR516">
            <v>172.63</v>
          </cell>
          <cell r="AS516">
            <v>176.84</v>
          </cell>
          <cell r="AT516">
            <v>181.06</v>
          </cell>
          <cell r="AU516">
            <v>185.27</v>
          </cell>
          <cell r="AV516">
            <v>189.48</v>
          </cell>
          <cell r="AW516">
            <v>193.69</v>
          </cell>
          <cell r="AX516">
            <v>197.91</v>
          </cell>
          <cell r="AY516">
            <v>202.12</v>
          </cell>
          <cell r="AZ516">
            <v>206.33</v>
          </cell>
          <cell r="BA516">
            <v>210.54</v>
          </cell>
          <cell r="BB516">
            <v>214.76</v>
          </cell>
          <cell r="BC516">
            <v>193.69</v>
          </cell>
          <cell r="BD516">
            <v>147</v>
          </cell>
          <cell r="BE516">
            <v>165.01</v>
          </cell>
          <cell r="BF516">
            <v>170.91</v>
          </cell>
          <cell r="BG516">
            <v>176.81</v>
          </cell>
          <cell r="BH516">
            <v>182.7</v>
          </cell>
          <cell r="BI516">
            <v>188.6</v>
          </cell>
          <cell r="BJ516">
            <v>194.5</v>
          </cell>
          <cell r="BK516">
            <v>200.4</v>
          </cell>
          <cell r="BL516">
            <v>206.29</v>
          </cell>
          <cell r="BM516">
            <v>212.19</v>
          </cell>
          <cell r="BN516">
            <v>218.09</v>
          </cell>
          <cell r="BO516">
            <v>223.99</v>
          </cell>
          <cell r="BP516">
            <v>229.89</v>
          </cell>
          <cell r="BQ516">
            <v>235.78</v>
          </cell>
          <cell r="BR516">
            <v>241.68</v>
          </cell>
          <cell r="BS516">
            <v>247.58</v>
          </cell>
          <cell r="BT516">
            <v>253.48</v>
          </cell>
          <cell r="BU516">
            <v>259.37</v>
          </cell>
          <cell r="BV516">
            <v>265.27</v>
          </cell>
          <cell r="BW516">
            <v>271.17</v>
          </cell>
          <cell r="BX516">
            <v>277.07</v>
          </cell>
          <cell r="BY516">
            <v>282.97000000000003</v>
          </cell>
          <cell r="BZ516">
            <v>288.86</v>
          </cell>
          <cell r="CA516">
            <v>294.76</v>
          </cell>
          <cell r="CB516">
            <v>300.66000000000003</v>
          </cell>
          <cell r="CC516">
            <v>271.17</v>
          </cell>
        </row>
        <row r="517">
          <cell r="AD517">
            <v>148</v>
          </cell>
          <cell r="AE517">
            <v>118.86</v>
          </cell>
          <cell r="AF517">
            <v>122.91</v>
          </cell>
          <cell r="AG517">
            <v>127.15</v>
          </cell>
          <cell r="AH517">
            <v>131.38999999999999</v>
          </cell>
          <cell r="AI517">
            <v>135.63</v>
          </cell>
          <cell r="AJ517">
            <v>139.87</v>
          </cell>
          <cell r="AK517">
            <v>144.11000000000001</v>
          </cell>
          <cell r="AL517">
            <v>148.35</v>
          </cell>
          <cell r="AM517">
            <v>152.6</v>
          </cell>
          <cell r="AN517">
            <v>156.84</v>
          </cell>
          <cell r="AO517">
            <v>161.08000000000001</v>
          </cell>
          <cell r="AP517">
            <v>165.32</v>
          </cell>
          <cell r="AQ517">
            <v>169.56</v>
          </cell>
          <cell r="AR517">
            <v>173.8</v>
          </cell>
          <cell r="AS517">
            <v>178.04</v>
          </cell>
          <cell r="AT517">
            <v>182.28</v>
          </cell>
          <cell r="AU517">
            <v>186.53</v>
          </cell>
          <cell r="AV517">
            <v>190.77</v>
          </cell>
          <cell r="AW517">
            <v>195.01</v>
          </cell>
          <cell r="AX517">
            <v>199.25</v>
          </cell>
          <cell r="AY517">
            <v>203.49</v>
          </cell>
          <cell r="AZ517">
            <v>207.73</v>
          </cell>
          <cell r="BA517">
            <v>211.97</v>
          </cell>
          <cell r="BB517">
            <v>216.22</v>
          </cell>
          <cell r="BC517">
            <v>195.01</v>
          </cell>
          <cell r="BD517">
            <v>148</v>
          </cell>
          <cell r="BE517">
            <v>166.13</v>
          </cell>
          <cell r="BF517">
            <v>172.07</v>
          </cell>
          <cell r="BG517">
            <v>178.01</v>
          </cell>
          <cell r="BH517">
            <v>183.94</v>
          </cell>
          <cell r="BI517">
            <v>189.88</v>
          </cell>
          <cell r="BJ517">
            <v>195.82</v>
          </cell>
          <cell r="BK517">
            <v>201.76</v>
          </cell>
          <cell r="BL517">
            <v>207.7</v>
          </cell>
          <cell r="BM517">
            <v>213.63</v>
          </cell>
          <cell r="BN517">
            <v>219.57</v>
          </cell>
          <cell r="BO517">
            <v>225.51</v>
          </cell>
          <cell r="BP517">
            <v>231.45</v>
          </cell>
          <cell r="BQ517">
            <v>237.38</v>
          </cell>
          <cell r="BR517">
            <v>243.32</v>
          </cell>
          <cell r="BS517">
            <v>249.26</v>
          </cell>
          <cell r="BT517">
            <v>255.2</v>
          </cell>
          <cell r="BU517">
            <v>261.14</v>
          </cell>
          <cell r="BV517">
            <v>267.07</v>
          </cell>
          <cell r="BW517">
            <v>273.01</v>
          </cell>
          <cell r="BX517">
            <v>278.95</v>
          </cell>
          <cell r="BY517">
            <v>284.89</v>
          </cell>
          <cell r="BZ517">
            <v>290.83</v>
          </cell>
          <cell r="CA517">
            <v>296.76</v>
          </cell>
          <cell r="CB517">
            <v>302.7</v>
          </cell>
          <cell r="CC517">
            <v>273.01</v>
          </cell>
        </row>
        <row r="518">
          <cell r="AD518">
            <v>149</v>
          </cell>
          <cell r="AE518">
            <v>119.46</v>
          </cell>
          <cell r="AF518">
            <v>123.73</v>
          </cell>
          <cell r="AG518">
            <v>128</v>
          </cell>
          <cell r="AH518">
            <v>132.27000000000001</v>
          </cell>
          <cell r="AI518">
            <v>136.54</v>
          </cell>
          <cell r="AJ518">
            <v>140.81</v>
          </cell>
          <cell r="AK518">
            <v>145.08000000000001</v>
          </cell>
          <cell r="AL518">
            <v>149.35</v>
          </cell>
          <cell r="AM518">
            <v>153.62</v>
          </cell>
          <cell r="AN518">
            <v>157.88999999999999</v>
          </cell>
          <cell r="AO518">
            <v>162.16</v>
          </cell>
          <cell r="AP518">
            <v>166.43</v>
          </cell>
          <cell r="AQ518">
            <v>170.7</v>
          </cell>
          <cell r="AR518">
            <v>174.97</v>
          </cell>
          <cell r="AS518">
            <v>179.24</v>
          </cell>
          <cell r="AT518">
            <v>183.51</v>
          </cell>
          <cell r="AU518">
            <v>187.78</v>
          </cell>
          <cell r="AV518">
            <v>192.05</v>
          </cell>
          <cell r="AW518">
            <v>196.32</v>
          </cell>
          <cell r="AX518">
            <v>200.59</v>
          </cell>
          <cell r="AY518">
            <v>204.86</v>
          </cell>
          <cell r="AZ518">
            <v>209.13</v>
          </cell>
          <cell r="BA518">
            <v>213.4</v>
          </cell>
          <cell r="BB518">
            <v>217.67</v>
          </cell>
          <cell r="BC518">
            <v>196.32</v>
          </cell>
          <cell r="BD518">
            <v>149</v>
          </cell>
          <cell r="BE518">
            <v>167.25</v>
          </cell>
          <cell r="BF518">
            <v>173.23</v>
          </cell>
          <cell r="BG518">
            <v>179.21</v>
          </cell>
          <cell r="BH518">
            <v>185.18</v>
          </cell>
          <cell r="BI518">
            <v>191.16</v>
          </cell>
          <cell r="BJ518">
            <v>197.14</v>
          </cell>
          <cell r="BK518">
            <v>203.12</v>
          </cell>
          <cell r="BL518">
            <v>209.1</v>
          </cell>
          <cell r="BM518">
            <v>215.07</v>
          </cell>
          <cell r="BN518">
            <v>221.05</v>
          </cell>
          <cell r="BO518">
            <v>227.03</v>
          </cell>
          <cell r="BP518">
            <v>233.01</v>
          </cell>
          <cell r="BQ518">
            <v>238.99</v>
          </cell>
          <cell r="BR518">
            <v>244.96</v>
          </cell>
          <cell r="BS518">
            <v>250.94</v>
          </cell>
          <cell r="BT518">
            <v>256.92</v>
          </cell>
          <cell r="BU518">
            <v>262.89999999999998</v>
          </cell>
          <cell r="BV518">
            <v>268.88</v>
          </cell>
          <cell r="BW518">
            <v>274.85000000000002</v>
          </cell>
          <cell r="BX518">
            <v>280.83</v>
          </cell>
          <cell r="BY518">
            <v>286.81</v>
          </cell>
          <cell r="BZ518">
            <v>292.79000000000002</v>
          </cell>
          <cell r="CA518">
            <v>298.77</v>
          </cell>
          <cell r="CB518">
            <v>304.74</v>
          </cell>
          <cell r="CC518">
            <v>274.85000000000002</v>
          </cell>
        </row>
        <row r="519">
          <cell r="AD519">
            <v>150</v>
          </cell>
          <cell r="AE519">
            <v>120.26</v>
          </cell>
          <cell r="AF519">
            <v>124.56</v>
          </cell>
          <cell r="AG519">
            <v>128.86000000000001</v>
          </cell>
          <cell r="AH519">
            <v>133.16</v>
          </cell>
          <cell r="AI519">
            <v>137.46</v>
          </cell>
          <cell r="AJ519">
            <v>141.76</v>
          </cell>
          <cell r="AK519">
            <v>146.06</v>
          </cell>
          <cell r="AL519">
            <v>150.35</v>
          </cell>
          <cell r="AM519">
            <v>154.65</v>
          </cell>
          <cell r="AN519">
            <v>158.94999999999999</v>
          </cell>
          <cell r="AO519">
            <v>163.25</v>
          </cell>
          <cell r="AP519">
            <v>167.55</v>
          </cell>
          <cell r="AQ519">
            <v>171.85</v>
          </cell>
          <cell r="AR519">
            <v>176.15</v>
          </cell>
          <cell r="AS519">
            <v>180.45</v>
          </cell>
          <cell r="AT519">
            <v>184.74</v>
          </cell>
          <cell r="AU519">
            <v>189.04</v>
          </cell>
          <cell r="AV519">
            <v>193.34</v>
          </cell>
          <cell r="AW519">
            <v>197.64</v>
          </cell>
          <cell r="AX519">
            <v>201.94</v>
          </cell>
          <cell r="AY519">
            <v>206.24</v>
          </cell>
          <cell r="AZ519">
            <v>210.54</v>
          </cell>
          <cell r="BA519">
            <v>214.83</v>
          </cell>
          <cell r="BB519">
            <v>219.13</v>
          </cell>
          <cell r="BC519">
            <v>197.64</v>
          </cell>
          <cell r="BD519">
            <v>150</v>
          </cell>
          <cell r="BE519">
            <v>168.37</v>
          </cell>
          <cell r="BF519">
            <v>174.39</v>
          </cell>
          <cell r="BG519">
            <v>180.41</v>
          </cell>
          <cell r="BH519">
            <v>186.42</v>
          </cell>
          <cell r="BI519">
            <v>192.44</v>
          </cell>
          <cell r="BJ519">
            <v>198.46</v>
          </cell>
          <cell r="BK519">
            <v>204.48</v>
          </cell>
          <cell r="BL519">
            <v>210.5</v>
          </cell>
          <cell r="BM519">
            <v>216.51</v>
          </cell>
          <cell r="BN519">
            <v>222.53</v>
          </cell>
          <cell r="BO519">
            <v>228.55</v>
          </cell>
          <cell r="BP519">
            <v>234.57</v>
          </cell>
          <cell r="BQ519">
            <v>240.59</v>
          </cell>
          <cell r="BR519">
            <v>246.6</v>
          </cell>
          <cell r="BS519">
            <v>252.62</v>
          </cell>
          <cell r="BT519">
            <v>258.64</v>
          </cell>
          <cell r="BU519">
            <v>264.66000000000003</v>
          </cell>
          <cell r="BV519">
            <v>270.68</v>
          </cell>
          <cell r="BW519">
            <v>276.7</v>
          </cell>
          <cell r="BX519">
            <v>282.70999999999998</v>
          </cell>
          <cell r="BY519">
            <v>288.73</v>
          </cell>
          <cell r="BZ519">
            <v>294.75</v>
          </cell>
          <cell r="CA519">
            <v>300.77</v>
          </cell>
          <cell r="CB519">
            <v>306.79000000000002</v>
          </cell>
          <cell r="CC519">
            <v>276.69</v>
          </cell>
        </row>
        <row r="520">
          <cell r="AD520">
            <v>151</v>
          </cell>
          <cell r="AE520">
            <v>121.06</v>
          </cell>
          <cell r="AF520">
            <v>125.39</v>
          </cell>
          <cell r="AG520">
            <v>129.72</v>
          </cell>
          <cell r="AH520">
            <v>134.05000000000001</v>
          </cell>
          <cell r="AI520">
            <v>138.37</v>
          </cell>
          <cell r="AJ520">
            <v>142.69999999999999</v>
          </cell>
          <cell r="AK520">
            <v>147.03</v>
          </cell>
          <cell r="AL520">
            <v>151.35</v>
          </cell>
          <cell r="AM520">
            <v>155.68</v>
          </cell>
          <cell r="AN520">
            <v>160.01</v>
          </cell>
          <cell r="AO520">
            <v>164.34</v>
          </cell>
          <cell r="AP520">
            <v>168.66</v>
          </cell>
          <cell r="AQ520">
            <v>172.99</v>
          </cell>
          <cell r="AR520">
            <v>177.32</v>
          </cell>
          <cell r="AS520">
            <v>181.65</v>
          </cell>
          <cell r="AT520">
            <v>185.97</v>
          </cell>
          <cell r="AU520">
            <v>190.3</v>
          </cell>
          <cell r="AV520">
            <v>194.63</v>
          </cell>
          <cell r="AW520">
            <v>198.96</v>
          </cell>
          <cell r="AX520">
            <v>203.28</v>
          </cell>
          <cell r="AY520">
            <v>207.61</v>
          </cell>
          <cell r="AZ520">
            <v>211.94</v>
          </cell>
          <cell r="BA520">
            <v>216.26</v>
          </cell>
          <cell r="BB520">
            <v>220.59</v>
          </cell>
          <cell r="BC520">
            <v>198.95</v>
          </cell>
          <cell r="BD520">
            <v>151</v>
          </cell>
          <cell r="BE520">
            <v>169.49</v>
          </cell>
          <cell r="BF520">
            <v>175.55</v>
          </cell>
          <cell r="BG520">
            <v>181.6</v>
          </cell>
          <cell r="BH520">
            <v>187.66</v>
          </cell>
          <cell r="BI520">
            <v>193.72</v>
          </cell>
          <cell r="BJ520">
            <v>199.78</v>
          </cell>
          <cell r="BK520">
            <v>205.84</v>
          </cell>
          <cell r="BL520">
            <v>211.9</v>
          </cell>
          <cell r="BM520">
            <v>217.95</v>
          </cell>
          <cell r="BN520">
            <v>224.01</v>
          </cell>
          <cell r="BO520">
            <v>230.07</v>
          </cell>
          <cell r="BP520">
            <v>236.13</v>
          </cell>
          <cell r="BQ520">
            <v>242.19</v>
          </cell>
          <cell r="BR520">
            <v>248.25</v>
          </cell>
          <cell r="BS520">
            <v>254.3</v>
          </cell>
          <cell r="BT520">
            <v>260.36</v>
          </cell>
          <cell r="BU520">
            <v>266.42</v>
          </cell>
          <cell r="BV520">
            <v>272.48</v>
          </cell>
          <cell r="BW520">
            <v>278.54000000000002</v>
          </cell>
          <cell r="BX520">
            <v>284.60000000000002</v>
          </cell>
          <cell r="BY520">
            <v>290.64999999999998</v>
          </cell>
          <cell r="BZ520">
            <v>296.70999999999998</v>
          </cell>
          <cell r="CA520">
            <v>302.77</v>
          </cell>
          <cell r="CB520">
            <v>308.83</v>
          </cell>
          <cell r="CC520">
            <v>278.54000000000002</v>
          </cell>
        </row>
        <row r="521">
          <cell r="AD521">
            <v>152</v>
          </cell>
          <cell r="AE521">
            <v>121.86</v>
          </cell>
          <cell r="AF521">
            <v>126.22</v>
          </cell>
          <cell r="AG521">
            <v>130.57</v>
          </cell>
          <cell r="AH521">
            <v>134.93</v>
          </cell>
          <cell r="AI521">
            <v>139.29</v>
          </cell>
          <cell r="AJ521">
            <v>143.63999999999999</v>
          </cell>
          <cell r="AK521">
            <v>148</v>
          </cell>
          <cell r="AL521">
            <v>152.35</v>
          </cell>
          <cell r="AM521">
            <v>156.71</v>
          </cell>
          <cell r="AN521">
            <v>161.07</v>
          </cell>
          <cell r="AO521">
            <v>165.42</v>
          </cell>
          <cell r="AP521">
            <v>169.78</v>
          </cell>
          <cell r="AQ521">
            <v>174.13</v>
          </cell>
          <cell r="AR521">
            <v>178.49</v>
          </cell>
          <cell r="AS521">
            <v>182.85</v>
          </cell>
          <cell r="AT521">
            <v>187.2</v>
          </cell>
          <cell r="AU521">
            <v>191.56</v>
          </cell>
          <cell r="AV521">
            <v>195.91</v>
          </cell>
          <cell r="AW521">
            <v>200.27</v>
          </cell>
          <cell r="AX521">
            <v>204.63</v>
          </cell>
          <cell r="AY521">
            <v>208.98</v>
          </cell>
          <cell r="AZ521">
            <v>213.34</v>
          </cell>
          <cell r="BA521">
            <v>217.69</v>
          </cell>
          <cell r="BB521">
            <v>222.05</v>
          </cell>
          <cell r="BC521">
            <v>200.27</v>
          </cell>
          <cell r="BD521">
            <v>152</v>
          </cell>
          <cell r="BE521">
            <v>170.61</v>
          </cell>
          <cell r="BF521">
            <v>176.71</v>
          </cell>
          <cell r="BG521">
            <v>182.8</v>
          </cell>
          <cell r="BH521">
            <v>188.9</v>
          </cell>
          <cell r="BI521">
            <v>195</v>
          </cell>
          <cell r="BJ521">
            <v>201.1</v>
          </cell>
          <cell r="BK521">
            <v>207.2</v>
          </cell>
          <cell r="BL521">
            <v>213.3</v>
          </cell>
          <cell r="BM521">
            <v>219.4</v>
          </cell>
          <cell r="BN521">
            <v>225.49</v>
          </cell>
          <cell r="BO521">
            <v>231.59</v>
          </cell>
          <cell r="BP521">
            <v>237.69</v>
          </cell>
          <cell r="BQ521">
            <v>243.79</v>
          </cell>
          <cell r="BR521">
            <v>249.89</v>
          </cell>
          <cell r="BS521">
            <v>255.99</v>
          </cell>
          <cell r="BT521">
            <v>262.08</v>
          </cell>
          <cell r="BU521">
            <v>268.18</v>
          </cell>
          <cell r="BV521">
            <v>274.27999999999997</v>
          </cell>
          <cell r="BW521">
            <v>280.38</v>
          </cell>
          <cell r="BX521">
            <v>286.48</v>
          </cell>
          <cell r="BY521">
            <v>292.58</v>
          </cell>
          <cell r="BZ521">
            <v>298.67</v>
          </cell>
          <cell r="CA521">
            <v>304.77</v>
          </cell>
          <cell r="CB521">
            <v>310.87</v>
          </cell>
          <cell r="CC521">
            <v>280.38</v>
          </cell>
        </row>
        <row r="522">
          <cell r="AD522">
            <v>153</v>
          </cell>
          <cell r="AE522">
            <v>122.66</v>
          </cell>
          <cell r="AF522">
            <v>127.05</v>
          </cell>
          <cell r="AG522">
            <v>131.43</v>
          </cell>
          <cell r="AH522">
            <v>135.82</v>
          </cell>
          <cell r="AI522">
            <v>140.19999999999999</v>
          </cell>
          <cell r="AJ522">
            <v>144.59</v>
          </cell>
          <cell r="AK522">
            <v>148.97</v>
          </cell>
          <cell r="AL522">
            <v>153.35</v>
          </cell>
          <cell r="AM522">
            <v>157.74</v>
          </cell>
          <cell r="AN522">
            <v>162.12</v>
          </cell>
          <cell r="AO522">
            <v>166.51</v>
          </cell>
          <cell r="AP522">
            <v>170.89</v>
          </cell>
          <cell r="AQ522">
            <v>175.28</v>
          </cell>
          <cell r="AR522">
            <v>179.66</v>
          </cell>
          <cell r="AS522">
            <v>184.05</v>
          </cell>
          <cell r="AT522">
            <v>188.43</v>
          </cell>
          <cell r="AU522">
            <v>192.82</v>
          </cell>
          <cell r="AV522">
            <v>197.2</v>
          </cell>
          <cell r="AW522">
            <v>201.59</v>
          </cell>
          <cell r="AX522">
            <v>205.97</v>
          </cell>
          <cell r="AY522">
            <v>210.36</v>
          </cell>
          <cell r="AZ522">
            <v>214.74</v>
          </cell>
          <cell r="BA522">
            <v>219.12</v>
          </cell>
          <cell r="BB522">
            <v>223.51</v>
          </cell>
          <cell r="BC522">
            <v>201.59</v>
          </cell>
          <cell r="BD522">
            <v>153</v>
          </cell>
          <cell r="BE522">
            <v>171.73</v>
          </cell>
          <cell r="BF522">
            <v>177.87</v>
          </cell>
          <cell r="BG522">
            <v>184</v>
          </cell>
          <cell r="BH522">
            <v>190.14</v>
          </cell>
          <cell r="BI522">
            <v>196.28</v>
          </cell>
          <cell r="BJ522">
            <v>202.42</v>
          </cell>
          <cell r="BK522">
            <v>208.56</v>
          </cell>
          <cell r="BL522">
            <v>214.7</v>
          </cell>
          <cell r="BM522">
            <v>220.84</v>
          </cell>
          <cell r="BN522">
            <v>226.97</v>
          </cell>
          <cell r="BO522">
            <v>233.11</v>
          </cell>
          <cell r="BP522">
            <v>239.25</v>
          </cell>
          <cell r="BQ522">
            <v>245.39</v>
          </cell>
          <cell r="BR522">
            <v>251.53</v>
          </cell>
          <cell r="BS522">
            <v>257.67</v>
          </cell>
          <cell r="BT522">
            <v>263.8</v>
          </cell>
          <cell r="BU522">
            <v>269.94</v>
          </cell>
          <cell r="BV522">
            <v>276.08</v>
          </cell>
          <cell r="BW522">
            <v>282.22000000000003</v>
          </cell>
          <cell r="BX522">
            <v>288.36</v>
          </cell>
          <cell r="BY522">
            <v>294.5</v>
          </cell>
          <cell r="BZ522">
            <v>300.64</v>
          </cell>
          <cell r="CA522">
            <v>306.77</v>
          </cell>
          <cell r="CB522">
            <v>312.91000000000003</v>
          </cell>
          <cell r="CC522">
            <v>282.22000000000003</v>
          </cell>
        </row>
        <row r="523">
          <cell r="AD523">
            <v>154</v>
          </cell>
          <cell r="AE523">
            <v>123.46</v>
          </cell>
          <cell r="AF523">
            <v>127.88</v>
          </cell>
          <cell r="AG523">
            <v>132.29</v>
          </cell>
          <cell r="AH523">
            <v>136.69999999999999</v>
          </cell>
          <cell r="AI523">
            <v>141.12</v>
          </cell>
          <cell r="AJ523">
            <v>145.53</v>
          </cell>
          <cell r="AK523">
            <v>149.94</v>
          </cell>
          <cell r="AL523">
            <v>154.35</v>
          </cell>
          <cell r="AM523">
            <v>158.77000000000001</v>
          </cell>
          <cell r="AN523">
            <v>163.18</v>
          </cell>
          <cell r="AO523">
            <v>167.6</v>
          </cell>
          <cell r="AP523">
            <v>172.01</v>
          </cell>
          <cell r="AQ523">
            <v>176.42</v>
          </cell>
          <cell r="AR523">
            <v>180.84</v>
          </cell>
          <cell r="AS523">
            <v>185.25</v>
          </cell>
          <cell r="AT523">
            <v>189.66</v>
          </cell>
          <cell r="AU523">
            <v>194.07</v>
          </cell>
          <cell r="AV523">
            <v>198.49</v>
          </cell>
          <cell r="AW523">
            <v>202.9</v>
          </cell>
          <cell r="AX523">
            <v>207.31</v>
          </cell>
          <cell r="AY523">
            <v>211.73</v>
          </cell>
          <cell r="AZ523">
            <v>216.14</v>
          </cell>
          <cell r="BA523">
            <v>220.55</v>
          </cell>
          <cell r="BB523">
            <v>224.97</v>
          </cell>
          <cell r="BC523">
            <v>202.9</v>
          </cell>
          <cell r="BD523">
            <v>154</v>
          </cell>
          <cell r="BE523">
            <v>172.85</v>
          </cell>
          <cell r="BF523">
            <v>179.03</v>
          </cell>
          <cell r="BG523">
            <v>185.2</v>
          </cell>
          <cell r="BH523">
            <v>191.38</v>
          </cell>
          <cell r="BI523">
            <v>197.56</v>
          </cell>
          <cell r="BJ523">
            <v>203.74</v>
          </cell>
          <cell r="BK523">
            <v>209.92</v>
          </cell>
          <cell r="BL523">
            <v>216.1</v>
          </cell>
          <cell r="BM523">
            <v>222.28</v>
          </cell>
          <cell r="BN523">
            <v>228.45</v>
          </cell>
          <cell r="BO523">
            <v>234.63</v>
          </cell>
          <cell r="BP523">
            <v>240.81</v>
          </cell>
          <cell r="BQ523">
            <v>246.99</v>
          </cell>
          <cell r="BR523">
            <v>253.17</v>
          </cell>
          <cell r="BS523">
            <v>259.35000000000002</v>
          </cell>
          <cell r="BT523">
            <v>265.52999999999997</v>
          </cell>
          <cell r="BU523">
            <v>271.7</v>
          </cell>
          <cell r="BV523">
            <v>277.88</v>
          </cell>
          <cell r="BW523">
            <v>284.06</v>
          </cell>
          <cell r="BX523">
            <v>290.24</v>
          </cell>
          <cell r="BY523">
            <v>296.42</v>
          </cell>
          <cell r="BZ523">
            <v>302.60000000000002</v>
          </cell>
          <cell r="CA523">
            <v>308.77999999999997</v>
          </cell>
          <cell r="CB523">
            <v>314.95</v>
          </cell>
          <cell r="CC523">
            <v>284.06</v>
          </cell>
        </row>
        <row r="524">
          <cell r="AD524">
            <v>155</v>
          </cell>
          <cell r="AE524">
            <v>124.26</v>
          </cell>
          <cell r="AF524">
            <v>128.69999999999999</v>
          </cell>
          <cell r="AG524">
            <v>133.15</v>
          </cell>
          <cell r="AH524">
            <v>137.59</v>
          </cell>
          <cell r="AI524">
            <v>142.03</v>
          </cell>
          <cell r="AJ524">
            <v>146.47</v>
          </cell>
          <cell r="AK524">
            <v>150.91</v>
          </cell>
          <cell r="AL524">
            <v>155.36000000000001</v>
          </cell>
          <cell r="AM524">
            <v>159.80000000000001</v>
          </cell>
          <cell r="AN524">
            <v>164.24</v>
          </cell>
          <cell r="AO524">
            <v>168.68</v>
          </cell>
          <cell r="AP524">
            <v>173.12</v>
          </cell>
          <cell r="AQ524">
            <v>177.57</v>
          </cell>
          <cell r="AR524">
            <v>182.01</v>
          </cell>
          <cell r="AS524">
            <v>186.45</v>
          </cell>
          <cell r="AT524">
            <v>190.89</v>
          </cell>
          <cell r="AU524">
            <v>195.33</v>
          </cell>
          <cell r="AV524">
            <v>199.78</v>
          </cell>
          <cell r="AW524">
            <v>204.22</v>
          </cell>
          <cell r="AX524">
            <v>208.66</v>
          </cell>
          <cell r="AY524">
            <v>213.1</v>
          </cell>
          <cell r="AZ524">
            <v>217.54</v>
          </cell>
          <cell r="BA524">
            <v>221.98</v>
          </cell>
          <cell r="BB524">
            <v>226.43</v>
          </cell>
          <cell r="BC524">
            <v>204.22</v>
          </cell>
          <cell r="BD524">
            <v>155</v>
          </cell>
          <cell r="BE524">
            <v>173.97</v>
          </cell>
          <cell r="BF524">
            <v>180.19</v>
          </cell>
          <cell r="BG524">
            <v>186.4</v>
          </cell>
          <cell r="BH524">
            <v>192.62</v>
          </cell>
          <cell r="BI524">
            <v>198.84</v>
          </cell>
          <cell r="BJ524">
            <v>205.06</v>
          </cell>
          <cell r="BK524">
            <v>211.28</v>
          </cell>
          <cell r="BL524">
            <v>217.5</v>
          </cell>
          <cell r="BM524">
            <v>223.72</v>
          </cell>
          <cell r="BN524">
            <v>229.94</v>
          </cell>
          <cell r="BO524">
            <v>236.15</v>
          </cell>
          <cell r="BP524">
            <v>242.37</v>
          </cell>
          <cell r="BQ524">
            <v>248.59</v>
          </cell>
          <cell r="BR524">
            <v>254.81</v>
          </cell>
          <cell r="BS524">
            <v>261.02999999999997</v>
          </cell>
          <cell r="BT524">
            <v>267.25</v>
          </cell>
          <cell r="BU524">
            <v>273.47000000000003</v>
          </cell>
          <cell r="BV524">
            <v>279.68</v>
          </cell>
          <cell r="BW524">
            <v>285.89999999999998</v>
          </cell>
          <cell r="BX524">
            <v>292.12</v>
          </cell>
          <cell r="BY524">
            <v>298.33999999999997</v>
          </cell>
          <cell r="BZ524">
            <v>304.56</v>
          </cell>
          <cell r="CA524">
            <v>310.77999999999997</v>
          </cell>
          <cell r="CB524">
            <v>317</v>
          </cell>
          <cell r="CC524">
            <v>285.89999999999998</v>
          </cell>
        </row>
        <row r="525">
          <cell r="AD525">
            <v>156</v>
          </cell>
          <cell r="AE525">
            <v>125.06</v>
          </cell>
          <cell r="AF525">
            <v>129.53</v>
          </cell>
          <cell r="AG525">
            <v>134</v>
          </cell>
          <cell r="AH525">
            <v>138.47</v>
          </cell>
          <cell r="AI525">
            <v>142.94</v>
          </cell>
          <cell r="AJ525">
            <v>147.41</v>
          </cell>
          <cell r="AK525">
            <v>151.88</v>
          </cell>
          <cell r="AL525">
            <v>156.36000000000001</v>
          </cell>
          <cell r="AM525">
            <v>160.83000000000001</v>
          </cell>
          <cell r="AN525">
            <v>165.3</v>
          </cell>
          <cell r="AO525">
            <v>169.77</v>
          </cell>
          <cell r="AP525">
            <v>174.24</v>
          </cell>
          <cell r="AQ525">
            <v>178.71</v>
          </cell>
          <cell r="AR525">
            <v>183.18</v>
          </cell>
          <cell r="AS525">
            <v>187.65</v>
          </cell>
          <cell r="AT525">
            <v>192.12</v>
          </cell>
          <cell r="AU525">
            <v>196.59</v>
          </cell>
          <cell r="AV525">
            <v>201.06</v>
          </cell>
          <cell r="AW525">
            <v>205.53</v>
          </cell>
          <cell r="AX525">
            <v>210</v>
          </cell>
          <cell r="AY525">
            <v>214.47</v>
          </cell>
          <cell r="AZ525">
            <v>218.94</v>
          </cell>
          <cell r="BA525">
            <v>223.41</v>
          </cell>
          <cell r="BB525">
            <v>227.89</v>
          </cell>
          <cell r="BC525">
            <v>205.53</v>
          </cell>
          <cell r="BD525">
            <v>156</v>
          </cell>
          <cell r="BE525">
            <v>175.09</v>
          </cell>
          <cell r="BF525">
            <v>181.34</v>
          </cell>
          <cell r="BG525">
            <v>187.6</v>
          </cell>
          <cell r="BH525">
            <v>193.86</v>
          </cell>
          <cell r="BI525">
            <v>200.12</v>
          </cell>
          <cell r="BJ525">
            <v>206.38</v>
          </cell>
          <cell r="BK525">
            <v>212.64</v>
          </cell>
          <cell r="BL525">
            <v>218.9</v>
          </cell>
          <cell r="BM525">
            <v>225.16</v>
          </cell>
          <cell r="BN525">
            <v>231.42</v>
          </cell>
          <cell r="BO525">
            <v>237.67</v>
          </cell>
          <cell r="BP525">
            <v>243.93</v>
          </cell>
          <cell r="BQ525">
            <v>250.19</v>
          </cell>
          <cell r="BR525">
            <v>256.45</v>
          </cell>
          <cell r="BS525">
            <v>262.70999999999998</v>
          </cell>
          <cell r="BT525">
            <v>268.97000000000003</v>
          </cell>
          <cell r="BU525">
            <v>275.23</v>
          </cell>
          <cell r="BV525">
            <v>281.49</v>
          </cell>
          <cell r="BW525">
            <v>287.75</v>
          </cell>
          <cell r="BX525">
            <v>294</v>
          </cell>
          <cell r="BY525">
            <v>300.26</v>
          </cell>
          <cell r="BZ525">
            <v>306.52</v>
          </cell>
          <cell r="CA525">
            <v>312.77999999999997</v>
          </cell>
          <cell r="CB525">
            <v>319.04000000000002</v>
          </cell>
          <cell r="CC525">
            <v>287.74</v>
          </cell>
        </row>
        <row r="526">
          <cell r="AD526">
            <v>157</v>
          </cell>
          <cell r="AE526">
            <v>125.86</v>
          </cell>
          <cell r="AF526">
            <v>130.36000000000001</v>
          </cell>
          <cell r="AG526">
            <v>134.86000000000001</v>
          </cell>
          <cell r="AH526">
            <v>139.36000000000001</v>
          </cell>
          <cell r="AI526">
            <v>143.86000000000001</v>
          </cell>
          <cell r="AJ526">
            <v>148.36000000000001</v>
          </cell>
          <cell r="AK526">
            <v>152.86000000000001</v>
          </cell>
          <cell r="AL526">
            <v>157.36000000000001</v>
          </cell>
          <cell r="AM526">
            <v>161.86000000000001</v>
          </cell>
          <cell r="AN526">
            <v>166.35</v>
          </cell>
          <cell r="AO526">
            <v>170.85</v>
          </cell>
          <cell r="AP526">
            <v>175.35</v>
          </cell>
          <cell r="AQ526">
            <v>179.85</v>
          </cell>
          <cell r="AR526">
            <v>184.35</v>
          </cell>
          <cell r="AS526">
            <v>188.85</v>
          </cell>
          <cell r="AT526">
            <v>193.35</v>
          </cell>
          <cell r="AU526">
            <v>197.85</v>
          </cell>
          <cell r="AV526">
            <v>202.35</v>
          </cell>
          <cell r="AW526">
            <v>206.85</v>
          </cell>
          <cell r="AX526">
            <v>211.35</v>
          </cell>
          <cell r="AY526">
            <v>215.85</v>
          </cell>
          <cell r="AZ526">
            <v>220.35</v>
          </cell>
          <cell r="BA526">
            <v>224.84</v>
          </cell>
          <cell r="BB526">
            <v>229.34</v>
          </cell>
          <cell r="BC526">
            <v>206.85</v>
          </cell>
          <cell r="BD526">
            <v>157</v>
          </cell>
          <cell r="BE526">
            <v>176.21</v>
          </cell>
          <cell r="BF526">
            <v>182.5</v>
          </cell>
          <cell r="BG526">
            <v>188.8</v>
          </cell>
          <cell r="BH526">
            <v>195.1</v>
          </cell>
          <cell r="BI526">
            <v>201.4</v>
          </cell>
          <cell r="BJ526">
            <v>207.7</v>
          </cell>
          <cell r="BK526">
            <v>214</v>
          </cell>
          <cell r="BL526">
            <v>220.3</v>
          </cell>
          <cell r="BM526">
            <v>226.6</v>
          </cell>
          <cell r="BN526">
            <v>232.9</v>
          </cell>
          <cell r="BO526">
            <v>239.2</v>
          </cell>
          <cell r="BP526">
            <v>245.49</v>
          </cell>
          <cell r="BQ526">
            <v>251.79</v>
          </cell>
          <cell r="BR526">
            <v>258.08999999999997</v>
          </cell>
          <cell r="BS526">
            <v>264.39</v>
          </cell>
          <cell r="BT526">
            <v>270.69</v>
          </cell>
          <cell r="BU526">
            <v>276.99</v>
          </cell>
          <cell r="BV526">
            <v>283.29000000000002</v>
          </cell>
          <cell r="BW526">
            <v>289.58999999999997</v>
          </cell>
          <cell r="BX526">
            <v>295.89</v>
          </cell>
          <cell r="BY526">
            <v>302.18</v>
          </cell>
          <cell r="BZ526">
            <v>308.48</v>
          </cell>
          <cell r="CA526">
            <v>314.77999999999997</v>
          </cell>
          <cell r="CB526">
            <v>321.08</v>
          </cell>
          <cell r="CC526">
            <v>289.58999999999997</v>
          </cell>
        </row>
        <row r="527">
          <cell r="AD527">
            <v>158</v>
          </cell>
          <cell r="AE527">
            <v>126.66</v>
          </cell>
          <cell r="AF527">
            <v>131.19</v>
          </cell>
          <cell r="AG527">
            <v>135.72</v>
          </cell>
          <cell r="AH527">
            <v>140.24</v>
          </cell>
          <cell r="AI527">
            <v>144.77000000000001</v>
          </cell>
          <cell r="AJ527">
            <v>149.30000000000001</v>
          </cell>
          <cell r="AK527">
            <v>153.83000000000001</v>
          </cell>
          <cell r="AL527">
            <v>158.36000000000001</v>
          </cell>
          <cell r="AM527">
            <v>162.88</v>
          </cell>
          <cell r="AN527">
            <v>167.41</v>
          </cell>
          <cell r="AO527">
            <v>171.94</v>
          </cell>
          <cell r="AP527">
            <v>176.47</v>
          </cell>
          <cell r="AQ527">
            <v>181</v>
          </cell>
          <cell r="AR527">
            <v>185.52</v>
          </cell>
          <cell r="AS527">
            <v>190.05</v>
          </cell>
          <cell r="AT527">
            <v>194.58</v>
          </cell>
          <cell r="AU527">
            <v>199.11</v>
          </cell>
          <cell r="AV527">
            <v>203.64</v>
          </cell>
          <cell r="AW527">
            <v>208.16</v>
          </cell>
          <cell r="AX527">
            <v>212.69</v>
          </cell>
          <cell r="AY527">
            <v>217.22</v>
          </cell>
          <cell r="AZ527">
            <v>221.75</v>
          </cell>
          <cell r="BA527">
            <v>226.27</v>
          </cell>
          <cell r="BB527">
            <v>230.8</v>
          </cell>
          <cell r="BC527">
            <v>208.16</v>
          </cell>
          <cell r="BD527">
            <v>158</v>
          </cell>
          <cell r="BE527">
            <v>177.32</v>
          </cell>
          <cell r="BF527">
            <v>183.66</v>
          </cell>
          <cell r="BG527">
            <v>190</v>
          </cell>
          <cell r="BH527">
            <v>196.34</v>
          </cell>
          <cell r="BI527">
            <v>202.68</v>
          </cell>
          <cell r="BJ527">
            <v>209.02</v>
          </cell>
          <cell r="BK527">
            <v>215.36</v>
          </cell>
          <cell r="BL527">
            <v>221.7</v>
          </cell>
          <cell r="BM527">
            <v>228.04</v>
          </cell>
          <cell r="BN527">
            <v>234.38</v>
          </cell>
          <cell r="BO527">
            <v>240.72</v>
          </cell>
          <cell r="BP527">
            <v>247.06</v>
          </cell>
          <cell r="BQ527">
            <v>253.39</v>
          </cell>
          <cell r="BR527">
            <v>259.73</v>
          </cell>
          <cell r="BS527">
            <v>266.07</v>
          </cell>
          <cell r="BT527">
            <v>272.41000000000003</v>
          </cell>
          <cell r="BU527">
            <v>278.75</v>
          </cell>
          <cell r="BV527">
            <v>285.08999999999997</v>
          </cell>
          <cell r="BW527">
            <v>291.43</v>
          </cell>
          <cell r="BX527">
            <v>297.77</v>
          </cell>
          <cell r="BY527">
            <v>304.11</v>
          </cell>
          <cell r="BZ527">
            <v>310.45</v>
          </cell>
          <cell r="CA527">
            <v>316.77999999999997</v>
          </cell>
          <cell r="CB527">
            <v>323.12</v>
          </cell>
          <cell r="CC527">
            <v>291.43</v>
          </cell>
        </row>
        <row r="528">
          <cell r="AD528">
            <v>159</v>
          </cell>
          <cell r="AE528">
            <v>127.46</v>
          </cell>
          <cell r="AF528">
            <v>132.02000000000001</v>
          </cell>
          <cell r="AG528">
            <v>136.57</v>
          </cell>
          <cell r="AH528">
            <v>141.13</v>
          </cell>
          <cell r="AI528">
            <v>145.69</v>
          </cell>
          <cell r="AJ528">
            <v>150.24</v>
          </cell>
          <cell r="AK528">
            <v>154.80000000000001</v>
          </cell>
          <cell r="AL528">
            <v>159.36000000000001</v>
          </cell>
          <cell r="AM528">
            <v>163.91</v>
          </cell>
          <cell r="AN528">
            <v>168.47</v>
          </cell>
          <cell r="AO528">
            <v>173.03</v>
          </cell>
          <cell r="AP528">
            <v>177.58</v>
          </cell>
          <cell r="AQ528">
            <v>182.14</v>
          </cell>
          <cell r="AR528">
            <v>186.7</v>
          </cell>
          <cell r="AS528">
            <v>191.25</v>
          </cell>
          <cell r="AT528">
            <v>195.81</v>
          </cell>
          <cell r="AU528">
            <v>200.37</v>
          </cell>
          <cell r="AV528">
            <v>204.92</v>
          </cell>
          <cell r="AW528">
            <v>209.48</v>
          </cell>
          <cell r="AX528">
            <v>214.04</v>
          </cell>
          <cell r="AY528">
            <v>218.59</v>
          </cell>
          <cell r="AZ528">
            <v>223.15</v>
          </cell>
          <cell r="BA528">
            <v>227.71</v>
          </cell>
          <cell r="BB528">
            <v>232.26</v>
          </cell>
          <cell r="BC528">
            <v>209.48</v>
          </cell>
          <cell r="BD528">
            <v>159</v>
          </cell>
          <cell r="BE528">
            <v>178.44</v>
          </cell>
          <cell r="BF528">
            <v>184.82</v>
          </cell>
          <cell r="BG528">
            <v>191.2</v>
          </cell>
          <cell r="BH528">
            <v>197.58</v>
          </cell>
          <cell r="BI528">
            <v>203.96</v>
          </cell>
          <cell r="BJ528">
            <v>210.34</v>
          </cell>
          <cell r="BK528">
            <v>216.72</v>
          </cell>
          <cell r="BL528">
            <v>223.1</v>
          </cell>
          <cell r="BM528">
            <v>229.48</v>
          </cell>
          <cell r="BN528">
            <v>235.86</v>
          </cell>
          <cell r="BO528">
            <v>242.24</v>
          </cell>
          <cell r="BP528">
            <v>248.62</v>
          </cell>
          <cell r="BQ528">
            <v>255</v>
          </cell>
          <cell r="BR528">
            <v>261.37</v>
          </cell>
          <cell r="BS528">
            <v>267.75</v>
          </cell>
          <cell r="BT528">
            <v>274.13</v>
          </cell>
          <cell r="BU528">
            <v>280.51</v>
          </cell>
          <cell r="BV528">
            <v>286.89</v>
          </cell>
          <cell r="BW528">
            <v>293.27</v>
          </cell>
          <cell r="BX528">
            <v>299.64999999999998</v>
          </cell>
          <cell r="BY528">
            <v>306.02999999999997</v>
          </cell>
          <cell r="BZ528">
            <v>312.41000000000003</v>
          </cell>
          <cell r="CA528">
            <v>318.79000000000002</v>
          </cell>
          <cell r="CB528">
            <v>325.17</v>
          </cell>
          <cell r="CC528">
            <v>293.27</v>
          </cell>
        </row>
        <row r="529">
          <cell r="AD529">
            <v>160</v>
          </cell>
          <cell r="AE529">
            <v>128.26</v>
          </cell>
          <cell r="AF529">
            <v>132.85</v>
          </cell>
          <cell r="AG529">
            <v>137.43</v>
          </cell>
          <cell r="AH529">
            <v>142.02000000000001</v>
          </cell>
          <cell r="AI529">
            <v>146.6</v>
          </cell>
          <cell r="AJ529">
            <v>151.19</v>
          </cell>
          <cell r="AK529">
            <v>155.77000000000001</v>
          </cell>
          <cell r="AL529">
            <v>160.36000000000001</v>
          </cell>
          <cell r="AM529">
            <v>164.94</v>
          </cell>
          <cell r="AN529">
            <v>169.53</v>
          </cell>
          <cell r="AO529">
            <v>174.11</v>
          </cell>
          <cell r="AP529">
            <v>178.7</v>
          </cell>
          <cell r="AQ529">
            <v>183.28</v>
          </cell>
          <cell r="AR529">
            <v>187.87</v>
          </cell>
          <cell r="AS529">
            <v>192.45</v>
          </cell>
          <cell r="AT529">
            <v>197.04</v>
          </cell>
          <cell r="AU529">
            <v>201.62</v>
          </cell>
          <cell r="AV529">
            <v>206.21</v>
          </cell>
          <cell r="AW529">
            <v>210.79</v>
          </cell>
          <cell r="AX529">
            <v>215.38</v>
          </cell>
          <cell r="AY529">
            <v>219.96</v>
          </cell>
          <cell r="AZ529">
            <v>224.55</v>
          </cell>
          <cell r="BA529">
            <v>229.14</v>
          </cell>
          <cell r="BB529">
            <v>233.72</v>
          </cell>
          <cell r="BC529">
            <v>210.79</v>
          </cell>
          <cell r="BD529">
            <v>160</v>
          </cell>
          <cell r="BE529">
            <v>179.56</v>
          </cell>
          <cell r="BF529">
            <v>185.98</v>
          </cell>
          <cell r="BG529">
            <v>192.4</v>
          </cell>
          <cell r="BH529">
            <v>198.82</v>
          </cell>
          <cell r="BI529">
            <v>205.24</v>
          </cell>
          <cell r="BJ529">
            <v>211.66</v>
          </cell>
          <cell r="BK529">
            <v>218.08</v>
          </cell>
          <cell r="BL529">
            <v>224.5</v>
          </cell>
          <cell r="BM529">
            <v>230.92</v>
          </cell>
          <cell r="BN529">
            <v>237.34</v>
          </cell>
          <cell r="BO529">
            <v>243.76</v>
          </cell>
          <cell r="BP529">
            <v>250.18</v>
          </cell>
          <cell r="BQ529">
            <v>256.60000000000002</v>
          </cell>
          <cell r="BR529">
            <v>263.02</v>
          </cell>
          <cell r="BS529">
            <v>269.43</v>
          </cell>
          <cell r="BT529">
            <v>275.85000000000002</v>
          </cell>
          <cell r="BU529">
            <v>282.27</v>
          </cell>
          <cell r="BV529">
            <v>288.69</v>
          </cell>
          <cell r="BW529">
            <v>295.11</v>
          </cell>
          <cell r="BX529">
            <v>301.52999999999997</v>
          </cell>
          <cell r="BY529">
            <v>307.95</v>
          </cell>
          <cell r="BZ529">
            <v>314.37</v>
          </cell>
          <cell r="CA529">
            <v>320.79000000000002</v>
          </cell>
          <cell r="CB529">
            <v>327.20999999999998</v>
          </cell>
          <cell r="CC529">
            <v>295.11</v>
          </cell>
        </row>
        <row r="530">
          <cell r="AD530">
            <v>161</v>
          </cell>
          <cell r="AE530">
            <v>129.06</v>
          </cell>
          <cell r="AF530">
            <v>133.66999999999999</v>
          </cell>
          <cell r="AG530">
            <v>138.29</v>
          </cell>
          <cell r="AH530">
            <v>142.9</v>
          </cell>
          <cell r="AI530">
            <v>147.51</v>
          </cell>
          <cell r="AJ530">
            <v>152.13</v>
          </cell>
          <cell r="AK530">
            <v>156.74</v>
          </cell>
          <cell r="AL530">
            <v>161.36000000000001</v>
          </cell>
          <cell r="AM530">
            <v>165.97</v>
          </cell>
          <cell r="AN530">
            <v>170.58</v>
          </cell>
          <cell r="AO530">
            <v>175.2</v>
          </cell>
          <cell r="AP530">
            <v>179.81</v>
          </cell>
          <cell r="AQ530">
            <v>184.43</v>
          </cell>
          <cell r="AR530">
            <v>189.04</v>
          </cell>
          <cell r="AS530">
            <v>193.65</v>
          </cell>
          <cell r="AT530">
            <v>198.27</v>
          </cell>
          <cell r="AU530">
            <v>202.88</v>
          </cell>
          <cell r="AV530">
            <v>207.5</v>
          </cell>
          <cell r="AW530">
            <v>212.11</v>
          </cell>
          <cell r="AX530">
            <v>216.72</v>
          </cell>
          <cell r="AY530">
            <v>221.34</v>
          </cell>
          <cell r="AZ530">
            <v>225.95</v>
          </cell>
          <cell r="BA530">
            <v>230.57</v>
          </cell>
          <cell r="BB530">
            <v>235.18</v>
          </cell>
          <cell r="BC530">
            <v>212.11</v>
          </cell>
          <cell r="BD530">
            <v>161</v>
          </cell>
          <cell r="BE530">
            <v>180.68</v>
          </cell>
          <cell r="BF530">
            <v>187.14</v>
          </cell>
          <cell r="BG530">
            <v>193.6</v>
          </cell>
          <cell r="BH530">
            <v>200.06</v>
          </cell>
          <cell r="BI530">
            <v>206.52</v>
          </cell>
          <cell r="BJ530">
            <v>212.98</v>
          </cell>
          <cell r="BK530">
            <v>219.44</v>
          </cell>
          <cell r="BL530">
            <v>225.9</v>
          </cell>
          <cell r="BM530">
            <v>232.36</v>
          </cell>
          <cell r="BN530">
            <v>238.82</v>
          </cell>
          <cell r="BO530">
            <v>245.28</v>
          </cell>
          <cell r="BP530">
            <v>251.74</v>
          </cell>
          <cell r="BQ530">
            <v>258.2</v>
          </cell>
          <cell r="BR530">
            <v>264.66000000000003</v>
          </cell>
          <cell r="BS530">
            <v>271.12</v>
          </cell>
          <cell r="BT530">
            <v>277.58</v>
          </cell>
          <cell r="BU530">
            <v>284.02999999999997</v>
          </cell>
          <cell r="BV530">
            <v>290.49</v>
          </cell>
          <cell r="BW530">
            <v>296.95</v>
          </cell>
          <cell r="BX530">
            <v>303.41000000000003</v>
          </cell>
          <cell r="BY530">
            <v>309.87</v>
          </cell>
          <cell r="BZ530">
            <v>316.33</v>
          </cell>
          <cell r="CA530">
            <v>322.79000000000002</v>
          </cell>
          <cell r="CB530">
            <v>329.25</v>
          </cell>
          <cell r="CC530">
            <v>296.95</v>
          </cell>
        </row>
        <row r="531">
          <cell r="AD531">
            <v>162</v>
          </cell>
          <cell r="AE531">
            <v>129.86000000000001</v>
          </cell>
          <cell r="AF531">
            <v>134.5</v>
          </cell>
          <cell r="AG531">
            <v>139.13999999999999</v>
          </cell>
          <cell r="AH531">
            <v>143.79</v>
          </cell>
          <cell r="AI531">
            <v>148.43</v>
          </cell>
          <cell r="AJ531">
            <v>153.07</v>
          </cell>
          <cell r="AK531">
            <v>157.71</v>
          </cell>
          <cell r="AL531">
            <v>162.36000000000001</v>
          </cell>
          <cell r="AM531">
            <v>167</v>
          </cell>
          <cell r="AN531">
            <v>171.64</v>
          </cell>
          <cell r="AO531">
            <v>176.28</v>
          </cell>
          <cell r="AP531">
            <v>180.93</v>
          </cell>
          <cell r="AQ531">
            <v>185.57</v>
          </cell>
          <cell r="AR531">
            <v>190.21</v>
          </cell>
          <cell r="AS531">
            <v>194.86</v>
          </cell>
          <cell r="AT531">
            <v>199.5</v>
          </cell>
          <cell r="AU531">
            <v>204.14</v>
          </cell>
          <cell r="AV531">
            <v>208.78</v>
          </cell>
          <cell r="AW531">
            <v>213.43</v>
          </cell>
          <cell r="AX531">
            <v>218.07</v>
          </cell>
          <cell r="AY531">
            <v>222.71</v>
          </cell>
          <cell r="AZ531">
            <v>227.35</v>
          </cell>
          <cell r="BA531">
            <v>232</v>
          </cell>
          <cell r="BB531">
            <v>236.64</v>
          </cell>
          <cell r="BC531">
            <v>213.42</v>
          </cell>
          <cell r="BD531">
            <v>162</v>
          </cell>
          <cell r="BE531">
            <v>181.8</v>
          </cell>
          <cell r="BF531">
            <v>188.3</v>
          </cell>
          <cell r="BG531">
            <v>194.8</v>
          </cell>
          <cell r="BH531">
            <v>201.3</v>
          </cell>
          <cell r="BI531">
            <v>204.8</v>
          </cell>
          <cell r="BJ531">
            <v>214.3</v>
          </cell>
          <cell r="BK531">
            <v>220.8</v>
          </cell>
          <cell r="BL531">
            <v>227.3</v>
          </cell>
          <cell r="BM531">
            <v>233.8</v>
          </cell>
          <cell r="BN531">
            <v>240.3</v>
          </cell>
          <cell r="BO531">
            <v>246.8</v>
          </cell>
          <cell r="BP531">
            <v>253.3</v>
          </cell>
          <cell r="BQ531">
            <v>259.8</v>
          </cell>
          <cell r="BR531">
            <v>266.3</v>
          </cell>
          <cell r="BS531">
            <v>272.8</v>
          </cell>
          <cell r="BT531">
            <v>279.3</v>
          </cell>
          <cell r="BU531">
            <v>285.8</v>
          </cell>
          <cell r="BV531">
            <v>292.3</v>
          </cell>
          <cell r="BW531">
            <v>298.8</v>
          </cell>
          <cell r="BX531">
            <v>305.29000000000002</v>
          </cell>
          <cell r="BY531">
            <v>311.79000000000002</v>
          </cell>
          <cell r="BZ531">
            <v>318.29000000000002</v>
          </cell>
          <cell r="CA531">
            <v>324.79000000000002</v>
          </cell>
          <cell r="CB531">
            <v>331.29</v>
          </cell>
          <cell r="CC531">
            <v>298.79000000000002</v>
          </cell>
        </row>
        <row r="532">
          <cell r="AD532">
            <v>163</v>
          </cell>
          <cell r="AE532">
            <v>130.66</v>
          </cell>
          <cell r="AF532">
            <v>135.33000000000001</v>
          </cell>
          <cell r="AG532">
            <v>140</v>
          </cell>
          <cell r="AH532">
            <v>144.66999999999999</v>
          </cell>
          <cell r="AI532">
            <v>149.34</v>
          </cell>
          <cell r="AJ532">
            <v>154.01</v>
          </cell>
          <cell r="AK532">
            <v>158.69</v>
          </cell>
          <cell r="AL532">
            <v>163.36000000000001</v>
          </cell>
          <cell r="AM532">
            <v>168.03</v>
          </cell>
          <cell r="AN532">
            <v>172.7</v>
          </cell>
          <cell r="AO532">
            <v>177.37</v>
          </cell>
          <cell r="AP532">
            <v>182.04</v>
          </cell>
          <cell r="AQ532">
            <v>186.71</v>
          </cell>
          <cell r="AR532">
            <v>191.38</v>
          </cell>
          <cell r="AS532">
            <v>196.06</v>
          </cell>
          <cell r="AT532">
            <v>200.73</v>
          </cell>
          <cell r="AU532">
            <v>205.4</v>
          </cell>
          <cell r="AV532">
            <v>210.07</v>
          </cell>
          <cell r="AW532">
            <v>214.74</v>
          </cell>
          <cell r="AX532">
            <v>219.41</v>
          </cell>
          <cell r="AY532">
            <v>224.08</v>
          </cell>
          <cell r="AZ532">
            <v>228.75</v>
          </cell>
          <cell r="BA532">
            <v>233.43</v>
          </cell>
          <cell r="BB532">
            <v>238.1</v>
          </cell>
          <cell r="BC532">
            <v>214.74</v>
          </cell>
          <cell r="BD532">
            <v>163</v>
          </cell>
          <cell r="BE532">
            <v>182.92</v>
          </cell>
          <cell r="BF532">
            <v>189.46</v>
          </cell>
          <cell r="BG532">
            <v>196</v>
          </cell>
          <cell r="BH532">
            <v>202.54</v>
          </cell>
          <cell r="BI532">
            <v>209.08</v>
          </cell>
          <cell r="BJ532">
            <v>215.62</v>
          </cell>
          <cell r="BK532">
            <v>222.16</v>
          </cell>
          <cell r="BL532">
            <v>228.7</v>
          </cell>
          <cell r="BM532">
            <v>235.24</v>
          </cell>
          <cell r="BN532">
            <v>241.78</v>
          </cell>
          <cell r="BO532">
            <v>248.32</v>
          </cell>
          <cell r="BP532">
            <v>254.86</v>
          </cell>
          <cell r="BQ532">
            <v>261.39999999999998</v>
          </cell>
          <cell r="BR532">
            <v>267.94</v>
          </cell>
          <cell r="BS532">
            <v>274.48</v>
          </cell>
          <cell r="BT532">
            <v>281.02</v>
          </cell>
          <cell r="BU532">
            <v>287.56</v>
          </cell>
          <cell r="BV532">
            <v>294.10000000000002</v>
          </cell>
          <cell r="BW532">
            <v>300.64</v>
          </cell>
          <cell r="BX532">
            <v>307.18</v>
          </cell>
          <cell r="BY532">
            <v>313.72000000000003</v>
          </cell>
          <cell r="BZ532">
            <v>320.26</v>
          </cell>
          <cell r="CA532">
            <v>326.8</v>
          </cell>
          <cell r="CB532">
            <v>333.33</v>
          </cell>
          <cell r="CC532">
            <v>300.64</v>
          </cell>
        </row>
        <row r="533">
          <cell r="AD533">
            <v>164</v>
          </cell>
          <cell r="AE533">
            <v>131.46</v>
          </cell>
          <cell r="AF533">
            <v>136.16</v>
          </cell>
          <cell r="AG533">
            <v>140.86000000000001</v>
          </cell>
          <cell r="AH533">
            <v>145.56</v>
          </cell>
          <cell r="AI533">
            <v>150.26</v>
          </cell>
          <cell r="AJ533">
            <v>154.96</v>
          </cell>
          <cell r="AK533">
            <v>159.66</v>
          </cell>
          <cell r="AL533">
            <v>164.36</v>
          </cell>
          <cell r="AM533">
            <v>169.06</v>
          </cell>
          <cell r="AN533">
            <v>173.76</v>
          </cell>
          <cell r="AO533">
            <v>178.46</v>
          </cell>
          <cell r="AP533">
            <v>183.16</v>
          </cell>
          <cell r="AQ533">
            <v>187.86</v>
          </cell>
          <cell r="AR533">
            <v>192.56</v>
          </cell>
          <cell r="AS533">
            <v>197.26</v>
          </cell>
          <cell r="AT533">
            <v>201.96</v>
          </cell>
          <cell r="AU533">
            <v>206.66</v>
          </cell>
          <cell r="AV533">
            <v>211.36</v>
          </cell>
          <cell r="AW533">
            <v>216.06</v>
          </cell>
          <cell r="AX533">
            <v>220.76</v>
          </cell>
          <cell r="AY533">
            <v>225.46</v>
          </cell>
          <cell r="AZ533">
            <v>230.16</v>
          </cell>
          <cell r="BA533">
            <v>234.86</v>
          </cell>
          <cell r="BB533">
            <v>239.56</v>
          </cell>
          <cell r="BC533">
            <v>216.06</v>
          </cell>
          <cell r="BD533">
            <v>164</v>
          </cell>
          <cell r="BE533">
            <v>184.04</v>
          </cell>
          <cell r="BF533">
            <v>190.62</v>
          </cell>
          <cell r="BG533">
            <v>197.2</v>
          </cell>
          <cell r="BH533">
            <v>203.78</v>
          </cell>
          <cell r="BI533">
            <v>210.36</v>
          </cell>
          <cell r="BJ533">
            <v>216.94</v>
          </cell>
          <cell r="BK533">
            <v>223.52</v>
          </cell>
          <cell r="BL533">
            <v>230.1</v>
          </cell>
          <cell r="BM533">
            <v>236.68</v>
          </cell>
          <cell r="BN533">
            <v>243.26</v>
          </cell>
          <cell r="BO533">
            <v>249.84</v>
          </cell>
          <cell r="BP533">
            <v>256.42</v>
          </cell>
          <cell r="BQ533">
            <v>263</v>
          </cell>
          <cell r="BR533">
            <v>269.58</v>
          </cell>
          <cell r="BS533">
            <v>276.16000000000003</v>
          </cell>
          <cell r="BT533">
            <v>282.74</v>
          </cell>
          <cell r="BU533">
            <v>289.32</v>
          </cell>
          <cell r="BV533">
            <v>295.89999999999998</v>
          </cell>
          <cell r="BW533">
            <v>302.48</v>
          </cell>
          <cell r="BX533">
            <v>309.06</v>
          </cell>
          <cell r="BY533">
            <v>315.64</v>
          </cell>
          <cell r="BZ533">
            <v>322.22000000000003</v>
          </cell>
          <cell r="CA533">
            <v>328.8</v>
          </cell>
          <cell r="CB533">
            <v>335.38</v>
          </cell>
          <cell r="CC533">
            <v>302.48</v>
          </cell>
        </row>
        <row r="534">
          <cell r="AD534">
            <v>165</v>
          </cell>
          <cell r="AE534">
            <v>132.26</v>
          </cell>
          <cell r="AF534">
            <v>136.99</v>
          </cell>
          <cell r="AG534">
            <v>141.71</v>
          </cell>
          <cell r="AH534">
            <v>146.44</v>
          </cell>
          <cell r="AI534">
            <v>151.16999999999999</v>
          </cell>
          <cell r="AJ534">
            <v>155.9</v>
          </cell>
          <cell r="AK534">
            <v>160.63</v>
          </cell>
          <cell r="AL534">
            <v>165.36</v>
          </cell>
          <cell r="AM534">
            <v>170.09</v>
          </cell>
          <cell r="AN534">
            <v>174.82</v>
          </cell>
          <cell r="AO534">
            <v>179.54</v>
          </cell>
          <cell r="AP534">
            <v>184.27</v>
          </cell>
          <cell r="AQ534">
            <v>189</v>
          </cell>
          <cell r="AR534">
            <v>193.73</v>
          </cell>
          <cell r="AS534">
            <v>198.46</v>
          </cell>
          <cell r="AT534">
            <v>203.19</v>
          </cell>
          <cell r="AU534">
            <v>207.91</v>
          </cell>
          <cell r="AV534">
            <v>212.64</v>
          </cell>
          <cell r="AW534">
            <v>217.37</v>
          </cell>
          <cell r="AX534">
            <v>222.1</v>
          </cell>
          <cell r="AY534">
            <v>226.83</v>
          </cell>
          <cell r="AZ534">
            <v>231.56</v>
          </cell>
          <cell r="BA534">
            <v>236.29</v>
          </cell>
          <cell r="BB534">
            <v>241.01</v>
          </cell>
          <cell r="BC534">
            <v>217.37</v>
          </cell>
          <cell r="BD534">
            <v>165</v>
          </cell>
          <cell r="BE534">
            <v>185.16</v>
          </cell>
          <cell r="BF534">
            <v>191.78</v>
          </cell>
          <cell r="BG534">
            <v>198.4</v>
          </cell>
          <cell r="BH534">
            <v>205.02</v>
          </cell>
          <cell r="BI534">
            <v>211.64</v>
          </cell>
          <cell r="BJ534">
            <v>218.26</v>
          </cell>
          <cell r="BK534">
            <v>224.88</v>
          </cell>
          <cell r="BL534">
            <v>231.5</v>
          </cell>
          <cell r="BM534">
            <v>238.12</v>
          </cell>
          <cell r="BN534">
            <v>244.74</v>
          </cell>
          <cell r="BO534">
            <v>251.36</v>
          </cell>
          <cell r="BP534">
            <v>257.98</v>
          </cell>
          <cell r="BQ534">
            <v>264.60000000000002</v>
          </cell>
          <cell r="BR534">
            <v>271.22000000000003</v>
          </cell>
          <cell r="BS534">
            <v>277.83999999999997</v>
          </cell>
          <cell r="BT534">
            <v>284.45999999999998</v>
          </cell>
          <cell r="BU534">
            <v>291.08</v>
          </cell>
          <cell r="BV534">
            <v>297.7</v>
          </cell>
          <cell r="BW534">
            <v>304.32</v>
          </cell>
          <cell r="BX534">
            <v>310.94</v>
          </cell>
          <cell r="BY534">
            <v>317.56</v>
          </cell>
          <cell r="BZ534">
            <v>324.18</v>
          </cell>
          <cell r="CA534">
            <v>330.8</v>
          </cell>
          <cell r="CB534">
            <v>337.42</v>
          </cell>
          <cell r="CC534">
            <v>304.32</v>
          </cell>
        </row>
        <row r="535">
          <cell r="AD535">
            <v>166</v>
          </cell>
          <cell r="AE535">
            <v>133.06</v>
          </cell>
          <cell r="AF535">
            <v>137.81</v>
          </cell>
          <cell r="AG535">
            <v>142.57</v>
          </cell>
          <cell r="AH535">
            <v>147.33000000000001</v>
          </cell>
          <cell r="AI535">
            <v>152.09</v>
          </cell>
          <cell r="AJ535">
            <v>156.84</v>
          </cell>
          <cell r="AK535">
            <v>161.6</v>
          </cell>
          <cell r="AL535">
            <v>166.36</v>
          </cell>
          <cell r="AM535">
            <v>171.12</v>
          </cell>
          <cell r="AN535">
            <v>175.87</v>
          </cell>
          <cell r="AO535">
            <v>180.63</v>
          </cell>
          <cell r="AP535">
            <v>185.39</v>
          </cell>
          <cell r="AQ535">
            <v>190.14</v>
          </cell>
          <cell r="AR535">
            <v>194.9</v>
          </cell>
          <cell r="AS535">
            <v>199.66</v>
          </cell>
          <cell r="AT535">
            <v>204.42</v>
          </cell>
          <cell r="AU535">
            <v>209.17</v>
          </cell>
          <cell r="AV535">
            <v>213.93</v>
          </cell>
          <cell r="AW535">
            <v>218.69</v>
          </cell>
          <cell r="AX535">
            <v>223.44</v>
          </cell>
          <cell r="AY535">
            <v>228.2</v>
          </cell>
          <cell r="AZ535">
            <v>232.96</v>
          </cell>
          <cell r="BA535">
            <v>237.72</v>
          </cell>
          <cell r="BB535">
            <v>242.47</v>
          </cell>
          <cell r="BC535">
            <v>218.69</v>
          </cell>
          <cell r="BD535">
            <v>166</v>
          </cell>
          <cell r="BE535">
            <v>186.28</v>
          </cell>
          <cell r="BF535">
            <v>192.94</v>
          </cell>
          <cell r="BG535">
            <v>199.6</v>
          </cell>
          <cell r="BH535">
            <v>206.26</v>
          </cell>
          <cell r="BI535">
            <v>212.92</v>
          </cell>
          <cell r="BJ535">
            <v>219.58</v>
          </cell>
          <cell r="BK535">
            <v>226.24</v>
          </cell>
          <cell r="BL535">
            <v>232.9</v>
          </cell>
          <cell r="BM535">
            <v>239.56</v>
          </cell>
          <cell r="BN535">
            <v>246.22</v>
          </cell>
          <cell r="BO535">
            <v>252.88</v>
          </cell>
          <cell r="BP535">
            <v>259.54000000000002</v>
          </cell>
          <cell r="BQ535">
            <v>266.2</v>
          </cell>
          <cell r="BR535">
            <v>272.86</v>
          </cell>
          <cell r="BS535">
            <v>279.52</v>
          </cell>
          <cell r="BT535">
            <v>286.18</v>
          </cell>
          <cell r="BU535">
            <v>292.83999999999997</v>
          </cell>
          <cell r="BV535">
            <v>299.5</v>
          </cell>
          <cell r="BW535">
            <v>306.16000000000003</v>
          </cell>
          <cell r="BX535">
            <v>312.82</v>
          </cell>
          <cell r="BY535">
            <v>319.48</v>
          </cell>
          <cell r="BZ535">
            <v>326.14</v>
          </cell>
          <cell r="CA535">
            <v>332.8</v>
          </cell>
          <cell r="CB535">
            <v>339.46</v>
          </cell>
          <cell r="CC535">
            <v>306.16000000000003</v>
          </cell>
        </row>
        <row r="536">
          <cell r="AD536">
            <v>167</v>
          </cell>
          <cell r="AE536">
            <v>133.86000000000001</v>
          </cell>
          <cell r="AF536">
            <v>138.63999999999999</v>
          </cell>
          <cell r="AG536">
            <v>143.43</v>
          </cell>
          <cell r="AH536">
            <v>148.21</v>
          </cell>
          <cell r="AI536">
            <v>153</v>
          </cell>
          <cell r="AJ536">
            <v>157.79</v>
          </cell>
          <cell r="AK536">
            <v>162.57</v>
          </cell>
          <cell r="AL536">
            <v>167.36</v>
          </cell>
          <cell r="AM536">
            <v>172.14</v>
          </cell>
          <cell r="AN536">
            <v>176.93</v>
          </cell>
          <cell r="AO536">
            <v>181.72</v>
          </cell>
          <cell r="AP536">
            <v>186.5</v>
          </cell>
          <cell r="AQ536">
            <v>191.29</v>
          </cell>
          <cell r="AR536">
            <v>196.07</v>
          </cell>
          <cell r="AS536">
            <v>200.86</v>
          </cell>
          <cell r="AT536">
            <v>205.65</v>
          </cell>
          <cell r="AU536">
            <v>210.43</v>
          </cell>
          <cell r="AV536">
            <v>215.22</v>
          </cell>
          <cell r="AW536">
            <v>220</v>
          </cell>
          <cell r="AX536">
            <v>224.79</v>
          </cell>
          <cell r="AY536">
            <v>229.57</v>
          </cell>
          <cell r="AZ536">
            <v>234.36</v>
          </cell>
          <cell r="BA536">
            <v>239.15</v>
          </cell>
          <cell r="BB536">
            <v>243.93</v>
          </cell>
          <cell r="BC536">
            <v>220</v>
          </cell>
          <cell r="BD536">
            <v>167</v>
          </cell>
          <cell r="BE536">
            <v>187.4</v>
          </cell>
          <cell r="BF536">
            <v>194.1</v>
          </cell>
          <cell r="BG536">
            <v>200.8</v>
          </cell>
          <cell r="BH536">
            <v>207.5</v>
          </cell>
          <cell r="BI536">
            <v>214.2</v>
          </cell>
          <cell r="BJ536">
            <v>220.9</v>
          </cell>
          <cell r="BK536">
            <v>227.6</v>
          </cell>
          <cell r="BL536">
            <v>234.3</v>
          </cell>
          <cell r="BM536">
            <v>241</v>
          </cell>
          <cell r="BN536">
            <v>247.7</v>
          </cell>
          <cell r="BO536">
            <v>254.4</v>
          </cell>
          <cell r="BP536">
            <v>261.10000000000002</v>
          </cell>
          <cell r="BQ536">
            <v>267.8</v>
          </cell>
          <cell r="BR536">
            <v>274.5</v>
          </cell>
          <cell r="BS536">
            <v>281.2</v>
          </cell>
          <cell r="BT536">
            <v>287.89999999999998</v>
          </cell>
          <cell r="BU536">
            <v>294.60000000000002</v>
          </cell>
          <cell r="BV536">
            <v>301.3</v>
          </cell>
          <cell r="BW536">
            <v>308</v>
          </cell>
          <cell r="BX536">
            <v>314.7</v>
          </cell>
          <cell r="BY536">
            <v>321.39999999999998</v>
          </cell>
          <cell r="BZ536">
            <v>328.1</v>
          </cell>
          <cell r="CA536">
            <v>334.8</v>
          </cell>
          <cell r="CB536">
            <v>341.5</v>
          </cell>
          <cell r="CC536">
            <v>308</v>
          </cell>
        </row>
        <row r="537">
          <cell r="AD537">
            <v>168</v>
          </cell>
          <cell r="AE537">
            <v>134.66</v>
          </cell>
          <cell r="AF537">
            <v>139.47</v>
          </cell>
          <cell r="AG537">
            <v>144.29</v>
          </cell>
          <cell r="AH537">
            <v>149.1</v>
          </cell>
          <cell r="AI537">
            <v>153.91</v>
          </cell>
          <cell r="AJ537">
            <v>158.72999999999999</v>
          </cell>
          <cell r="AK537">
            <v>163.54</v>
          </cell>
          <cell r="AL537">
            <v>168.36</v>
          </cell>
          <cell r="AM537">
            <v>173.17</v>
          </cell>
          <cell r="AN537">
            <v>177.99</v>
          </cell>
          <cell r="AO537">
            <v>182.8</v>
          </cell>
          <cell r="AP537">
            <v>187.62</v>
          </cell>
          <cell r="AQ537">
            <v>192.43</v>
          </cell>
          <cell r="AR537">
            <v>197.25</v>
          </cell>
          <cell r="AS537">
            <v>202.06</v>
          </cell>
          <cell r="AT537">
            <v>206.87</v>
          </cell>
          <cell r="AU537">
            <v>211.69</v>
          </cell>
          <cell r="AV537">
            <v>216.5</v>
          </cell>
          <cell r="AW537">
            <v>221.32</v>
          </cell>
          <cell r="AX537">
            <v>226.13</v>
          </cell>
          <cell r="AY537">
            <v>230.95</v>
          </cell>
          <cell r="AZ537">
            <v>235.76</v>
          </cell>
          <cell r="BA537">
            <v>240.58</v>
          </cell>
          <cell r="BB537">
            <v>245.39</v>
          </cell>
          <cell r="BC537">
            <v>221.32</v>
          </cell>
          <cell r="BD537">
            <v>168</v>
          </cell>
          <cell r="BE537">
            <v>188.52</v>
          </cell>
          <cell r="BF537">
            <v>195.26</v>
          </cell>
          <cell r="BG537">
            <v>202</v>
          </cell>
          <cell r="BH537">
            <v>208.74</v>
          </cell>
          <cell r="BI537">
            <v>215.48</v>
          </cell>
          <cell r="BJ537">
            <v>222.22</v>
          </cell>
          <cell r="BK537">
            <v>228.96</v>
          </cell>
          <cell r="BL537">
            <v>235.7</v>
          </cell>
          <cell r="BM537">
            <v>242.44</v>
          </cell>
          <cell r="BN537">
            <v>249.18</v>
          </cell>
          <cell r="BO537">
            <v>255.92</v>
          </cell>
          <cell r="BP537">
            <v>262.66000000000003</v>
          </cell>
          <cell r="BQ537">
            <v>269.39999999999998</v>
          </cell>
          <cell r="BR537">
            <v>276.14</v>
          </cell>
          <cell r="BS537">
            <v>282.88</v>
          </cell>
          <cell r="BT537">
            <v>289.62</v>
          </cell>
          <cell r="BU537">
            <v>296.36</v>
          </cell>
          <cell r="BV537">
            <v>303.10000000000002</v>
          </cell>
          <cell r="BW537">
            <v>309.83999999999997</v>
          </cell>
          <cell r="BX537">
            <v>316.58999999999997</v>
          </cell>
          <cell r="BY537">
            <v>323.33</v>
          </cell>
          <cell r="BZ537">
            <v>330.07</v>
          </cell>
          <cell r="CA537">
            <v>336.81</v>
          </cell>
          <cell r="CB537">
            <v>343.55</v>
          </cell>
          <cell r="CC537">
            <v>309.83999999999997</v>
          </cell>
        </row>
        <row r="538">
          <cell r="AD538">
            <v>169</v>
          </cell>
          <cell r="AE538">
            <v>135.46</v>
          </cell>
          <cell r="AF538">
            <v>140.30000000000001</v>
          </cell>
          <cell r="AG538">
            <v>145.13999999999999</v>
          </cell>
          <cell r="AH538">
            <v>149.99</v>
          </cell>
          <cell r="AI538">
            <v>154.83000000000001</v>
          </cell>
          <cell r="AJ538">
            <v>159.66999999999999</v>
          </cell>
          <cell r="AK538">
            <v>164.52</v>
          </cell>
          <cell r="AL538">
            <v>169.36</v>
          </cell>
          <cell r="AM538">
            <v>174.2</v>
          </cell>
          <cell r="AN538">
            <v>179.05</v>
          </cell>
          <cell r="AO538">
            <v>183.89</v>
          </cell>
          <cell r="AP538">
            <v>188.73</v>
          </cell>
          <cell r="AQ538">
            <v>193.57</v>
          </cell>
          <cell r="AR538">
            <v>198.42</v>
          </cell>
          <cell r="AS538">
            <v>203.26</v>
          </cell>
          <cell r="AT538">
            <v>208.1</v>
          </cell>
          <cell r="AU538">
            <v>212.95</v>
          </cell>
          <cell r="AV538">
            <v>217.79</v>
          </cell>
          <cell r="AW538">
            <v>222.63</v>
          </cell>
          <cell r="AX538">
            <v>227.48</v>
          </cell>
          <cell r="AY538">
            <v>232.32</v>
          </cell>
          <cell r="AZ538">
            <v>237.16</v>
          </cell>
          <cell r="BA538">
            <v>242.01</v>
          </cell>
          <cell r="BB538">
            <v>246.85</v>
          </cell>
          <cell r="BC538">
            <v>222.63</v>
          </cell>
          <cell r="BD538">
            <v>169</v>
          </cell>
          <cell r="BE538">
            <v>189.64</v>
          </cell>
          <cell r="BF538">
            <v>196.42</v>
          </cell>
          <cell r="BG538">
            <v>203.2</v>
          </cell>
          <cell r="BH538">
            <v>209.98</v>
          </cell>
          <cell r="BI538">
            <v>216.76</v>
          </cell>
          <cell r="BJ538">
            <v>223.54</v>
          </cell>
          <cell r="BK538">
            <v>230.32</v>
          </cell>
          <cell r="BL538">
            <v>237.1</v>
          </cell>
          <cell r="BM538">
            <v>243.88</v>
          </cell>
          <cell r="BN538">
            <v>250.66</v>
          </cell>
          <cell r="BO538">
            <v>257.44</v>
          </cell>
          <cell r="BP538">
            <v>264.22000000000003</v>
          </cell>
          <cell r="BQ538">
            <v>271</v>
          </cell>
          <cell r="BR538">
            <v>277.77999999999997</v>
          </cell>
          <cell r="BS538">
            <v>284.57</v>
          </cell>
          <cell r="BT538">
            <v>291.35000000000002</v>
          </cell>
          <cell r="BU538">
            <v>298.13</v>
          </cell>
          <cell r="BV538">
            <v>304.91000000000003</v>
          </cell>
          <cell r="BW538">
            <v>311.69</v>
          </cell>
          <cell r="BX538">
            <v>318.47000000000003</v>
          </cell>
          <cell r="BY538">
            <v>325.25</v>
          </cell>
          <cell r="BZ538">
            <v>332.03</v>
          </cell>
          <cell r="CA538">
            <v>338.81</v>
          </cell>
          <cell r="CB538">
            <v>345.59</v>
          </cell>
          <cell r="CC538">
            <v>311.69</v>
          </cell>
        </row>
        <row r="539">
          <cell r="AD539">
            <v>170</v>
          </cell>
          <cell r="AE539">
            <v>136.26</v>
          </cell>
          <cell r="AF539">
            <v>141.13</v>
          </cell>
          <cell r="AG539">
            <v>146</v>
          </cell>
          <cell r="AH539">
            <v>150.87</v>
          </cell>
          <cell r="AI539">
            <v>155.74</v>
          </cell>
          <cell r="AJ539">
            <v>160.62</v>
          </cell>
          <cell r="AK539">
            <v>165.49</v>
          </cell>
          <cell r="AL539">
            <v>170.36</v>
          </cell>
          <cell r="AM539">
            <v>175.23</v>
          </cell>
          <cell r="AN539">
            <v>180.1</v>
          </cell>
          <cell r="AO539">
            <v>184.97</v>
          </cell>
          <cell r="AP539">
            <v>189.85</v>
          </cell>
          <cell r="AQ539">
            <v>194.72</v>
          </cell>
          <cell r="AR539">
            <v>199.59</v>
          </cell>
          <cell r="AS539">
            <v>204.46</v>
          </cell>
          <cell r="AT539">
            <v>209.33</v>
          </cell>
          <cell r="AU539">
            <v>214.21</v>
          </cell>
          <cell r="AV539">
            <v>219.08</v>
          </cell>
          <cell r="AW539">
            <v>223.95</v>
          </cell>
          <cell r="AX539">
            <v>228.82</v>
          </cell>
          <cell r="AY539">
            <v>233.69</v>
          </cell>
          <cell r="AZ539">
            <v>238.56</v>
          </cell>
          <cell r="BA539">
            <v>243.44</v>
          </cell>
          <cell r="BB539">
            <v>248.31</v>
          </cell>
          <cell r="BC539">
            <v>223.95</v>
          </cell>
          <cell r="BD539">
            <v>170</v>
          </cell>
          <cell r="BE539">
            <v>190.76</v>
          </cell>
          <cell r="BF539">
            <v>197.58</v>
          </cell>
          <cell r="BG539">
            <v>204.4</v>
          </cell>
          <cell r="BH539">
            <v>211.22</v>
          </cell>
          <cell r="BI539">
            <v>218.04</v>
          </cell>
          <cell r="BJ539">
            <v>224.86</v>
          </cell>
          <cell r="BK539">
            <v>231.68</v>
          </cell>
          <cell r="BL539">
            <v>238.5</v>
          </cell>
          <cell r="BM539">
            <v>245.32</v>
          </cell>
          <cell r="BN539">
            <v>252.14</v>
          </cell>
          <cell r="BO539">
            <v>258.95999999999998</v>
          </cell>
          <cell r="BP539">
            <v>265.77999999999997</v>
          </cell>
          <cell r="BQ539">
            <v>272.61</v>
          </cell>
          <cell r="BR539">
            <v>279.43</v>
          </cell>
          <cell r="BS539">
            <v>286.25</v>
          </cell>
          <cell r="BT539">
            <v>293.07</v>
          </cell>
          <cell r="BU539">
            <v>299.89</v>
          </cell>
          <cell r="BV539">
            <v>306.70999999999998</v>
          </cell>
          <cell r="BW539">
            <v>313.52999999999997</v>
          </cell>
          <cell r="BX539">
            <v>320.35000000000002</v>
          </cell>
          <cell r="BY539">
            <v>327.17</v>
          </cell>
          <cell r="BZ539">
            <v>333.99</v>
          </cell>
          <cell r="CA539">
            <v>340.81</v>
          </cell>
          <cell r="CB539">
            <v>347.63</v>
          </cell>
          <cell r="CC539">
            <v>313.52999999999997</v>
          </cell>
        </row>
        <row r="540">
          <cell r="AD540">
            <v>171</v>
          </cell>
          <cell r="AE540">
            <v>137.06</v>
          </cell>
          <cell r="AF540">
            <v>141.96</v>
          </cell>
          <cell r="AG540">
            <v>146.86000000000001</v>
          </cell>
          <cell r="AH540">
            <v>151.76</v>
          </cell>
          <cell r="AI540">
            <v>156.66</v>
          </cell>
          <cell r="AJ540">
            <v>161.56</v>
          </cell>
          <cell r="AK540">
            <v>166.46</v>
          </cell>
          <cell r="AL540">
            <v>171.36</v>
          </cell>
          <cell r="AM540">
            <v>176.26</v>
          </cell>
          <cell r="AN540">
            <v>181.16</v>
          </cell>
          <cell r="AO540">
            <v>186.06</v>
          </cell>
          <cell r="AP540">
            <v>190.96</v>
          </cell>
          <cell r="AQ540">
            <v>195.86</v>
          </cell>
          <cell r="AR540">
            <v>200.76</v>
          </cell>
          <cell r="AS540">
            <v>205.66</v>
          </cell>
          <cell r="AT540">
            <v>210.56</v>
          </cell>
          <cell r="AU540">
            <v>215.46</v>
          </cell>
          <cell r="AV540">
            <v>220.36</v>
          </cell>
          <cell r="AW540">
            <v>225.26</v>
          </cell>
          <cell r="AX540">
            <v>230.16</v>
          </cell>
          <cell r="AY540">
            <v>235.07</v>
          </cell>
          <cell r="AZ540">
            <v>239.97</v>
          </cell>
          <cell r="BA540">
            <v>244.87</v>
          </cell>
          <cell r="BB540">
            <v>249.77</v>
          </cell>
          <cell r="BC540">
            <v>225.26</v>
          </cell>
          <cell r="BD540">
            <v>171</v>
          </cell>
          <cell r="BE540">
            <v>191.88</v>
          </cell>
          <cell r="BF540">
            <v>198.74</v>
          </cell>
          <cell r="BG540">
            <v>205.6</v>
          </cell>
          <cell r="BH540">
            <v>212.46</v>
          </cell>
          <cell r="BI540">
            <v>219.32</v>
          </cell>
          <cell r="BJ540">
            <v>226.18</v>
          </cell>
          <cell r="BK540">
            <v>233.04</v>
          </cell>
          <cell r="BL540">
            <v>239.9</v>
          </cell>
          <cell r="BM540">
            <v>246.76</v>
          </cell>
          <cell r="BN540">
            <v>253.62</v>
          </cell>
          <cell r="BO540">
            <v>260.48</v>
          </cell>
          <cell r="BP540">
            <v>267.35000000000002</v>
          </cell>
          <cell r="BQ540">
            <v>274.20999999999998</v>
          </cell>
          <cell r="BR540">
            <v>281.07</v>
          </cell>
          <cell r="BS540">
            <v>287.93</v>
          </cell>
          <cell r="BT540">
            <v>294.79000000000002</v>
          </cell>
          <cell r="BU540">
            <v>301.64999999999998</v>
          </cell>
          <cell r="BV540">
            <v>308.51</v>
          </cell>
          <cell r="BW540">
            <v>315.37</v>
          </cell>
          <cell r="BX540">
            <v>322.23</v>
          </cell>
          <cell r="BY540">
            <v>329.09</v>
          </cell>
          <cell r="BZ540">
            <v>335.95</v>
          </cell>
          <cell r="CA540">
            <v>342.81</v>
          </cell>
          <cell r="CB540">
            <v>349.67</v>
          </cell>
          <cell r="CC540">
            <v>315.37</v>
          </cell>
        </row>
        <row r="541">
          <cell r="AD541">
            <v>172</v>
          </cell>
          <cell r="AE541">
            <v>137.86000000000001</v>
          </cell>
          <cell r="AF541">
            <v>142.78</v>
          </cell>
          <cell r="AG541">
            <v>147.71</v>
          </cell>
          <cell r="AH541">
            <v>152.63999999999999</v>
          </cell>
          <cell r="AI541">
            <v>157.57</v>
          </cell>
          <cell r="AJ541">
            <v>162.5</v>
          </cell>
          <cell r="AK541">
            <v>167.43</v>
          </cell>
          <cell r="AL541">
            <v>172.36</v>
          </cell>
          <cell r="AM541">
            <v>177.29</v>
          </cell>
          <cell r="AN541">
            <v>182.22</v>
          </cell>
          <cell r="AO541">
            <v>187.15</v>
          </cell>
          <cell r="AP541">
            <v>192.08</v>
          </cell>
          <cell r="AQ541">
            <v>197.01</v>
          </cell>
          <cell r="AR541">
            <v>201.93</v>
          </cell>
          <cell r="AS541">
            <v>206.86</v>
          </cell>
          <cell r="AT541">
            <v>211.79</v>
          </cell>
          <cell r="AU541">
            <v>216.72</v>
          </cell>
          <cell r="AV541">
            <v>221.65</v>
          </cell>
          <cell r="AW541">
            <v>226.58</v>
          </cell>
          <cell r="AX541">
            <v>231.51</v>
          </cell>
          <cell r="AY541">
            <v>236.44</v>
          </cell>
          <cell r="AZ541">
            <v>241.37</v>
          </cell>
          <cell r="BA541">
            <v>246.3</v>
          </cell>
          <cell r="BB541">
            <v>251.23</v>
          </cell>
          <cell r="BC541">
            <v>226.58</v>
          </cell>
          <cell r="BD541">
            <v>172</v>
          </cell>
          <cell r="BE541">
            <v>193</v>
          </cell>
          <cell r="BF541">
            <v>199.9</v>
          </cell>
          <cell r="BG541">
            <v>206.8</v>
          </cell>
          <cell r="BH541">
            <v>213.7</v>
          </cell>
          <cell r="BI541">
            <v>220.6</v>
          </cell>
          <cell r="BJ541">
            <v>227.5</v>
          </cell>
          <cell r="BK541">
            <v>234.4</v>
          </cell>
          <cell r="BL541">
            <v>241.3</v>
          </cell>
          <cell r="BM541">
            <v>248.2</v>
          </cell>
          <cell r="BN541">
            <v>255.1</v>
          </cell>
          <cell r="BO541">
            <v>262.01</v>
          </cell>
          <cell r="BP541">
            <v>268.91000000000003</v>
          </cell>
          <cell r="BQ541">
            <v>275.81</v>
          </cell>
          <cell r="BR541">
            <v>282.70999999999998</v>
          </cell>
          <cell r="BS541">
            <v>289.61</v>
          </cell>
          <cell r="BT541">
            <v>296.51</v>
          </cell>
          <cell r="BU541">
            <v>303.41000000000003</v>
          </cell>
          <cell r="BV541">
            <v>310.31</v>
          </cell>
          <cell r="BW541">
            <v>317.20999999999998</v>
          </cell>
          <cell r="BX541">
            <v>324.11</v>
          </cell>
          <cell r="BY541">
            <v>331.01</v>
          </cell>
          <cell r="BZ541">
            <v>337.91</v>
          </cell>
          <cell r="CA541">
            <v>344.81</v>
          </cell>
          <cell r="CB541">
            <v>351.72</v>
          </cell>
          <cell r="CC541">
            <v>317.20999999999998</v>
          </cell>
        </row>
        <row r="542">
          <cell r="AD542">
            <v>173</v>
          </cell>
          <cell r="AE542">
            <v>138.65</v>
          </cell>
          <cell r="AF542">
            <v>143.61000000000001</v>
          </cell>
          <cell r="AG542">
            <v>148.57</v>
          </cell>
          <cell r="AH542">
            <v>153.53</v>
          </cell>
          <cell r="AI542">
            <v>158.49</v>
          </cell>
          <cell r="AJ542">
            <v>163.44</v>
          </cell>
          <cell r="AK542">
            <v>168.4</v>
          </cell>
          <cell r="AL542">
            <v>173.36</v>
          </cell>
          <cell r="AM542">
            <v>178.32</v>
          </cell>
          <cell r="AN542">
            <v>183.28</v>
          </cell>
          <cell r="AO542">
            <v>188.23</v>
          </cell>
          <cell r="AP542">
            <v>193.19</v>
          </cell>
          <cell r="AQ542">
            <v>198.15</v>
          </cell>
          <cell r="AR542">
            <v>203.11</v>
          </cell>
          <cell r="AS542">
            <v>208.06</v>
          </cell>
          <cell r="AT542">
            <v>213.02</v>
          </cell>
          <cell r="AU542">
            <v>217.98</v>
          </cell>
          <cell r="AV542">
            <v>222.94</v>
          </cell>
          <cell r="AW542">
            <v>227.9</v>
          </cell>
          <cell r="AX542">
            <v>232.85</v>
          </cell>
          <cell r="AY542">
            <v>237.81</v>
          </cell>
          <cell r="AZ542">
            <v>242.77</v>
          </cell>
          <cell r="BA542">
            <v>247.73</v>
          </cell>
          <cell r="BB542">
            <v>252.68</v>
          </cell>
          <cell r="BC542">
            <v>227.89</v>
          </cell>
          <cell r="BD542">
            <v>173</v>
          </cell>
          <cell r="BE542">
            <v>194.12</v>
          </cell>
          <cell r="BF542">
            <v>201.06</v>
          </cell>
          <cell r="BG542">
            <v>208</v>
          </cell>
          <cell r="BH542">
            <v>214.94</v>
          </cell>
          <cell r="BI542">
            <v>221.88</v>
          </cell>
          <cell r="BJ542">
            <v>228.82</v>
          </cell>
          <cell r="BK542">
            <v>235.76</v>
          </cell>
          <cell r="BL542">
            <v>242.7</v>
          </cell>
          <cell r="BM542">
            <v>249.64</v>
          </cell>
          <cell r="BN542">
            <v>256.58999999999997</v>
          </cell>
          <cell r="BO542">
            <v>263.52999999999997</v>
          </cell>
          <cell r="BP542">
            <v>270.47000000000003</v>
          </cell>
          <cell r="BQ542">
            <v>277.41000000000003</v>
          </cell>
          <cell r="BR542">
            <v>284.35000000000002</v>
          </cell>
          <cell r="BS542">
            <v>291.29000000000002</v>
          </cell>
          <cell r="BT542">
            <v>298.23</v>
          </cell>
          <cell r="BU542">
            <v>305.17</v>
          </cell>
          <cell r="BV542">
            <v>312.11</v>
          </cell>
          <cell r="BW542">
            <v>319.05</v>
          </cell>
          <cell r="BX542">
            <v>325.99</v>
          </cell>
          <cell r="BY542">
            <v>332.93</v>
          </cell>
          <cell r="BZ542">
            <v>339.88</v>
          </cell>
          <cell r="CA542">
            <v>346.82</v>
          </cell>
          <cell r="CB542">
            <v>353.76</v>
          </cell>
          <cell r="CC542">
            <v>319.05</v>
          </cell>
        </row>
        <row r="543">
          <cell r="AD543">
            <v>174</v>
          </cell>
          <cell r="AE543">
            <v>19.45</v>
          </cell>
          <cell r="AF543">
            <v>144.44</v>
          </cell>
          <cell r="AG543">
            <v>149.43</v>
          </cell>
          <cell r="AH543">
            <v>154.41</v>
          </cell>
          <cell r="AI543">
            <v>159.4</v>
          </cell>
          <cell r="AJ543">
            <v>164.39</v>
          </cell>
          <cell r="AK543">
            <v>169.37</v>
          </cell>
          <cell r="AL543">
            <v>174.36</v>
          </cell>
          <cell r="AM543">
            <v>179.35</v>
          </cell>
          <cell r="AN543">
            <v>184.33</v>
          </cell>
          <cell r="AO543">
            <v>189.32</v>
          </cell>
          <cell r="AP543">
            <v>194.31</v>
          </cell>
          <cell r="AQ543">
            <v>199.29</v>
          </cell>
          <cell r="AR543">
            <v>204.28</v>
          </cell>
          <cell r="AS543">
            <v>209.27</v>
          </cell>
          <cell r="AT543">
            <v>214.25</v>
          </cell>
          <cell r="AU543">
            <v>219.24</v>
          </cell>
          <cell r="AV543">
            <v>224.22</v>
          </cell>
          <cell r="AW543">
            <v>229.21</v>
          </cell>
          <cell r="AX543">
            <v>234.2</v>
          </cell>
          <cell r="AY543">
            <v>239.18</v>
          </cell>
          <cell r="AZ543">
            <v>244.17</v>
          </cell>
          <cell r="BA543">
            <v>249.16</v>
          </cell>
          <cell r="BB543">
            <v>254.14</v>
          </cell>
          <cell r="BC543">
            <v>229.21</v>
          </cell>
          <cell r="BD543">
            <v>174</v>
          </cell>
          <cell r="BE543">
            <v>195.24</v>
          </cell>
          <cell r="BF543">
            <v>202.22</v>
          </cell>
          <cell r="BG543">
            <v>209.2</v>
          </cell>
          <cell r="BH543">
            <v>216.18</v>
          </cell>
          <cell r="BI543">
            <v>223.16</v>
          </cell>
          <cell r="BJ543">
            <v>230.14</v>
          </cell>
          <cell r="BK543">
            <v>237.12</v>
          </cell>
          <cell r="BL543">
            <v>244.1</v>
          </cell>
          <cell r="BM543">
            <v>251.08</v>
          </cell>
          <cell r="BN543">
            <v>258.07</v>
          </cell>
          <cell r="BO543">
            <v>265.05</v>
          </cell>
          <cell r="BP543">
            <v>272.02999999999997</v>
          </cell>
          <cell r="BQ543">
            <v>279.01</v>
          </cell>
          <cell r="BR543">
            <v>285.99</v>
          </cell>
          <cell r="BS543">
            <v>292.97000000000003</v>
          </cell>
          <cell r="BT543">
            <v>299.95</v>
          </cell>
          <cell r="BU543">
            <v>306.93</v>
          </cell>
          <cell r="BV543">
            <v>313.91000000000003</v>
          </cell>
          <cell r="BW543">
            <v>320.89</v>
          </cell>
          <cell r="BX543">
            <v>327.88</v>
          </cell>
          <cell r="BY543">
            <v>334.86</v>
          </cell>
          <cell r="BZ543">
            <v>341.84</v>
          </cell>
          <cell r="CA543">
            <v>348.82</v>
          </cell>
          <cell r="CB543">
            <v>355.8</v>
          </cell>
          <cell r="CC543">
            <v>320.89</v>
          </cell>
        </row>
        <row r="544">
          <cell r="AD544">
            <v>175</v>
          </cell>
          <cell r="AE544">
            <v>140.25</v>
          </cell>
          <cell r="AF544">
            <v>145.27000000000001</v>
          </cell>
          <cell r="AG544">
            <v>150.28</v>
          </cell>
          <cell r="AH544">
            <v>155.30000000000001</v>
          </cell>
          <cell r="AI544">
            <v>160.31</v>
          </cell>
          <cell r="AJ544">
            <v>165.33</v>
          </cell>
          <cell r="AK544">
            <v>170.34</v>
          </cell>
          <cell r="AL544">
            <v>175.36</v>
          </cell>
          <cell r="AM544">
            <v>180.38</v>
          </cell>
          <cell r="AN544">
            <v>185.39</v>
          </cell>
          <cell r="AO544">
            <v>190.41</v>
          </cell>
          <cell r="AP544">
            <v>195.42</v>
          </cell>
          <cell r="AQ544">
            <v>200.44</v>
          </cell>
          <cell r="AR544">
            <v>205.45</v>
          </cell>
          <cell r="AS544">
            <v>210.47</v>
          </cell>
          <cell r="AT544">
            <v>215.48</v>
          </cell>
          <cell r="AU544">
            <v>220.5</v>
          </cell>
          <cell r="AV544">
            <v>225.51</v>
          </cell>
          <cell r="AW544">
            <v>230.53</v>
          </cell>
          <cell r="AX544">
            <v>235.54</v>
          </cell>
          <cell r="AY544">
            <v>240.56</v>
          </cell>
          <cell r="AZ544">
            <v>245.57</v>
          </cell>
          <cell r="BA544">
            <v>250.59</v>
          </cell>
          <cell r="BB544">
            <v>255.6</v>
          </cell>
          <cell r="BC544">
            <v>230.53</v>
          </cell>
          <cell r="BD544">
            <v>175</v>
          </cell>
          <cell r="BE544">
            <v>196.36</v>
          </cell>
          <cell r="BF544">
            <v>203.38</v>
          </cell>
          <cell r="BG544">
            <v>210.4</v>
          </cell>
          <cell r="BH544">
            <v>217.42</v>
          </cell>
          <cell r="BI544">
            <v>224.44</v>
          </cell>
          <cell r="BJ544">
            <v>231.46</v>
          </cell>
          <cell r="BK544">
            <v>238.48</v>
          </cell>
          <cell r="BL544">
            <v>245.5</v>
          </cell>
          <cell r="BM544">
            <v>252.53</v>
          </cell>
          <cell r="BN544">
            <v>259.55</v>
          </cell>
          <cell r="BO544">
            <v>266.57</v>
          </cell>
          <cell r="BP544">
            <v>273.58999999999997</v>
          </cell>
          <cell r="BQ544">
            <v>280.61</v>
          </cell>
          <cell r="BR544">
            <v>287.63</v>
          </cell>
          <cell r="BS544">
            <v>294.64999999999998</v>
          </cell>
          <cell r="BT544">
            <v>301.67</v>
          </cell>
          <cell r="BU544">
            <v>308.69</v>
          </cell>
          <cell r="BV544">
            <v>315.72000000000003</v>
          </cell>
          <cell r="BW544">
            <v>322.74</v>
          </cell>
          <cell r="BX544">
            <v>329.76</v>
          </cell>
          <cell r="BY544">
            <v>336.78</v>
          </cell>
          <cell r="BZ544">
            <v>343.8</v>
          </cell>
          <cell r="CA544">
            <v>350.82</v>
          </cell>
          <cell r="CB544">
            <v>357.84</v>
          </cell>
          <cell r="CC544">
            <v>322.74</v>
          </cell>
        </row>
        <row r="545">
          <cell r="AD545">
            <v>176</v>
          </cell>
          <cell r="AE545">
            <v>141.05000000000001</v>
          </cell>
          <cell r="AF545">
            <v>146.1</v>
          </cell>
          <cell r="AG545">
            <v>151.13999999999999</v>
          </cell>
          <cell r="AH545">
            <v>156.19</v>
          </cell>
          <cell r="AI545">
            <v>161.22999999999999</v>
          </cell>
          <cell r="AJ545">
            <v>166.27</v>
          </cell>
          <cell r="AK545">
            <v>171.32</v>
          </cell>
          <cell r="AL545">
            <v>176.36</v>
          </cell>
          <cell r="AM545">
            <v>181.4</v>
          </cell>
          <cell r="AN545">
            <v>186.45</v>
          </cell>
          <cell r="AO545">
            <v>191.49</v>
          </cell>
          <cell r="AP545">
            <v>196.54</v>
          </cell>
          <cell r="AQ545">
            <v>201.58</v>
          </cell>
          <cell r="AR545">
            <v>206.62</v>
          </cell>
          <cell r="AS545">
            <v>211.67</v>
          </cell>
          <cell r="AT545">
            <v>216.71</v>
          </cell>
          <cell r="AU545">
            <v>221.75</v>
          </cell>
          <cell r="AV545">
            <v>226.8</v>
          </cell>
          <cell r="AW545">
            <v>231.84</v>
          </cell>
          <cell r="AX545">
            <v>236.89</v>
          </cell>
          <cell r="AY545">
            <v>241.93</v>
          </cell>
          <cell r="AZ545">
            <v>246.97</v>
          </cell>
          <cell r="BA545">
            <v>252.02</v>
          </cell>
          <cell r="BB545">
            <v>257.06</v>
          </cell>
          <cell r="BC545">
            <v>231.84</v>
          </cell>
          <cell r="BD545">
            <v>176</v>
          </cell>
          <cell r="BE545">
            <v>197.48</v>
          </cell>
          <cell r="BF545">
            <v>204.54</v>
          </cell>
          <cell r="BG545">
            <v>211.6</v>
          </cell>
          <cell r="BH545">
            <v>218.66</v>
          </cell>
          <cell r="BI545">
            <v>225.72</v>
          </cell>
          <cell r="BJ545">
            <v>232.78</v>
          </cell>
          <cell r="BK545">
            <v>239.84</v>
          </cell>
          <cell r="BL545">
            <v>246.9</v>
          </cell>
          <cell r="BM545">
            <v>253.97</v>
          </cell>
          <cell r="BN545">
            <v>261.02999999999997</v>
          </cell>
          <cell r="BO545">
            <v>268.08999999999997</v>
          </cell>
          <cell r="BP545">
            <v>275.14999999999998</v>
          </cell>
          <cell r="BQ545">
            <v>282.20999999999998</v>
          </cell>
          <cell r="BR545">
            <v>289.27</v>
          </cell>
          <cell r="BS545">
            <v>296.33</v>
          </cell>
          <cell r="BT545">
            <v>303.39</v>
          </cell>
          <cell r="BU545">
            <v>310.45999999999998</v>
          </cell>
          <cell r="BV545">
            <v>317.52</v>
          </cell>
          <cell r="BW545">
            <v>324.58</v>
          </cell>
          <cell r="BX545">
            <v>331.64</v>
          </cell>
          <cell r="BY545">
            <v>338.7</v>
          </cell>
          <cell r="BZ545">
            <v>345.76</v>
          </cell>
          <cell r="CA545">
            <v>352.82</v>
          </cell>
          <cell r="CB545">
            <v>359.88</v>
          </cell>
          <cell r="CC545">
            <v>324.58</v>
          </cell>
        </row>
        <row r="546">
          <cell r="AD546">
            <v>177</v>
          </cell>
          <cell r="AE546">
            <v>141.85</v>
          </cell>
          <cell r="AF546">
            <v>146.93</v>
          </cell>
          <cell r="AG546">
            <v>152</v>
          </cell>
          <cell r="AH546">
            <v>157.07</v>
          </cell>
          <cell r="AI546">
            <v>162.13999999999999</v>
          </cell>
          <cell r="AJ546">
            <v>167.22</v>
          </cell>
          <cell r="AK546">
            <v>172.29</v>
          </cell>
          <cell r="AL546">
            <v>177.36</v>
          </cell>
          <cell r="AM546">
            <v>182.43</v>
          </cell>
          <cell r="AN546">
            <v>187.51</v>
          </cell>
          <cell r="AO546">
            <v>192.58</v>
          </cell>
          <cell r="AP546">
            <v>197.65</v>
          </cell>
          <cell r="AQ546">
            <v>202.72</v>
          </cell>
          <cell r="AR546">
            <v>207.8</v>
          </cell>
          <cell r="AS546">
            <v>212.87</v>
          </cell>
          <cell r="AT546">
            <v>217.94</v>
          </cell>
          <cell r="AU546">
            <v>223.01</v>
          </cell>
          <cell r="AV546">
            <v>228.08</v>
          </cell>
          <cell r="AW546">
            <v>233.16</v>
          </cell>
          <cell r="AX546">
            <v>238.23</v>
          </cell>
          <cell r="AY546">
            <v>243.3</v>
          </cell>
          <cell r="AZ546">
            <v>248.37</v>
          </cell>
          <cell r="BA546">
            <v>253.45</v>
          </cell>
          <cell r="BB546">
            <v>258.52</v>
          </cell>
          <cell r="BC546">
            <v>233.16</v>
          </cell>
          <cell r="BD546">
            <v>177</v>
          </cell>
          <cell r="BE546">
            <v>198.59</v>
          </cell>
          <cell r="BF546">
            <v>205.7</v>
          </cell>
          <cell r="BG546">
            <v>212.8</v>
          </cell>
          <cell r="BH546">
            <v>219.9</v>
          </cell>
          <cell r="BI546">
            <v>227</v>
          </cell>
          <cell r="BJ546">
            <v>234.1</v>
          </cell>
          <cell r="BK546">
            <v>241.2</v>
          </cell>
          <cell r="BL546">
            <v>248.3</v>
          </cell>
          <cell r="BM546">
            <v>255.41</v>
          </cell>
          <cell r="BN546">
            <v>262.51</v>
          </cell>
          <cell r="BO546">
            <v>269.61</v>
          </cell>
          <cell r="BP546">
            <v>276.70999999999998</v>
          </cell>
          <cell r="BQ546">
            <v>283.81</v>
          </cell>
          <cell r="BR546">
            <v>290.91000000000003</v>
          </cell>
          <cell r="BS546">
            <v>298.01</v>
          </cell>
          <cell r="BT546">
            <v>305.12</v>
          </cell>
          <cell r="BU546">
            <v>312.22000000000003</v>
          </cell>
          <cell r="BV546">
            <v>319.32</v>
          </cell>
          <cell r="BW546">
            <v>326.42</v>
          </cell>
          <cell r="BX546">
            <v>333.52</v>
          </cell>
          <cell r="BY546">
            <v>340.62</v>
          </cell>
          <cell r="BZ546">
            <v>347.72</v>
          </cell>
          <cell r="CA546">
            <v>354.83</v>
          </cell>
          <cell r="CB546">
            <v>361.93</v>
          </cell>
          <cell r="CC546">
            <v>326.42</v>
          </cell>
        </row>
        <row r="547">
          <cell r="AD547">
            <v>178</v>
          </cell>
          <cell r="AE547">
            <v>142.65</v>
          </cell>
          <cell r="AF547">
            <v>147.75</v>
          </cell>
          <cell r="AG547">
            <v>152.86000000000001</v>
          </cell>
          <cell r="AH547">
            <v>157.96</v>
          </cell>
          <cell r="AI547">
            <v>163.06</v>
          </cell>
          <cell r="AJ547">
            <v>168.16</v>
          </cell>
          <cell r="AK547">
            <v>173.26</v>
          </cell>
          <cell r="AL547">
            <v>178.36</v>
          </cell>
          <cell r="AM547">
            <v>183.46</v>
          </cell>
          <cell r="AN547">
            <v>188.56</v>
          </cell>
          <cell r="AO547">
            <v>193.66</v>
          </cell>
          <cell r="AP547">
            <v>198.77</v>
          </cell>
          <cell r="AQ547">
            <v>203.87</v>
          </cell>
          <cell r="AR547">
            <v>208.97</v>
          </cell>
          <cell r="AS547">
            <v>214.07</v>
          </cell>
          <cell r="AT547">
            <v>219.17</v>
          </cell>
          <cell r="AU547">
            <v>224.27</v>
          </cell>
          <cell r="AV547">
            <v>229.37</v>
          </cell>
          <cell r="AW547">
            <v>234.47</v>
          </cell>
          <cell r="AX547">
            <v>239.57</v>
          </cell>
          <cell r="AY547">
            <v>244.67</v>
          </cell>
          <cell r="AZ547">
            <v>249.78</v>
          </cell>
          <cell r="BA547">
            <v>254.88</v>
          </cell>
          <cell r="BB547">
            <v>259.98</v>
          </cell>
          <cell r="BC547">
            <v>234.47</v>
          </cell>
          <cell r="BD547">
            <v>178</v>
          </cell>
          <cell r="BE547">
            <v>199.71</v>
          </cell>
          <cell r="BF547">
            <v>206.86</v>
          </cell>
          <cell r="BG547">
            <v>214</v>
          </cell>
          <cell r="BH547">
            <v>221.14</v>
          </cell>
          <cell r="BI547">
            <v>228.28</v>
          </cell>
          <cell r="BJ547">
            <v>235.42</v>
          </cell>
          <cell r="BK547">
            <v>242.56</v>
          </cell>
          <cell r="BL547">
            <v>249.7</v>
          </cell>
          <cell r="BM547">
            <v>256.85000000000002</v>
          </cell>
          <cell r="BN547">
            <v>263.99</v>
          </cell>
          <cell r="BO547">
            <v>271.13</v>
          </cell>
          <cell r="BP547">
            <v>278.27</v>
          </cell>
          <cell r="BQ547">
            <v>285.41000000000003</v>
          </cell>
          <cell r="BR547">
            <v>292.55</v>
          </cell>
          <cell r="BS547">
            <v>299.7</v>
          </cell>
          <cell r="BT547">
            <v>306.83999999999997</v>
          </cell>
          <cell r="BU547">
            <v>313.98</v>
          </cell>
          <cell r="BV547">
            <v>321.12</v>
          </cell>
          <cell r="BW547">
            <v>328.26</v>
          </cell>
          <cell r="BX547">
            <v>335.4</v>
          </cell>
          <cell r="BY547">
            <v>342.54</v>
          </cell>
          <cell r="BZ547">
            <v>349.69</v>
          </cell>
          <cell r="CA547">
            <v>356.83</v>
          </cell>
          <cell r="CB547">
            <v>363.97</v>
          </cell>
          <cell r="CC547">
            <v>328.26</v>
          </cell>
        </row>
        <row r="548">
          <cell r="AD548">
            <v>179</v>
          </cell>
          <cell r="AE548">
            <v>143.44999999999999</v>
          </cell>
          <cell r="AF548">
            <v>148.58000000000001</v>
          </cell>
          <cell r="AG548">
            <v>153.71</v>
          </cell>
          <cell r="AH548">
            <v>158.84</v>
          </cell>
          <cell r="AI548">
            <v>163.97</v>
          </cell>
          <cell r="AJ548">
            <v>169.1</v>
          </cell>
          <cell r="AK548">
            <v>174.23</v>
          </cell>
          <cell r="AL548">
            <v>179.36</v>
          </cell>
          <cell r="AM548">
            <v>184.49</v>
          </cell>
          <cell r="AN548">
            <v>189.62</v>
          </cell>
          <cell r="AO548">
            <v>194.75</v>
          </cell>
          <cell r="AP548">
            <v>199.88</v>
          </cell>
          <cell r="AQ548">
            <v>205.01</v>
          </cell>
          <cell r="AR548">
            <v>210.14</v>
          </cell>
          <cell r="AS548">
            <v>215.27</v>
          </cell>
          <cell r="AT548">
            <v>220.4</v>
          </cell>
          <cell r="AU548">
            <v>225.53</v>
          </cell>
          <cell r="AV548">
            <v>230.66</v>
          </cell>
          <cell r="AW548">
            <v>235.79</v>
          </cell>
          <cell r="AX548">
            <v>240.92</v>
          </cell>
          <cell r="AY548">
            <v>246.05</v>
          </cell>
          <cell r="AZ548">
            <v>251.18</v>
          </cell>
          <cell r="BA548">
            <v>256.31</v>
          </cell>
          <cell r="BB548">
            <v>261.44</v>
          </cell>
          <cell r="BC548">
            <v>235.79</v>
          </cell>
          <cell r="BD548">
            <v>179</v>
          </cell>
          <cell r="BE548">
            <v>200.83</v>
          </cell>
          <cell r="BF548">
            <v>208.02</v>
          </cell>
          <cell r="BG548">
            <v>215.2</v>
          </cell>
          <cell r="BH548">
            <v>222.38</v>
          </cell>
          <cell r="BI548">
            <v>229.56</v>
          </cell>
          <cell r="BJ548">
            <v>236.74</v>
          </cell>
          <cell r="BK548">
            <v>243.92</v>
          </cell>
          <cell r="BL548">
            <v>251.1</v>
          </cell>
          <cell r="BM548">
            <v>258.29000000000002</v>
          </cell>
          <cell r="BN548">
            <v>265.47000000000003</v>
          </cell>
          <cell r="BO548">
            <v>272.64999999999998</v>
          </cell>
          <cell r="BP548">
            <v>279.83</v>
          </cell>
          <cell r="BQ548">
            <v>287.01</v>
          </cell>
          <cell r="BR548">
            <v>294.2</v>
          </cell>
          <cell r="BS548">
            <v>301.38</v>
          </cell>
          <cell r="BT548">
            <v>308.56</v>
          </cell>
          <cell r="BU548">
            <v>315.74</v>
          </cell>
          <cell r="BV548">
            <v>322.92</v>
          </cell>
          <cell r="BW548">
            <v>330.1</v>
          </cell>
          <cell r="BX548">
            <v>337.28</v>
          </cell>
          <cell r="BY548">
            <v>344.47</v>
          </cell>
          <cell r="BZ548">
            <v>351.65</v>
          </cell>
          <cell r="CA548">
            <v>358.83</v>
          </cell>
          <cell r="CB548">
            <v>366.01</v>
          </cell>
          <cell r="CC548">
            <v>330.1</v>
          </cell>
        </row>
        <row r="549">
          <cell r="AD549">
            <v>180</v>
          </cell>
          <cell r="AE549">
            <v>144.25</v>
          </cell>
          <cell r="AF549">
            <v>149.41</v>
          </cell>
          <cell r="AG549">
            <v>154.57</v>
          </cell>
          <cell r="AH549">
            <v>159.72999999999999</v>
          </cell>
          <cell r="AI549">
            <v>164.89</v>
          </cell>
          <cell r="AJ549">
            <v>170.04</v>
          </cell>
          <cell r="AK549">
            <v>175.2</v>
          </cell>
          <cell r="AL549">
            <v>180.36</v>
          </cell>
          <cell r="AM549">
            <v>185.52</v>
          </cell>
          <cell r="AN549">
            <v>190.68</v>
          </cell>
          <cell r="AO549">
            <v>195.84</v>
          </cell>
          <cell r="AP549">
            <v>200.99</v>
          </cell>
          <cell r="AQ549">
            <v>206.15</v>
          </cell>
          <cell r="AR549">
            <v>211.31</v>
          </cell>
          <cell r="AS549">
            <v>216.47</v>
          </cell>
          <cell r="AT549">
            <v>221.63</v>
          </cell>
          <cell r="AU549">
            <v>226.79</v>
          </cell>
          <cell r="AV549">
            <v>231.95</v>
          </cell>
          <cell r="AW549">
            <v>237.1</v>
          </cell>
          <cell r="AX549">
            <v>242.26</v>
          </cell>
          <cell r="AY549">
            <v>247.42</v>
          </cell>
          <cell r="AZ549">
            <v>252.58</v>
          </cell>
          <cell r="BA549">
            <v>257.74</v>
          </cell>
          <cell r="BB549">
            <v>262.89999999999998</v>
          </cell>
          <cell r="BC549">
            <v>237.1</v>
          </cell>
          <cell r="BD549">
            <v>180</v>
          </cell>
          <cell r="BE549">
            <v>201.95</v>
          </cell>
          <cell r="BF549">
            <v>209.18</v>
          </cell>
          <cell r="BG549">
            <v>216.4</v>
          </cell>
          <cell r="BH549">
            <v>223.62</v>
          </cell>
          <cell r="BI549">
            <v>230.84</v>
          </cell>
          <cell r="BJ549">
            <v>238.06</v>
          </cell>
          <cell r="BK549">
            <v>245.28</v>
          </cell>
          <cell r="BL549">
            <v>252.51</v>
          </cell>
          <cell r="BM549">
            <v>259.73</v>
          </cell>
          <cell r="BN549">
            <v>266.95</v>
          </cell>
          <cell r="BO549">
            <v>274.17</v>
          </cell>
          <cell r="BP549">
            <v>281.39</v>
          </cell>
          <cell r="BQ549">
            <v>288.61</v>
          </cell>
          <cell r="BR549">
            <v>295.83999999999997</v>
          </cell>
          <cell r="BS549">
            <v>303.06</v>
          </cell>
          <cell r="BT549">
            <v>310.27999999999997</v>
          </cell>
          <cell r="BU549">
            <v>317.5</v>
          </cell>
          <cell r="BV549">
            <v>324.72000000000003</v>
          </cell>
          <cell r="BW549">
            <v>331.94</v>
          </cell>
          <cell r="BX549">
            <v>339.17</v>
          </cell>
          <cell r="BY549">
            <v>346.39</v>
          </cell>
          <cell r="BZ549">
            <v>353.61</v>
          </cell>
          <cell r="CA549">
            <v>360.83</v>
          </cell>
          <cell r="CB549">
            <v>368.05</v>
          </cell>
          <cell r="CC549">
            <v>331.94</v>
          </cell>
        </row>
        <row r="550">
          <cell r="AD550">
            <v>181</v>
          </cell>
          <cell r="AE550">
            <v>145.05000000000001</v>
          </cell>
          <cell r="AF550">
            <v>150.24</v>
          </cell>
          <cell r="AG550">
            <v>155.43</v>
          </cell>
          <cell r="AH550">
            <v>160.61000000000001</v>
          </cell>
          <cell r="AI550">
            <v>165.8</v>
          </cell>
          <cell r="AJ550">
            <v>170.99</v>
          </cell>
          <cell r="AK550">
            <v>176.17</v>
          </cell>
          <cell r="AL550">
            <v>181.36</v>
          </cell>
          <cell r="AM550">
            <v>186.55</v>
          </cell>
          <cell r="AN550">
            <v>191.74</v>
          </cell>
          <cell r="AO550">
            <v>196.92</v>
          </cell>
          <cell r="AP550">
            <v>202.11</v>
          </cell>
          <cell r="AQ550">
            <v>207.3</v>
          </cell>
          <cell r="AR550">
            <v>212.48</v>
          </cell>
          <cell r="AS550">
            <v>217.67</v>
          </cell>
          <cell r="AT550">
            <v>222.86</v>
          </cell>
          <cell r="AU550">
            <v>228.04</v>
          </cell>
          <cell r="AV550">
            <v>233.23</v>
          </cell>
          <cell r="AW550">
            <v>238.42</v>
          </cell>
          <cell r="AX550">
            <v>243.61</v>
          </cell>
          <cell r="AY550">
            <v>248.79</v>
          </cell>
          <cell r="AZ550">
            <v>253.98</v>
          </cell>
          <cell r="BA550">
            <v>259.17</v>
          </cell>
          <cell r="BB550">
            <v>264.35000000000002</v>
          </cell>
          <cell r="BC550">
            <v>238.42</v>
          </cell>
          <cell r="BD550">
            <v>181</v>
          </cell>
          <cell r="BE550">
            <v>203.07</v>
          </cell>
          <cell r="BF550">
            <v>210.33</v>
          </cell>
          <cell r="BG550">
            <v>217.6</v>
          </cell>
          <cell r="BH550">
            <v>224.86</v>
          </cell>
          <cell r="BI550">
            <v>232.12</v>
          </cell>
          <cell r="BJ550">
            <v>239.38</v>
          </cell>
          <cell r="BK550">
            <v>246.64</v>
          </cell>
          <cell r="BL550">
            <v>253.91</v>
          </cell>
          <cell r="BM550">
            <v>261.17</v>
          </cell>
          <cell r="BN550">
            <v>268.43</v>
          </cell>
          <cell r="BO550">
            <v>275.69</v>
          </cell>
          <cell r="BP550">
            <v>282.95</v>
          </cell>
          <cell r="BQ550">
            <v>290.22000000000003</v>
          </cell>
          <cell r="BR550">
            <v>297.48</v>
          </cell>
          <cell r="BS550">
            <v>304.74</v>
          </cell>
          <cell r="BT550">
            <v>312</v>
          </cell>
          <cell r="BU550">
            <v>319.26</v>
          </cell>
          <cell r="BV550">
            <v>326.52</v>
          </cell>
          <cell r="BW550">
            <v>333.79</v>
          </cell>
          <cell r="BX550">
            <v>341.05</v>
          </cell>
          <cell r="BY550">
            <v>348.31</v>
          </cell>
          <cell r="BZ550">
            <v>355.57</v>
          </cell>
          <cell r="CA550">
            <v>362.83</v>
          </cell>
          <cell r="CB550">
            <v>370.1</v>
          </cell>
          <cell r="CC550">
            <v>333.79</v>
          </cell>
        </row>
        <row r="551">
          <cell r="AD551">
            <v>182</v>
          </cell>
          <cell r="AE551">
            <v>145.85</v>
          </cell>
          <cell r="AF551">
            <v>151.07</v>
          </cell>
          <cell r="AG551">
            <v>156.28</v>
          </cell>
          <cell r="AH551">
            <v>161.5</v>
          </cell>
          <cell r="AI551">
            <v>166.71</v>
          </cell>
          <cell r="AJ551">
            <v>171.93</v>
          </cell>
          <cell r="AK551">
            <v>177.15</v>
          </cell>
          <cell r="AL551">
            <v>182.36</v>
          </cell>
          <cell r="AM551">
            <v>187.58</v>
          </cell>
          <cell r="AN551">
            <v>192.79</v>
          </cell>
          <cell r="AO551">
            <v>198.01</v>
          </cell>
          <cell r="AP551">
            <v>203.22</v>
          </cell>
          <cell r="AQ551">
            <v>208.44</v>
          </cell>
          <cell r="AR551">
            <v>213.66</v>
          </cell>
          <cell r="AS551">
            <v>218.87</v>
          </cell>
          <cell r="AT551">
            <v>224.09</v>
          </cell>
          <cell r="AU551">
            <v>229.3</v>
          </cell>
          <cell r="AV551">
            <v>234.52</v>
          </cell>
          <cell r="AW551">
            <v>239.73</v>
          </cell>
          <cell r="AX551">
            <v>244.95</v>
          </cell>
          <cell r="AY551">
            <v>250.17</v>
          </cell>
          <cell r="AZ551">
            <v>255.38</v>
          </cell>
          <cell r="BA551">
            <v>260.60000000000002</v>
          </cell>
          <cell r="BB551">
            <v>265.81</v>
          </cell>
          <cell r="BC551">
            <v>239.73</v>
          </cell>
          <cell r="BD551">
            <v>182</v>
          </cell>
          <cell r="BE551">
            <v>204.19</v>
          </cell>
          <cell r="BF551">
            <v>211.49</v>
          </cell>
          <cell r="BG551">
            <v>218.8</v>
          </cell>
          <cell r="BH551">
            <v>226.1</v>
          </cell>
          <cell r="BI551">
            <v>233.4</v>
          </cell>
          <cell r="BJ551">
            <v>240.7</v>
          </cell>
          <cell r="BK551">
            <v>248</v>
          </cell>
          <cell r="BL551">
            <v>255.31</v>
          </cell>
          <cell r="BM551">
            <v>262.61</v>
          </cell>
          <cell r="BN551">
            <v>269.91000000000003</v>
          </cell>
          <cell r="BO551">
            <v>277.20999999999998</v>
          </cell>
          <cell r="BP551">
            <v>284.51</v>
          </cell>
          <cell r="BQ551">
            <v>291.82</v>
          </cell>
          <cell r="BR551">
            <v>299.12</v>
          </cell>
          <cell r="BS551">
            <v>306.42</v>
          </cell>
          <cell r="BT551">
            <v>313.72000000000003</v>
          </cell>
          <cell r="BU551">
            <v>321.02</v>
          </cell>
          <cell r="BV551">
            <v>328.33</v>
          </cell>
          <cell r="BW551">
            <v>335.63</v>
          </cell>
          <cell r="BX551">
            <v>342.93</v>
          </cell>
          <cell r="BY551">
            <v>350.23</v>
          </cell>
          <cell r="BZ551">
            <v>357.53</v>
          </cell>
          <cell r="CA551">
            <v>364.84</v>
          </cell>
          <cell r="CB551">
            <v>372.14</v>
          </cell>
          <cell r="CC551">
            <v>335.63</v>
          </cell>
        </row>
        <row r="552">
          <cell r="AD552">
            <v>183</v>
          </cell>
          <cell r="AE552">
            <v>146.65</v>
          </cell>
          <cell r="AF552">
            <v>151.9</v>
          </cell>
          <cell r="AG552">
            <v>157.13999999999999</v>
          </cell>
          <cell r="AH552">
            <v>162.38</v>
          </cell>
          <cell r="AI552">
            <v>167.63</v>
          </cell>
          <cell r="AJ552">
            <v>172.87</v>
          </cell>
          <cell r="AK552">
            <v>178.12</v>
          </cell>
          <cell r="AL552">
            <v>183.36</v>
          </cell>
          <cell r="AM552">
            <v>188.61</v>
          </cell>
          <cell r="AN552">
            <v>193.85</v>
          </cell>
          <cell r="AO552">
            <v>199.1</v>
          </cell>
          <cell r="AP552">
            <v>204.34</v>
          </cell>
          <cell r="AQ552">
            <v>209.58</v>
          </cell>
          <cell r="AR552">
            <v>214.83</v>
          </cell>
          <cell r="AS552">
            <v>220.07</v>
          </cell>
          <cell r="AT552">
            <v>225.32</v>
          </cell>
          <cell r="AU552">
            <v>230.56</v>
          </cell>
          <cell r="AV552">
            <v>235.81</v>
          </cell>
          <cell r="AW552">
            <v>241.05</v>
          </cell>
          <cell r="AX552">
            <v>246.29</v>
          </cell>
          <cell r="AY552">
            <v>251.54</v>
          </cell>
          <cell r="AZ552">
            <v>256.77999999999997</v>
          </cell>
          <cell r="BA552">
            <v>262.02999999999997</v>
          </cell>
          <cell r="BB552">
            <v>267.27</v>
          </cell>
          <cell r="BC552">
            <v>241.05</v>
          </cell>
          <cell r="BD552">
            <v>183</v>
          </cell>
          <cell r="BE552">
            <v>205.31</v>
          </cell>
          <cell r="BF552">
            <v>212.65</v>
          </cell>
          <cell r="BG552">
            <v>220</v>
          </cell>
          <cell r="BH552">
            <v>227.34</v>
          </cell>
          <cell r="BI552">
            <v>234.68</v>
          </cell>
          <cell r="BJ552">
            <v>242.02</v>
          </cell>
          <cell r="BK552">
            <v>249.36</v>
          </cell>
          <cell r="BL552">
            <v>256.70999999999998</v>
          </cell>
          <cell r="BM552">
            <v>264.05</v>
          </cell>
          <cell r="BN552">
            <v>271.39</v>
          </cell>
          <cell r="BO552">
            <v>278.73</v>
          </cell>
          <cell r="BP552">
            <v>286.08</v>
          </cell>
          <cell r="BQ552">
            <v>293.42</v>
          </cell>
          <cell r="BR552">
            <v>300.76</v>
          </cell>
          <cell r="BS552">
            <v>308.10000000000002</v>
          </cell>
          <cell r="BT552">
            <v>315.44</v>
          </cell>
          <cell r="BU552">
            <v>322.79000000000002</v>
          </cell>
          <cell r="BV552">
            <v>330.13</v>
          </cell>
          <cell r="BW552">
            <v>337.47</v>
          </cell>
          <cell r="BX552">
            <v>344.81</v>
          </cell>
          <cell r="BY552">
            <v>352.15</v>
          </cell>
          <cell r="BZ552">
            <v>359.5</v>
          </cell>
          <cell r="CA552">
            <v>366.84</v>
          </cell>
          <cell r="CB552">
            <v>374.18</v>
          </cell>
          <cell r="CC552">
            <v>337.47</v>
          </cell>
        </row>
        <row r="553">
          <cell r="AD553">
            <v>184</v>
          </cell>
          <cell r="AE553">
            <v>147.44999999999999</v>
          </cell>
          <cell r="AF553">
            <v>152.72</v>
          </cell>
          <cell r="AG553">
            <v>158</v>
          </cell>
          <cell r="AH553">
            <v>163.27000000000001</v>
          </cell>
          <cell r="AI553">
            <v>168.54</v>
          </cell>
          <cell r="AJ553">
            <v>173.82</v>
          </cell>
          <cell r="AK553">
            <v>179.09</v>
          </cell>
          <cell r="AL553">
            <v>184.36</v>
          </cell>
          <cell r="AM553">
            <v>189.64</v>
          </cell>
          <cell r="AN553">
            <v>194.91</v>
          </cell>
          <cell r="AO553">
            <v>200.18</v>
          </cell>
          <cell r="AP553">
            <v>205.45</v>
          </cell>
          <cell r="AQ553">
            <v>210.73</v>
          </cell>
          <cell r="AR553">
            <v>216</v>
          </cell>
          <cell r="AS553">
            <v>221.27</v>
          </cell>
          <cell r="AT553">
            <v>226.55</v>
          </cell>
          <cell r="AU553">
            <v>231.82</v>
          </cell>
          <cell r="AV553">
            <v>237.09</v>
          </cell>
          <cell r="AW553">
            <v>242.37</v>
          </cell>
          <cell r="AX553">
            <v>247.64</v>
          </cell>
          <cell r="AY553">
            <v>252.91</v>
          </cell>
          <cell r="AZ553">
            <v>258.18</v>
          </cell>
          <cell r="BA553">
            <v>263.45999999999998</v>
          </cell>
          <cell r="BB553">
            <v>268.73</v>
          </cell>
          <cell r="BC553">
            <v>242.36</v>
          </cell>
          <cell r="BD553">
            <v>184</v>
          </cell>
          <cell r="BE553">
            <v>206.43</v>
          </cell>
          <cell r="BF553">
            <v>213.81</v>
          </cell>
          <cell r="BG553">
            <v>221.2</v>
          </cell>
          <cell r="BH553">
            <v>228.58</v>
          </cell>
          <cell r="BI553">
            <v>235.96</v>
          </cell>
          <cell r="BJ553">
            <v>243.34</v>
          </cell>
          <cell r="BK553">
            <v>250.72</v>
          </cell>
          <cell r="BL553">
            <v>258.11</v>
          </cell>
          <cell r="BM553">
            <v>265.49</v>
          </cell>
          <cell r="BN553">
            <v>272.87</v>
          </cell>
          <cell r="BO553">
            <v>280.25</v>
          </cell>
          <cell r="BP553">
            <v>287.64</v>
          </cell>
          <cell r="BQ553">
            <v>295.02</v>
          </cell>
          <cell r="BR553">
            <v>302.39999999999998</v>
          </cell>
          <cell r="BS553">
            <v>309.77999999999997</v>
          </cell>
          <cell r="BT553">
            <v>317.16000000000003</v>
          </cell>
          <cell r="BU553">
            <v>324.55</v>
          </cell>
          <cell r="BV553">
            <v>331.93</v>
          </cell>
          <cell r="BW553">
            <v>339.31</v>
          </cell>
          <cell r="BX553">
            <v>346.69</v>
          </cell>
          <cell r="BY553">
            <v>354.08</v>
          </cell>
          <cell r="BZ553">
            <v>361.46</v>
          </cell>
          <cell r="CA553">
            <v>368.84</v>
          </cell>
          <cell r="CB553">
            <v>376.22</v>
          </cell>
          <cell r="CC553">
            <v>339.31</v>
          </cell>
        </row>
        <row r="554">
          <cell r="AD554">
            <v>185</v>
          </cell>
          <cell r="AE554">
            <v>148.25</v>
          </cell>
          <cell r="AF554">
            <v>153.55000000000001</v>
          </cell>
          <cell r="AG554">
            <v>158.85</v>
          </cell>
          <cell r="AH554">
            <v>164.16</v>
          </cell>
          <cell r="AI554">
            <v>169.46</v>
          </cell>
          <cell r="AJ554">
            <v>174.76</v>
          </cell>
          <cell r="AK554">
            <v>180.06</v>
          </cell>
          <cell r="AL554">
            <v>185.36</v>
          </cell>
          <cell r="AM554">
            <v>190.66</v>
          </cell>
          <cell r="AN554">
            <v>195.97</v>
          </cell>
          <cell r="AO554">
            <v>201.27</v>
          </cell>
          <cell r="AP554">
            <v>206.57</v>
          </cell>
          <cell r="AQ554">
            <v>211.87</v>
          </cell>
          <cell r="AR554">
            <v>217.17</v>
          </cell>
          <cell r="AS554">
            <v>222.47</v>
          </cell>
          <cell r="AT554">
            <v>227.78</v>
          </cell>
          <cell r="AU554">
            <v>233.08</v>
          </cell>
          <cell r="AV554">
            <v>238.38</v>
          </cell>
          <cell r="AW554">
            <v>243.68</v>
          </cell>
          <cell r="AX554">
            <v>248.98</v>
          </cell>
          <cell r="AY554">
            <v>254.28</v>
          </cell>
          <cell r="AZ554">
            <v>259.58999999999997</v>
          </cell>
          <cell r="BA554">
            <v>264.89</v>
          </cell>
          <cell r="BB554">
            <v>270.19</v>
          </cell>
          <cell r="BC554">
            <v>243.68</v>
          </cell>
          <cell r="BD554">
            <v>185</v>
          </cell>
          <cell r="BE554">
            <v>207.55</v>
          </cell>
          <cell r="BF554">
            <v>214.97</v>
          </cell>
          <cell r="BG554">
            <v>222.4</v>
          </cell>
          <cell r="BH554">
            <v>229.82</v>
          </cell>
          <cell r="BI554">
            <v>237.24</v>
          </cell>
          <cell r="BJ554">
            <v>244.66</v>
          </cell>
          <cell r="BK554">
            <v>252.08</v>
          </cell>
          <cell r="BL554">
            <v>259.51</v>
          </cell>
          <cell r="BM554">
            <v>266.93</v>
          </cell>
          <cell r="BN554">
            <v>274.35000000000002</v>
          </cell>
          <cell r="BO554">
            <v>281.77</v>
          </cell>
          <cell r="BP554">
            <v>289.2</v>
          </cell>
          <cell r="BQ554">
            <v>296.62</v>
          </cell>
          <cell r="BR554">
            <v>304.04000000000002</v>
          </cell>
          <cell r="BS554">
            <v>311.45999999999998</v>
          </cell>
          <cell r="BT554">
            <v>318.89</v>
          </cell>
          <cell r="BU554">
            <v>326.31</v>
          </cell>
          <cell r="BV554">
            <v>333.73</v>
          </cell>
          <cell r="BW554">
            <v>341.15</v>
          </cell>
          <cell r="BX554">
            <v>348.58</v>
          </cell>
          <cell r="BY554">
            <v>356</v>
          </cell>
          <cell r="BZ554">
            <v>363.42</v>
          </cell>
          <cell r="CA554">
            <v>370.84</v>
          </cell>
          <cell r="CB554">
            <v>378.26</v>
          </cell>
          <cell r="CC554">
            <v>341.15</v>
          </cell>
        </row>
        <row r="555">
          <cell r="AD555">
            <v>186</v>
          </cell>
          <cell r="AE555">
            <v>149.05000000000001</v>
          </cell>
          <cell r="AF555">
            <v>154.38</v>
          </cell>
          <cell r="AG555">
            <v>159.71</v>
          </cell>
          <cell r="AH555">
            <v>165.04</v>
          </cell>
          <cell r="AI555">
            <v>170.37</v>
          </cell>
          <cell r="AJ555">
            <v>175.7</v>
          </cell>
          <cell r="AK555">
            <v>181.03</v>
          </cell>
          <cell r="AL555">
            <v>186.36</v>
          </cell>
          <cell r="AM555">
            <v>191.69</v>
          </cell>
          <cell r="AN555">
            <v>197.02</v>
          </cell>
          <cell r="AO555">
            <v>202.35</v>
          </cell>
          <cell r="AP555">
            <v>207.68</v>
          </cell>
          <cell r="AQ555">
            <v>213.01</v>
          </cell>
          <cell r="AR555">
            <v>218.34</v>
          </cell>
          <cell r="AS555">
            <v>223.68</v>
          </cell>
          <cell r="AT555">
            <v>229.01</v>
          </cell>
          <cell r="AU555">
            <v>234.34</v>
          </cell>
          <cell r="AV555">
            <v>239.67</v>
          </cell>
          <cell r="AW555">
            <v>245</v>
          </cell>
          <cell r="AX555">
            <v>250.33</v>
          </cell>
          <cell r="AY555">
            <v>255.66</v>
          </cell>
          <cell r="AZ555">
            <v>260.99</v>
          </cell>
          <cell r="BA555">
            <v>266.32</v>
          </cell>
          <cell r="BB555">
            <v>271.64999999999998</v>
          </cell>
          <cell r="BC555">
            <v>245</v>
          </cell>
          <cell r="BD555">
            <v>186</v>
          </cell>
          <cell r="BE555">
            <v>208.67</v>
          </cell>
          <cell r="BF555">
            <v>216.13</v>
          </cell>
          <cell r="BG555">
            <v>223.6</v>
          </cell>
          <cell r="BH555">
            <v>231.06</v>
          </cell>
          <cell r="BI555">
            <v>238.52</v>
          </cell>
          <cell r="BJ555">
            <v>245.98</v>
          </cell>
          <cell r="BK555">
            <v>253.44</v>
          </cell>
          <cell r="BL555">
            <v>260.91000000000003</v>
          </cell>
          <cell r="BM555">
            <v>268.37</v>
          </cell>
          <cell r="BN555">
            <v>275.83</v>
          </cell>
          <cell r="BO555">
            <v>283.3</v>
          </cell>
          <cell r="BP555">
            <v>290.76</v>
          </cell>
          <cell r="BQ555">
            <v>298.22000000000003</v>
          </cell>
          <cell r="BR555">
            <v>305.68</v>
          </cell>
          <cell r="BS555">
            <v>313.14</v>
          </cell>
          <cell r="BT555">
            <v>320.61</v>
          </cell>
          <cell r="BU555">
            <v>328.07</v>
          </cell>
          <cell r="BV555">
            <v>335.53</v>
          </cell>
          <cell r="BW555">
            <v>342.99</v>
          </cell>
          <cell r="BX555">
            <v>350.46</v>
          </cell>
          <cell r="BY555">
            <v>357.92</v>
          </cell>
          <cell r="BZ555">
            <v>365.38</v>
          </cell>
          <cell r="CA555">
            <v>372.84</v>
          </cell>
          <cell r="CB555">
            <v>380.31</v>
          </cell>
          <cell r="CC555">
            <v>342.99</v>
          </cell>
        </row>
        <row r="556">
          <cell r="AD556">
            <v>187</v>
          </cell>
          <cell r="AE556">
            <v>149.85</v>
          </cell>
          <cell r="AF556">
            <v>155.21</v>
          </cell>
          <cell r="AG556">
            <v>160.57</v>
          </cell>
          <cell r="AH556">
            <v>165.93</v>
          </cell>
          <cell r="AI556">
            <v>171.29</v>
          </cell>
          <cell r="AJ556">
            <v>176.64</v>
          </cell>
          <cell r="AK556">
            <v>182</v>
          </cell>
          <cell r="AL556">
            <v>187.36</v>
          </cell>
          <cell r="AM556">
            <v>192.72</v>
          </cell>
          <cell r="AN556">
            <v>198.08</v>
          </cell>
          <cell r="AO556">
            <v>203.44</v>
          </cell>
          <cell r="AP556">
            <v>208.8</v>
          </cell>
          <cell r="AQ556">
            <v>214.16</v>
          </cell>
          <cell r="AR556">
            <v>219.52</v>
          </cell>
          <cell r="AS556">
            <v>224.88</v>
          </cell>
          <cell r="AT556">
            <v>230.23</v>
          </cell>
          <cell r="AU556">
            <v>235.59</v>
          </cell>
          <cell r="AV556">
            <v>240.95</v>
          </cell>
          <cell r="AW556">
            <v>246.31</v>
          </cell>
          <cell r="AX556">
            <v>251.67</v>
          </cell>
          <cell r="AY556">
            <v>257.02999999999997</v>
          </cell>
          <cell r="AZ556">
            <v>262.39</v>
          </cell>
          <cell r="BA556">
            <v>267.75</v>
          </cell>
          <cell r="BB556">
            <v>273.11</v>
          </cell>
          <cell r="BC556">
            <v>246.31</v>
          </cell>
          <cell r="BD556">
            <v>187</v>
          </cell>
          <cell r="BE556">
            <v>209.79</v>
          </cell>
          <cell r="BF556">
            <v>217.29</v>
          </cell>
          <cell r="BG556">
            <v>224.79</v>
          </cell>
          <cell r="BH556">
            <v>232.3</v>
          </cell>
          <cell r="BI556">
            <v>239.8</v>
          </cell>
          <cell r="BJ556">
            <v>247.3</v>
          </cell>
          <cell r="BK556">
            <v>254.8</v>
          </cell>
          <cell r="BL556">
            <v>262.31</v>
          </cell>
          <cell r="BM556">
            <v>269.81</v>
          </cell>
          <cell r="BN556">
            <v>277.31</v>
          </cell>
          <cell r="BO556">
            <v>284.82</v>
          </cell>
          <cell r="BP556">
            <v>292.32</v>
          </cell>
          <cell r="BQ556">
            <v>299.82</v>
          </cell>
          <cell r="BR556">
            <v>307.32</v>
          </cell>
          <cell r="BS556">
            <v>314.83</v>
          </cell>
          <cell r="BT556">
            <v>322.33</v>
          </cell>
          <cell r="BU556">
            <v>329.83</v>
          </cell>
          <cell r="BV556">
            <v>337.33</v>
          </cell>
          <cell r="BW556">
            <v>344.84</v>
          </cell>
          <cell r="BX556">
            <v>352.34</v>
          </cell>
          <cell r="BY556">
            <v>359.84</v>
          </cell>
          <cell r="BZ556">
            <v>367.34</v>
          </cell>
          <cell r="CA556">
            <v>374.85</v>
          </cell>
          <cell r="CB556">
            <v>382.35</v>
          </cell>
          <cell r="CC556">
            <v>344.84</v>
          </cell>
        </row>
        <row r="557">
          <cell r="AD557">
            <v>188</v>
          </cell>
          <cell r="AE557">
            <v>150.65</v>
          </cell>
          <cell r="AF557">
            <v>156.04</v>
          </cell>
          <cell r="AG557">
            <v>161.41999999999999</v>
          </cell>
          <cell r="AH557">
            <v>166.81</v>
          </cell>
          <cell r="AI557">
            <v>172.2</v>
          </cell>
          <cell r="AJ557">
            <v>177.59</v>
          </cell>
          <cell r="AK557">
            <v>182.98</v>
          </cell>
          <cell r="AL557">
            <v>188.36</v>
          </cell>
          <cell r="AM557">
            <v>193.75</v>
          </cell>
          <cell r="AN557">
            <v>199.14</v>
          </cell>
          <cell r="AO557">
            <v>204.53</v>
          </cell>
          <cell r="AP557">
            <v>209.91</v>
          </cell>
          <cell r="AQ557">
            <v>215.3</v>
          </cell>
          <cell r="AR557">
            <v>220.69</v>
          </cell>
          <cell r="AS557">
            <v>226.08</v>
          </cell>
          <cell r="AT557">
            <v>231.46</v>
          </cell>
          <cell r="AU557">
            <v>236.85</v>
          </cell>
          <cell r="AV557">
            <v>242.24</v>
          </cell>
          <cell r="AW557">
            <v>247.63</v>
          </cell>
          <cell r="AX557">
            <v>253.01</v>
          </cell>
          <cell r="AY557">
            <v>258.39999999999998</v>
          </cell>
          <cell r="AZ557">
            <v>263.79000000000002</v>
          </cell>
          <cell r="BA557">
            <v>269.18</v>
          </cell>
          <cell r="BB557">
            <v>274.57</v>
          </cell>
          <cell r="BC557">
            <v>247.63</v>
          </cell>
          <cell r="BD557">
            <v>188</v>
          </cell>
          <cell r="BE557">
            <v>210.91</v>
          </cell>
          <cell r="BF557">
            <v>218.45</v>
          </cell>
          <cell r="BG557">
            <v>225.99</v>
          </cell>
          <cell r="BH557">
            <v>233.54</v>
          </cell>
          <cell r="BI557">
            <v>241.08</v>
          </cell>
          <cell r="BJ557">
            <v>248.62</v>
          </cell>
          <cell r="BK557">
            <v>256.17</v>
          </cell>
          <cell r="BL557">
            <v>263.70999999999998</v>
          </cell>
          <cell r="BM557">
            <v>271.25</v>
          </cell>
          <cell r="BN557">
            <v>278.79000000000002</v>
          </cell>
          <cell r="BO557">
            <v>286.33999999999997</v>
          </cell>
          <cell r="BP557">
            <v>293.88</v>
          </cell>
          <cell r="BQ557">
            <v>301.42</v>
          </cell>
          <cell r="BR557">
            <v>308.95999999999998</v>
          </cell>
          <cell r="BS557">
            <v>316.51</v>
          </cell>
          <cell r="BT557">
            <v>324.05</v>
          </cell>
          <cell r="BU557">
            <v>331.59</v>
          </cell>
          <cell r="BV557">
            <v>339.14</v>
          </cell>
          <cell r="BW557">
            <v>346.68</v>
          </cell>
          <cell r="BX557">
            <v>354.22</v>
          </cell>
          <cell r="BY557">
            <v>361.76</v>
          </cell>
          <cell r="BZ557">
            <v>369.31</v>
          </cell>
          <cell r="CA557">
            <v>376.85</v>
          </cell>
          <cell r="CB557">
            <v>384.39</v>
          </cell>
          <cell r="CC557">
            <v>346.68</v>
          </cell>
        </row>
        <row r="558">
          <cell r="AD558">
            <v>189</v>
          </cell>
          <cell r="AE558">
            <v>151.44999999999999</v>
          </cell>
          <cell r="AF558">
            <v>156.87</v>
          </cell>
          <cell r="AG558">
            <v>162.28</v>
          </cell>
          <cell r="AH558">
            <v>167.7</v>
          </cell>
          <cell r="AI558">
            <v>173.11</v>
          </cell>
          <cell r="AJ558">
            <v>178.53</v>
          </cell>
          <cell r="AK558">
            <v>183.95</v>
          </cell>
          <cell r="AL558">
            <v>189.36</v>
          </cell>
          <cell r="AM558">
            <v>194.78</v>
          </cell>
          <cell r="AN558">
            <v>200.2</v>
          </cell>
          <cell r="AO558">
            <v>205.61</v>
          </cell>
          <cell r="AP558">
            <v>211.03</v>
          </cell>
          <cell r="AQ558">
            <v>216.44</v>
          </cell>
          <cell r="AR558">
            <v>221.86</v>
          </cell>
          <cell r="AS558">
            <v>227.28</v>
          </cell>
          <cell r="AT558">
            <v>232.69</v>
          </cell>
          <cell r="AU558">
            <v>238.11</v>
          </cell>
          <cell r="AV558">
            <v>243.53</v>
          </cell>
          <cell r="AW558">
            <v>248.94</v>
          </cell>
          <cell r="AX558">
            <v>254.36</v>
          </cell>
          <cell r="AY558">
            <v>259.77999999999997</v>
          </cell>
          <cell r="AZ558">
            <v>265.19</v>
          </cell>
          <cell r="BA558">
            <v>270.61</v>
          </cell>
          <cell r="BB558">
            <v>276.02</v>
          </cell>
          <cell r="BC558">
            <v>248.94</v>
          </cell>
          <cell r="BD558">
            <v>189</v>
          </cell>
          <cell r="BE558">
            <v>212.03</v>
          </cell>
          <cell r="BF558">
            <v>219.61</v>
          </cell>
          <cell r="BG558">
            <v>227.19</v>
          </cell>
          <cell r="BH558">
            <v>234.78</v>
          </cell>
          <cell r="BI558">
            <v>242.36</v>
          </cell>
          <cell r="BJ558">
            <v>249.94</v>
          </cell>
          <cell r="BK558">
            <v>257.52999999999997</v>
          </cell>
          <cell r="BL558">
            <v>265.11</v>
          </cell>
          <cell r="BM558">
            <v>272.69</v>
          </cell>
          <cell r="BN558">
            <v>280.27</v>
          </cell>
          <cell r="BO558">
            <v>287.86</v>
          </cell>
          <cell r="BP558">
            <v>295.44</v>
          </cell>
          <cell r="BQ558">
            <v>303.02</v>
          </cell>
          <cell r="BR558">
            <v>310.61</v>
          </cell>
          <cell r="BS558">
            <v>318.19</v>
          </cell>
          <cell r="BT558">
            <v>325.77</v>
          </cell>
          <cell r="BU558">
            <v>333.35</v>
          </cell>
          <cell r="BV558">
            <v>340.94</v>
          </cell>
          <cell r="BW558">
            <v>348.52</v>
          </cell>
          <cell r="BX558">
            <v>356.1</v>
          </cell>
          <cell r="BY558">
            <v>363.69</v>
          </cell>
          <cell r="BZ558">
            <v>371.27</v>
          </cell>
          <cell r="CA558">
            <v>378.85</v>
          </cell>
          <cell r="CB558">
            <v>386.43</v>
          </cell>
          <cell r="CC558">
            <v>348.52</v>
          </cell>
        </row>
        <row r="559">
          <cell r="AD559">
            <v>190</v>
          </cell>
          <cell r="AE559">
            <v>152.25</v>
          </cell>
          <cell r="AF559">
            <v>157.69</v>
          </cell>
          <cell r="AG559">
            <v>163.13999999999999</v>
          </cell>
          <cell r="AH559">
            <v>168.58</v>
          </cell>
          <cell r="AI559">
            <v>174.03</v>
          </cell>
          <cell r="AJ559">
            <v>179.47</v>
          </cell>
          <cell r="AK559">
            <v>184.92</v>
          </cell>
          <cell r="AL559">
            <v>190.36</v>
          </cell>
          <cell r="AM559">
            <v>195.81</v>
          </cell>
          <cell r="AN559">
            <v>201.25</v>
          </cell>
          <cell r="AO559">
            <v>206.7</v>
          </cell>
          <cell r="AP559">
            <v>212.14</v>
          </cell>
          <cell r="AQ559">
            <v>217.59</v>
          </cell>
          <cell r="AR559">
            <v>223.03</v>
          </cell>
          <cell r="AS559">
            <v>228.48</v>
          </cell>
          <cell r="AT559">
            <v>233.92</v>
          </cell>
          <cell r="AU559">
            <v>239.37</v>
          </cell>
          <cell r="AV559">
            <v>244.81</v>
          </cell>
          <cell r="AW559">
            <v>250.26</v>
          </cell>
          <cell r="AX559">
            <v>255.7</v>
          </cell>
          <cell r="AY559">
            <v>261.14999999999998</v>
          </cell>
          <cell r="AZ559">
            <v>266.58999999999997</v>
          </cell>
          <cell r="BA559">
            <v>272.04000000000002</v>
          </cell>
          <cell r="BB559">
            <v>277.48</v>
          </cell>
          <cell r="BC559">
            <v>250.26</v>
          </cell>
          <cell r="BD559">
            <v>190</v>
          </cell>
          <cell r="BE559">
            <v>213.15</v>
          </cell>
          <cell r="BF559">
            <v>220.77</v>
          </cell>
          <cell r="BG559">
            <v>228.39</v>
          </cell>
          <cell r="BH559">
            <v>236.02</v>
          </cell>
          <cell r="BI559">
            <v>243.64</v>
          </cell>
          <cell r="BJ559">
            <v>251.26</v>
          </cell>
          <cell r="BK559">
            <v>258.89</v>
          </cell>
          <cell r="BL559">
            <v>266.51</v>
          </cell>
          <cell r="BM559">
            <v>274.13</v>
          </cell>
          <cell r="BN559">
            <v>281.75</v>
          </cell>
          <cell r="BO559">
            <v>289.38</v>
          </cell>
          <cell r="BP559">
            <v>297</v>
          </cell>
          <cell r="BQ559">
            <v>304.62</v>
          </cell>
          <cell r="BR559">
            <v>312.25</v>
          </cell>
          <cell r="BS559">
            <v>319.87</v>
          </cell>
          <cell r="BT559">
            <v>327.49</v>
          </cell>
          <cell r="BU559">
            <v>335.12</v>
          </cell>
          <cell r="BV559">
            <v>342.74</v>
          </cell>
          <cell r="BW559">
            <v>350.36</v>
          </cell>
          <cell r="BX559">
            <v>357.98</v>
          </cell>
          <cell r="BY559">
            <v>365.61</v>
          </cell>
          <cell r="BZ559">
            <v>373.23</v>
          </cell>
          <cell r="CA559">
            <v>380.85</v>
          </cell>
          <cell r="CB559">
            <v>388.48</v>
          </cell>
          <cell r="CC559">
            <v>350.36</v>
          </cell>
        </row>
        <row r="560">
          <cell r="AD560">
            <v>191</v>
          </cell>
          <cell r="AE560">
            <v>153.05000000000001</v>
          </cell>
          <cell r="AF560">
            <v>158.52000000000001</v>
          </cell>
          <cell r="AG560">
            <v>164</v>
          </cell>
          <cell r="AH560">
            <v>169.47</v>
          </cell>
          <cell r="AI560">
            <v>174.94</v>
          </cell>
          <cell r="AJ560">
            <v>180.42</v>
          </cell>
          <cell r="AK560">
            <v>185.89</v>
          </cell>
          <cell r="AL560">
            <v>191.36</v>
          </cell>
          <cell r="AM560">
            <v>196.84</v>
          </cell>
          <cell r="AN560">
            <v>202.31</v>
          </cell>
          <cell r="AO560">
            <v>207.78</v>
          </cell>
          <cell r="AP560">
            <v>213.26</v>
          </cell>
          <cell r="AQ560">
            <v>218.73</v>
          </cell>
          <cell r="AR560">
            <v>224.21</v>
          </cell>
          <cell r="AS560">
            <v>229.68</v>
          </cell>
          <cell r="AT560">
            <v>235.15</v>
          </cell>
          <cell r="AU560">
            <v>240.63</v>
          </cell>
          <cell r="AV560">
            <v>246.1</v>
          </cell>
          <cell r="AW560">
            <v>251.57</v>
          </cell>
          <cell r="AX560">
            <v>257.05</v>
          </cell>
          <cell r="AY560">
            <v>262.52</v>
          </cell>
          <cell r="AZ560">
            <v>267.99</v>
          </cell>
          <cell r="BA560">
            <v>273.47000000000003</v>
          </cell>
          <cell r="BB560">
            <v>278.94</v>
          </cell>
          <cell r="BC560">
            <v>251.57</v>
          </cell>
          <cell r="BD560">
            <v>191</v>
          </cell>
          <cell r="BE560">
            <v>214.27</v>
          </cell>
          <cell r="BF560">
            <v>221.93</v>
          </cell>
          <cell r="BG560">
            <v>229.59</v>
          </cell>
          <cell r="BH560">
            <v>237.26</v>
          </cell>
          <cell r="BI560">
            <v>244.92</v>
          </cell>
          <cell r="BJ560">
            <v>252.58</v>
          </cell>
          <cell r="BK560">
            <v>260.25</v>
          </cell>
          <cell r="BL560">
            <v>267.91000000000003</v>
          </cell>
          <cell r="BM560">
            <v>275.57</v>
          </cell>
          <cell r="BN560">
            <v>283.24</v>
          </cell>
          <cell r="BO560">
            <v>290.89999999999998</v>
          </cell>
          <cell r="BP560">
            <v>298.56</v>
          </cell>
          <cell r="BQ560">
            <v>306.22000000000003</v>
          </cell>
          <cell r="BR560">
            <v>313.89</v>
          </cell>
          <cell r="BS560">
            <v>321.55</v>
          </cell>
          <cell r="BT560">
            <v>329.21</v>
          </cell>
          <cell r="BU560">
            <v>336.88</v>
          </cell>
          <cell r="BV560">
            <v>344.54</v>
          </cell>
          <cell r="BW560">
            <v>352.2</v>
          </cell>
          <cell r="BX560">
            <v>359.87</v>
          </cell>
          <cell r="BY560">
            <v>367.53</v>
          </cell>
          <cell r="BZ560">
            <v>375.19</v>
          </cell>
          <cell r="CA560">
            <v>382.85</v>
          </cell>
          <cell r="CB560">
            <v>390.52</v>
          </cell>
          <cell r="CC560">
            <v>352.2</v>
          </cell>
        </row>
        <row r="561">
          <cell r="AD561">
            <v>192</v>
          </cell>
          <cell r="AE561">
            <v>153.85</v>
          </cell>
          <cell r="AF561">
            <v>159.35</v>
          </cell>
          <cell r="AG561">
            <v>164.85</v>
          </cell>
          <cell r="AH561">
            <v>170.35</v>
          </cell>
          <cell r="AI561">
            <v>175.86</v>
          </cell>
          <cell r="AJ561">
            <v>171.36</v>
          </cell>
          <cell r="AK561">
            <v>186.86</v>
          </cell>
          <cell r="AL561">
            <v>192.36</v>
          </cell>
          <cell r="AM561">
            <v>197.87</v>
          </cell>
          <cell r="AN561">
            <v>203.37</v>
          </cell>
          <cell r="AO561">
            <v>208.87</v>
          </cell>
          <cell r="AP561">
            <v>214.37</v>
          </cell>
          <cell r="AQ561">
            <v>219.88</v>
          </cell>
          <cell r="AR561">
            <v>225.38</v>
          </cell>
          <cell r="AS561">
            <v>230.88</v>
          </cell>
          <cell r="AT561">
            <v>236.38</v>
          </cell>
          <cell r="AU561">
            <v>241.88</v>
          </cell>
          <cell r="AV561">
            <v>247.39</v>
          </cell>
          <cell r="AW561">
            <v>252.89</v>
          </cell>
          <cell r="AX561">
            <v>258.39</v>
          </cell>
          <cell r="AY561">
            <v>263.89</v>
          </cell>
          <cell r="AZ561">
            <v>269.39999999999998</v>
          </cell>
          <cell r="BA561">
            <v>274.89999999999998</v>
          </cell>
          <cell r="BB561">
            <v>280.39999999999998</v>
          </cell>
          <cell r="BC561">
            <v>252.89</v>
          </cell>
          <cell r="BD561">
            <v>192</v>
          </cell>
          <cell r="BE561">
            <v>215.39</v>
          </cell>
          <cell r="BF561">
            <v>223.09</v>
          </cell>
          <cell r="BG561">
            <v>230.79</v>
          </cell>
          <cell r="BH561">
            <v>238.5</v>
          </cell>
          <cell r="BI561">
            <v>246.2</v>
          </cell>
          <cell r="BJ561">
            <v>253.9</v>
          </cell>
          <cell r="BK561">
            <v>261.61</v>
          </cell>
          <cell r="BL561">
            <v>269.31</v>
          </cell>
          <cell r="BM561">
            <v>277.01</v>
          </cell>
          <cell r="BN561">
            <v>284.72000000000003</v>
          </cell>
          <cell r="BO561">
            <v>292.42</v>
          </cell>
          <cell r="BP561">
            <v>300.12</v>
          </cell>
          <cell r="BQ561">
            <v>307.83</v>
          </cell>
          <cell r="BR561">
            <v>315.52999999999997</v>
          </cell>
          <cell r="BS561">
            <v>323.23</v>
          </cell>
          <cell r="BT561">
            <v>330.93</v>
          </cell>
          <cell r="BU561">
            <v>338.64</v>
          </cell>
          <cell r="BV561">
            <v>346.34</v>
          </cell>
          <cell r="BW561">
            <v>354.04</v>
          </cell>
          <cell r="BX561">
            <v>361.75</v>
          </cell>
          <cell r="BY561">
            <v>369.45</v>
          </cell>
          <cell r="BZ561">
            <v>377.15</v>
          </cell>
          <cell r="CA561">
            <v>384.86</v>
          </cell>
          <cell r="CB561">
            <v>392.56</v>
          </cell>
          <cell r="CC561">
            <v>354.04</v>
          </cell>
        </row>
        <row r="562">
          <cell r="AD562">
            <v>193</v>
          </cell>
          <cell r="AE562">
            <v>154.65</v>
          </cell>
          <cell r="AF562">
            <v>160.18</v>
          </cell>
          <cell r="AG562">
            <v>165.71</v>
          </cell>
          <cell r="AH562">
            <v>171.24</v>
          </cell>
          <cell r="AI562">
            <v>176.77</v>
          </cell>
          <cell r="AJ562">
            <v>182.3</v>
          </cell>
          <cell r="AK562">
            <v>187.83</v>
          </cell>
          <cell r="AL562">
            <v>193.36</v>
          </cell>
          <cell r="AM562">
            <v>198.9</v>
          </cell>
          <cell r="AN562">
            <v>204.43</v>
          </cell>
          <cell r="AO562">
            <v>209.96</v>
          </cell>
          <cell r="AP562">
            <v>215.49</v>
          </cell>
          <cell r="AQ562">
            <v>221.02</v>
          </cell>
          <cell r="AR562">
            <v>226.55</v>
          </cell>
          <cell r="AS562">
            <v>232.08</v>
          </cell>
          <cell r="AT562">
            <v>237.61</v>
          </cell>
          <cell r="AU562">
            <v>243.14</v>
          </cell>
          <cell r="AV562">
            <v>248.67</v>
          </cell>
          <cell r="AW562">
            <v>254.2</v>
          </cell>
          <cell r="AX562">
            <v>259.74</v>
          </cell>
          <cell r="AY562">
            <v>265.27</v>
          </cell>
          <cell r="AZ562">
            <v>270.8</v>
          </cell>
          <cell r="BA562">
            <v>276.33</v>
          </cell>
          <cell r="BB562">
            <v>281.86</v>
          </cell>
          <cell r="BC562">
            <v>254.2</v>
          </cell>
          <cell r="BD562">
            <v>193</v>
          </cell>
          <cell r="BE562">
            <v>216.51</v>
          </cell>
          <cell r="BF562">
            <v>224.25</v>
          </cell>
          <cell r="BG562">
            <v>231.99</v>
          </cell>
          <cell r="BH562">
            <v>239.74</v>
          </cell>
          <cell r="BI562">
            <v>247.48</v>
          </cell>
          <cell r="BJ562">
            <v>255.22</v>
          </cell>
          <cell r="BK562">
            <v>262.97000000000003</v>
          </cell>
          <cell r="BL562">
            <v>270.70999999999998</v>
          </cell>
          <cell r="BM562">
            <v>278.45</v>
          </cell>
          <cell r="BN562">
            <v>286.2</v>
          </cell>
          <cell r="BO562">
            <v>293.94</v>
          </cell>
          <cell r="BP562">
            <v>301.68</v>
          </cell>
          <cell r="BQ562">
            <v>309.43</v>
          </cell>
          <cell r="BR562">
            <v>317.17</v>
          </cell>
          <cell r="BS562">
            <v>324.91000000000003</v>
          </cell>
          <cell r="BT562">
            <v>332.66</v>
          </cell>
          <cell r="BU562">
            <v>340.4</v>
          </cell>
          <cell r="BV562">
            <v>348.14</v>
          </cell>
          <cell r="BW562">
            <v>355.89</v>
          </cell>
          <cell r="BX562">
            <v>363.63</v>
          </cell>
          <cell r="BY562">
            <v>371.37</v>
          </cell>
          <cell r="BZ562">
            <v>379.12</v>
          </cell>
          <cell r="CA562">
            <v>386.86</v>
          </cell>
          <cell r="CB562">
            <v>394.6</v>
          </cell>
          <cell r="CC562">
            <v>355.89</v>
          </cell>
        </row>
        <row r="563">
          <cell r="AD563">
            <v>194</v>
          </cell>
          <cell r="AE563">
            <v>155.44999999999999</v>
          </cell>
          <cell r="AF563">
            <v>161.01</v>
          </cell>
          <cell r="AG563">
            <v>166.57</v>
          </cell>
          <cell r="AH563">
            <v>172.13</v>
          </cell>
          <cell r="AI563">
            <v>177.69</v>
          </cell>
          <cell r="AJ563">
            <v>183.24</v>
          </cell>
          <cell r="AK563">
            <v>188.8</v>
          </cell>
          <cell r="AL563">
            <v>194.36</v>
          </cell>
          <cell r="AM563">
            <v>199.92</v>
          </cell>
          <cell r="AN563">
            <v>205.48</v>
          </cell>
          <cell r="AO563">
            <v>211.04</v>
          </cell>
          <cell r="AP563">
            <v>216.6</v>
          </cell>
          <cell r="AQ563">
            <v>222.16</v>
          </cell>
          <cell r="AR563">
            <v>227.72</v>
          </cell>
          <cell r="AS563">
            <v>233.28</v>
          </cell>
          <cell r="AT563">
            <v>238.84</v>
          </cell>
          <cell r="AU563">
            <v>244.4</v>
          </cell>
          <cell r="AV563">
            <v>249.96</v>
          </cell>
          <cell r="AW563">
            <v>255.52</v>
          </cell>
          <cell r="AX563">
            <v>261.08</v>
          </cell>
          <cell r="AY563">
            <v>266.64</v>
          </cell>
          <cell r="AZ563">
            <v>272.2</v>
          </cell>
          <cell r="BA563">
            <v>277.76</v>
          </cell>
          <cell r="BB563">
            <v>283.32</v>
          </cell>
          <cell r="BC563">
            <v>255.52</v>
          </cell>
          <cell r="BD563">
            <v>194</v>
          </cell>
          <cell r="BE563">
            <v>217.63</v>
          </cell>
          <cell r="BF563">
            <v>225.41</v>
          </cell>
          <cell r="BG563">
            <v>233.19</v>
          </cell>
          <cell r="BH563">
            <v>240.98</v>
          </cell>
          <cell r="BI563">
            <v>248.76</v>
          </cell>
          <cell r="BJ563">
            <v>256.54000000000002</v>
          </cell>
          <cell r="BK563">
            <v>264.33</v>
          </cell>
          <cell r="BL563">
            <v>272.11</v>
          </cell>
          <cell r="BM563">
            <v>279.89</v>
          </cell>
          <cell r="BN563">
            <v>287.68</v>
          </cell>
          <cell r="BO563">
            <v>295.45999999999998</v>
          </cell>
          <cell r="BP563">
            <v>303.24</v>
          </cell>
          <cell r="BQ563">
            <v>311.02999999999997</v>
          </cell>
          <cell r="BR563">
            <v>318.81</v>
          </cell>
          <cell r="BS563">
            <v>326.58999999999997</v>
          </cell>
          <cell r="BT563">
            <v>334.38</v>
          </cell>
          <cell r="BU563">
            <v>342.16</v>
          </cell>
          <cell r="BV563">
            <v>349.94</v>
          </cell>
          <cell r="BW563">
            <v>357.73</v>
          </cell>
          <cell r="BX563">
            <v>365.51</v>
          </cell>
          <cell r="BY563">
            <v>373.29</v>
          </cell>
          <cell r="BZ563">
            <v>381.08</v>
          </cell>
          <cell r="CA563">
            <v>388.86</v>
          </cell>
          <cell r="CB563">
            <v>396.64</v>
          </cell>
          <cell r="CC563">
            <v>357.73</v>
          </cell>
        </row>
        <row r="564">
          <cell r="AD564">
            <v>195</v>
          </cell>
          <cell r="AE564">
            <v>156.25</v>
          </cell>
          <cell r="AF564">
            <v>161.83000000000001</v>
          </cell>
          <cell r="AG564">
            <v>167.42</v>
          </cell>
          <cell r="AH564">
            <v>173.01</v>
          </cell>
          <cell r="AI564">
            <v>178.6</v>
          </cell>
          <cell r="AJ564">
            <v>184.19</v>
          </cell>
          <cell r="AK564">
            <v>189.78</v>
          </cell>
          <cell r="AL564">
            <v>195.36</v>
          </cell>
          <cell r="AM564">
            <v>200.95</v>
          </cell>
          <cell r="AN564">
            <v>206.54</v>
          </cell>
          <cell r="AO564">
            <v>212.13</v>
          </cell>
          <cell r="AP564">
            <v>217.72</v>
          </cell>
          <cell r="AQ564">
            <v>223.31</v>
          </cell>
          <cell r="AR564">
            <v>228.89</v>
          </cell>
          <cell r="AS564">
            <v>234.48</v>
          </cell>
          <cell r="AT564">
            <v>240.07</v>
          </cell>
          <cell r="AU564">
            <v>245.66</v>
          </cell>
          <cell r="AV564">
            <v>251.25</v>
          </cell>
          <cell r="AW564">
            <v>256.83999999999997</v>
          </cell>
          <cell r="AX564">
            <v>262.42</v>
          </cell>
          <cell r="AY564">
            <v>268.01</v>
          </cell>
          <cell r="AZ564">
            <v>273.60000000000002</v>
          </cell>
          <cell r="BA564">
            <v>279.19</v>
          </cell>
          <cell r="BB564">
            <v>284.77999999999997</v>
          </cell>
          <cell r="BC564">
            <v>256.83</v>
          </cell>
          <cell r="BD564">
            <v>195</v>
          </cell>
          <cell r="BE564">
            <v>218.75</v>
          </cell>
          <cell r="BF564">
            <v>226.57</v>
          </cell>
          <cell r="BG564">
            <v>234.39</v>
          </cell>
          <cell r="BH564">
            <v>242.22</v>
          </cell>
          <cell r="BI564">
            <v>250.04</v>
          </cell>
          <cell r="BJ564">
            <v>257.86</v>
          </cell>
          <cell r="BK564">
            <v>265.69</v>
          </cell>
          <cell r="BL564">
            <v>273.51</v>
          </cell>
          <cell r="BM564">
            <v>281.33</v>
          </cell>
          <cell r="BN564">
            <v>289.16000000000003</v>
          </cell>
          <cell r="BO564">
            <v>296.98</v>
          </cell>
          <cell r="BP564">
            <v>304.8</v>
          </cell>
          <cell r="BQ564">
            <v>312.63</v>
          </cell>
          <cell r="BR564">
            <v>320.45</v>
          </cell>
          <cell r="BS564">
            <v>328.28</v>
          </cell>
          <cell r="BT564">
            <v>336.1</v>
          </cell>
          <cell r="BU564">
            <v>343.92</v>
          </cell>
          <cell r="BV564">
            <v>351.75</v>
          </cell>
          <cell r="BW564">
            <v>359.57</v>
          </cell>
          <cell r="BX564">
            <v>367.39</v>
          </cell>
          <cell r="BY564">
            <v>375.22</v>
          </cell>
          <cell r="BZ564">
            <v>383.04</v>
          </cell>
          <cell r="CA564">
            <v>390.86</v>
          </cell>
          <cell r="CB564">
            <v>398.69</v>
          </cell>
          <cell r="CC564">
            <v>359.57</v>
          </cell>
        </row>
        <row r="565">
          <cell r="AD565">
            <v>196</v>
          </cell>
          <cell r="AE565">
            <v>157.05000000000001</v>
          </cell>
          <cell r="AF565">
            <v>162.66</v>
          </cell>
          <cell r="AG565">
            <v>168.28</v>
          </cell>
          <cell r="AH565">
            <v>173.9</v>
          </cell>
          <cell r="AI565">
            <v>179.51</v>
          </cell>
          <cell r="AJ565">
            <v>185.13</v>
          </cell>
          <cell r="AK565">
            <v>190.75</v>
          </cell>
          <cell r="AL565">
            <v>196.36</v>
          </cell>
          <cell r="AM565">
            <v>201.98</v>
          </cell>
          <cell r="AN565">
            <v>207.6</v>
          </cell>
          <cell r="AO565">
            <v>213.22</v>
          </cell>
          <cell r="AP565">
            <v>218.83</v>
          </cell>
          <cell r="AQ565">
            <v>224.45</v>
          </cell>
          <cell r="AR565">
            <v>230.07</v>
          </cell>
          <cell r="AS565">
            <v>235.68</v>
          </cell>
          <cell r="AT565">
            <v>241.3</v>
          </cell>
          <cell r="AU565">
            <v>246.92</v>
          </cell>
          <cell r="AV565">
            <v>252.53</v>
          </cell>
          <cell r="AW565">
            <v>258.14999999999998</v>
          </cell>
          <cell r="AX565">
            <v>263.77</v>
          </cell>
          <cell r="AY565">
            <v>269.38</v>
          </cell>
          <cell r="AZ565">
            <v>275</v>
          </cell>
          <cell r="BA565">
            <v>280.62</v>
          </cell>
          <cell r="BB565">
            <v>286.24</v>
          </cell>
          <cell r="BC565">
            <v>258.14999999999998</v>
          </cell>
          <cell r="BD565">
            <v>196</v>
          </cell>
          <cell r="BE565">
            <v>219.86</v>
          </cell>
          <cell r="BF565">
            <v>227.73</v>
          </cell>
          <cell r="BG565">
            <v>235.59</v>
          </cell>
          <cell r="BH565">
            <v>243.46</v>
          </cell>
          <cell r="BI565">
            <v>251.32</v>
          </cell>
          <cell r="BJ565">
            <v>259.18</v>
          </cell>
          <cell r="BK565">
            <v>267.05</v>
          </cell>
          <cell r="BL565">
            <v>274.91000000000003</v>
          </cell>
          <cell r="BM565">
            <v>282.77</v>
          </cell>
          <cell r="BN565">
            <v>290.64</v>
          </cell>
          <cell r="BO565">
            <v>298.5</v>
          </cell>
          <cell r="BP565">
            <v>306.37</v>
          </cell>
          <cell r="BQ565">
            <v>314.23</v>
          </cell>
          <cell r="BR565">
            <v>322.08999999999997</v>
          </cell>
          <cell r="BS565">
            <v>329.96</v>
          </cell>
          <cell r="BT565">
            <v>337.82</v>
          </cell>
          <cell r="BU565">
            <v>345.68</v>
          </cell>
          <cell r="BV565">
            <v>353.55</v>
          </cell>
          <cell r="BW565">
            <v>361.41</v>
          </cell>
          <cell r="BX565">
            <v>369.27</v>
          </cell>
          <cell r="BY565">
            <v>377.14</v>
          </cell>
          <cell r="BZ565">
            <v>385</v>
          </cell>
          <cell r="CA565">
            <v>392.87</v>
          </cell>
          <cell r="CB565">
            <v>400.73</v>
          </cell>
          <cell r="CC565">
            <v>361.41</v>
          </cell>
        </row>
        <row r="566">
          <cell r="AD566">
            <v>197</v>
          </cell>
          <cell r="AE566">
            <v>157.85</v>
          </cell>
          <cell r="AF566">
            <v>163.49</v>
          </cell>
          <cell r="AG566">
            <v>169.14</v>
          </cell>
          <cell r="AH566">
            <v>174.78</v>
          </cell>
          <cell r="AI566">
            <v>180.43</v>
          </cell>
          <cell r="AJ566">
            <v>186.07</v>
          </cell>
          <cell r="AK566">
            <v>191.72</v>
          </cell>
          <cell r="AL566">
            <v>197.36</v>
          </cell>
          <cell r="AM566">
            <v>203.01</v>
          </cell>
          <cell r="AN566">
            <v>208.66</v>
          </cell>
          <cell r="AO566">
            <v>214.3</v>
          </cell>
          <cell r="AP566">
            <v>219.95</v>
          </cell>
          <cell r="AQ566">
            <v>225.59</v>
          </cell>
          <cell r="AR566">
            <v>231.24</v>
          </cell>
          <cell r="AS566">
            <v>236.88</v>
          </cell>
          <cell r="AT566">
            <v>242.53</v>
          </cell>
          <cell r="AU566">
            <v>248.18</v>
          </cell>
          <cell r="AV566">
            <v>253.82</v>
          </cell>
          <cell r="AW566">
            <v>259.47000000000003</v>
          </cell>
          <cell r="AX566">
            <v>265.11</v>
          </cell>
          <cell r="AY566">
            <v>270.76</v>
          </cell>
          <cell r="AZ566">
            <v>276.39999999999998</v>
          </cell>
          <cell r="BA566">
            <v>282.05</v>
          </cell>
          <cell r="BB566">
            <v>287.69</v>
          </cell>
          <cell r="BC566">
            <v>259.47000000000003</v>
          </cell>
          <cell r="BD566">
            <v>197</v>
          </cell>
          <cell r="BE566">
            <v>220.98</v>
          </cell>
          <cell r="BF566">
            <v>228.89</v>
          </cell>
          <cell r="BG566">
            <v>236.79</v>
          </cell>
          <cell r="BH566">
            <v>244.7</v>
          </cell>
          <cell r="BI566">
            <v>252.6</v>
          </cell>
          <cell r="BJ566">
            <v>260.5</v>
          </cell>
          <cell r="BK566">
            <v>268.41000000000003</v>
          </cell>
          <cell r="BL566">
            <v>276.31</v>
          </cell>
          <cell r="BM566">
            <v>284.22000000000003</v>
          </cell>
          <cell r="BN566">
            <v>292.12</v>
          </cell>
          <cell r="BO566">
            <v>300.02</v>
          </cell>
          <cell r="BP566">
            <v>307.93</v>
          </cell>
          <cell r="BQ566">
            <v>315.83</v>
          </cell>
          <cell r="BR566">
            <v>323.73</v>
          </cell>
          <cell r="BS566">
            <v>331.64</v>
          </cell>
          <cell r="BT566">
            <v>339.54</v>
          </cell>
          <cell r="BU566">
            <v>347.45</v>
          </cell>
          <cell r="BV566">
            <v>355.35</v>
          </cell>
          <cell r="BW566">
            <v>363.25</v>
          </cell>
          <cell r="BX566">
            <v>371.16</v>
          </cell>
          <cell r="BY566">
            <v>379.06</v>
          </cell>
          <cell r="BZ566">
            <v>386.96</v>
          </cell>
          <cell r="CA566">
            <v>394.87</v>
          </cell>
          <cell r="CB566">
            <v>402.77</v>
          </cell>
          <cell r="CC566">
            <v>363.25</v>
          </cell>
        </row>
        <row r="567">
          <cell r="AD567">
            <v>198</v>
          </cell>
          <cell r="AE567">
            <v>158.65</v>
          </cell>
          <cell r="AF567">
            <v>164.32</v>
          </cell>
          <cell r="AG567">
            <v>169.99</v>
          </cell>
          <cell r="AH567">
            <v>175.67</v>
          </cell>
          <cell r="AI567">
            <v>181.34</v>
          </cell>
          <cell r="AJ567">
            <v>187.02</v>
          </cell>
          <cell r="AK567">
            <v>192.69</v>
          </cell>
          <cell r="AL567">
            <v>198.37</v>
          </cell>
          <cell r="AM567">
            <v>204.04</v>
          </cell>
          <cell r="AN567">
            <v>209.71</v>
          </cell>
          <cell r="AO567">
            <v>215.39</v>
          </cell>
          <cell r="AP567">
            <v>221.06</v>
          </cell>
          <cell r="AQ567">
            <v>226.74</v>
          </cell>
          <cell r="AR567">
            <v>232.41</v>
          </cell>
          <cell r="AS567">
            <v>238.09</v>
          </cell>
          <cell r="AT567">
            <v>243.76</v>
          </cell>
          <cell r="AU567">
            <v>249.43</v>
          </cell>
          <cell r="AV567">
            <v>255.11</v>
          </cell>
          <cell r="AW567">
            <v>260.77999999999997</v>
          </cell>
          <cell r="AX567">
            <v>266.45999999999998</v>
          </cell>
          <cell r="AY567">
            <v>272.13</v>
          </cell>
          <cell r="AZ567">
            <v>277.8</v>
          </cell>
          <cell r="BA567">
            <v>283.48</v>
          </cell>
          <cell r="BB567">
            <v>289.14999999999998</v>
          </cell>
          <cell r="BC567">
            <v>260.77999999999997</v>
          </cell>
          <cell r="BD567">
            <v>198</v>
          </cell>
          <cell r="BE567">
            <v>222.1</v>
          </cell>
          <cell r="BF567">
            <v>230.05</v>
          </cell>
          <cell r="BG567">
            <v>237.99</v>
          </cell>
          <cell r="BH567">
            <v>245.94</v>
          </cell>
          <cell r="BI567">
            <v>253.88</v>
          </cell>
          <cell r="BJ567">
            <v>261.82</v>
          </cell>
          <cell r="BK567">
            <v>269.77</v>
          </cell>
          <cell r="BL567">
            <v>277.70999999999998</v>
          </cell>
          <cell r="BM567">
            <v>285.66000000000003</v>
          </cell>
          <cell r="BN567">
            <v>293.60000000000002</v>
          </cell>
          <cell r="BO567">
            <v>301.54000000000002</v>
          </cell>
          <cell r="BP567">
            <v>309.49</v>
          </cell>
          <cell r="BQ567">
            <v>317.43</v>
          </cell>
          <cell r="BR567">
            <v>325.37</v>
          </cell>
          <cell r="BS567">
            <v>333.32</v>
          </cell>
          <cell r="BT567">
            <v>341.26</v>
          </cell>
          <cell r="BU567">
            <v>349.21</v>
          </cell>
          <cell r="BV567">
            <v>357.15</v>
          </cell>
          <cell r="BW567">
            <v>365.09</v>
          </cell>
          <cell r="BX567">
            <v>373.04</v>
          </cell>
          <cell r="BY567">
            <v>380.98</v>
          </cell>
          <cell r="BZ567">
            <v>388.93</v>
          </cell>
          <cell r="CA567">
            <v>396.87</v>
          </cell>
          <cell r="CB567">
            <v>404.81</v>
          </cell>
          <cell r="CC567">
            <v>365.09</v>
          </cell>
        </row>
        <row r="568">
          <cell r="AD568">
            <v>199</v>
          </cell>
          <cell r="AE568">
            <v>159.44999999999999</v>
          </cell>
          <cell r="AF568">
            <v>165.15</v>
          </cell>
          <cell r="AG568">
            <v>170.85</v>
          </cell>
          <cell r="AH568">
            <v>176.55</v>
          </cell>
          <cell r="AI568">
            <v>182.26</v>
          </cell>
          <cell r="AJ568">
            <v>187.96</v>
          </cell>
          <cell r="AK568">
            <v>193.66</v>
          </cell>
          <cell r="AL568">
            <v>199.37</v>
          </cell>
          <cell r="AM568">
            <v>205.07</v>
          </cell>
          <cell r="AN568">
            <v>210.77</v>
          </cell>
          <cell r="AO568">
            <v>216.47</v>
          </cell>
          <cell r="AP568">
            <v>222.18</v>
          </cell>
          <cell r="AQ568">
            <v>227.88</v>
          </cell>
          <cell r="AR568">
            <v>233.58</v>
          </cell>
          <cell r="AS568">
            <v>239.29</v>
          </cell>
          <cell r="AT568">
            <v>244.99</v>
          </cell>
          <cell r="AU568">
            <v>250.69</v>
          </cell>
          <cell r="AV568">
            <v>256.39</v>
          </cell>
          <cell r="AW568">
            <v>262.10000000000002</v>
          </cell>
          <cell r="AX568">
            <v>267.8</v>
          </cell>
          <cell r="AY568">
            <v>273.5</v>
          </cell>
          <cell r="AZ568">
            <v>279.20999999999998</v>
          </cell>
          <cell r="BA568">
            <v>284.91000000000003</v>
          </cell>
          <cell r="BB568">
            <v>290.61</v>
          </cell>
          <cell r="BC568">
            <v>262.10000000000002</v>
          </cell>
          <cell r="BD568">
            <v>199</v>
          </cell>
          <cell r="BE568">
            <v>223.22</v>
          </cell>
          <cell r="BF568">
            <v>231.21</v>
          </cell>
          <cell r="BG568">
            <v>239.19</v>
          </cell>
          <cell r="BH568">
            <v>247.18</v>
          </cell>
          <cell r="BI568">
            <v>255.16</v>
          </cell>
          <cell r="BJ568">
            <v>263.14</v>
          </cell>
          <cell r="BK568">
            <v>271.13</v>
          </cell>
          <cell r="BL568">
            <v>279.11</v>
          </cell>
          <cell r="BM568">
            <v>287.10000000000002</v>
          </cell>
          <cell r="BN568">
            <v>295.08</v>
          </cell>
          <cell r="BO568">
            <v>303.06</v>
          </cell>
          <cell r="BP568">
            <v>311.05</v>
          </cell>
          <cell r="BQ568">
            <v>319.02999999999997</v>
          </cell>
          <cell r="BR568">
            <v>327.02</v>
          </cell>
          <cell r="BS568">
            <v>335</v>
          </cell>
          <cell r="BT568">
            <v>342.98</v>
          </cell>
          <cell r="BU568">
            <v>350.97</v>
          </cell>
          <cell r="BV568">
            <v>358.95</v>
          </cell>
          <cell r="BW568">
            <v>366.94</v>
          </cell>
          <cell r="BX568">
            <v>374.92</v>
          </cell>
          <cell r="BY568">
            <v>382.9</v>
          </cell>
          <cell r="BZ568">
            <v>390.89</v>
          </cell>
          <cell r="CA568">
            <v>398.87</v>
          </cell>
          <cell r="CB568">
            <v>406.86</v>
          </cell>
          <cell r="CC568">
            <v>366.94</v>
          </cell>
        </row>
        <row r="569">
          <cell r="AD569">
            <v>200</v>
          </cell>
          <cell r="AE569">
            <v>160.24</v>
          </cell>
          <cell r="AF569">
            <v>165.98</v>
          </cell>
          <cell r="AG569">
            <v>171.71</v>
          </cell>
          <cell r="AH569">
            <v>177.44</v>
          </cell>
          <cell r="AI569">
            <v>183.17</v>
          </cell>
          <cell r="AJ569">
            <v>188.9</v>
          </cell>
          <cell r="AK569">
            <v>194.63</v>
          </cell>
          <cell r="AL569">
            <v>200.37</v>
          </cell>
          <cell r="AM569">
            <v>206.1</v>
          </cell>
          <cell r="AN569">
            <v>211.83</v>
          </cell>
          <cell r="AO569">
            <v>217.56</v>
          </cell>
          <cell r="AP569">
            <v>223.29</v>
          </cell>
          <cell r="AQ569">
            <v>229.02</v>
          </cell>
          <cell r="AR569">
            <v>234.76</v>
          </cell>
          <cell r="AS569">
            <v>240.49</v>
          </cell>
          <cell r="AT569">
            <v>246.22</v>
          </cell>
          <cell r="AU569">
            <v>251.95</v>
          </cell>
          <cell r="AV569">
            <v>257.68</v>
          </cell>
          <cell r="AW569">
            <v>263.41000000000003</v>
          </cell>
          <cell r="AX569">
            <v>269.14</v>
          </cell>
          <cell r="AY569">
            <v>274.88</v>
          </cell>
          <cell r="AZ569">
            <v>280.61</v>
          </cell>
          <cell r="BA569">
            <v>286.33999999999997</v>
          </cell>
          <cell r="BB569">
            <v>292.07</v>
          </cell>
          <cell r="BC569">
            <v>263.41000000000003</v>
          </cell>
          <cell r="BD569">
            <v>200</v>
          </cell>
          <cell r="BE569">
            <v>224.34</v>
          </cell>
          <cell r="BF569">
            <v>232.37</v>
          </cell>
          <cell r="BG569">
            <v>240.39</v>
          </cell>
          <cell r="BH569">
            <v>248.42</v>
          </cell>
          <cell r="BI569">
            <v>256.44</v>
          </cell>
          <cell r="BJ569">
            <v>264.45999999999998</v>
          </cell>
          <cell r="BK569">
            <v>272.49</v>
          </cell>
          <cell r="BL569">
            <v>280.51</v>
          </cell>
          <cell r="BM569">
            <v>288.54000000000002</v>
          </cell>
          <cell r="BN569">
            <v>296.56</v>
          </cell>
          <cell r="BO569">
            <v>304.58</v>
          </cell>
          <cell r="BP569">
            <v>312.61</v>
          </cell>
          <cell r="BQ569">
            <v>320.63</v>
          </cell>
          <cell r="BR569">
            <v>328.66</v>
          </cell>
          <cell r="BS569">
            <v>336.68</v>
          </cell>
          <cell r="BT569">
            <v>344.71</v>
          </cell>
          <cell r="BU569">
            <v>352.73</v>
          </cell>
          <cell r="BV569">
            <v>360.75</v>
          </cell>
          <cell r="BW569">
            <v>368.78</v>
          </cell>
          <cell r="BX569">
            <v>376.8</v>
          </cell>
          <cell r="BY569">
            <v>384.83</v>
          </cell>
          <cell r="BZ569">
            <v>392.85</v>
          </cell>
          <cell r="CA569">
            <v>400.87</v>
          </cell>
          <cell r="CB569">
            <v>408.9</v>
          </cell>
          <cell r="CC569">
            <v>368.78</v>
          </cell>
        </row>
      </sheetData>
      <sheetData sheetId="1"/>
      <sheetData sheetId="2">
        <row r="14">
          <cell r="T14">
            <v>525.53</v>
          </cell>
          <cell r="V14">
            <v>530.07000000000005</v>
          </cell>
        </row>
      </sheetData>
      <sheetData sheetId="3"/>
      <sheetData sheetId="4"/>
      <sheetData sheetId="5">
        <row r="28">
          <cell r="H28">
            <v>3495</v>
          </cell>
        </row>
        <row r="34">
          <cell r="H34">
            <v>1785</v>
          </cell>
        </row>
        <row r="40">
          <cell r="H40">
            <v>687.5</v>
          </cell>
        </row>
        <row r="44">
          <cell r="H44">
            <v>3.5</v>
          </cell>
        </row>
        <row r="46">
          <cell r="H46">
            <v>700</v>
          </cell>
        </row>
        <row r="48">
          <cell r="H48">
            <v>2180</v>
          </cell>
        </row>
      </sheetData>
      <sheetData sheetId="6"/>
      <sheetData sheetId="7">
        <row r="5">
          <cell r="Y5">
            <v>1</v>
          </cell>
        </row>
        <row r="6">
          <cell r="Y6">
            <v>0.25</v>
          </cell>
        </row>
        <row r="7">
          <cell r="Y7">
            <v>0.5</v>
          </cell>
        </row>
        <row r="9">
          <cell r="B9">
            <v>0</v>
          </cell>
        </row>
        <row r="213">
          <cell r="A213" t="b">
            <v>0</v>
          </cell>
        </row>
        <row r="218">
          <cell r="W218">
            <v>0</v>
          </cell>
          <cell r="X218">
            <v>0</v>
          </cell>
          <cell r="Y218">
            <v>0</v>
          </cell>
          <cell r="Z218">
            <v>0</v>
          </cell>
        </row>
        <row r="219">
          <cell r="W219">
            <v>5</v>
          </cell>
          <cell r="X219">
            <v>1.3033999999999999</v>
          </cell>
          <cell r="Y219">
            <v>5</v>
          </cell>
          <cell r="Z219">
            <v>1.2287999999999999</v>
          </cell>
        </row>
        <row r="220">
          <cell r="W220">
            <v>10</v>
          </cell>
          <cell r="X220">
            <v>1.2653000000000001</v>
          </cell>
          <cell r="Y220">
            <v>10</v>
          </cell>
          <cell r="Z220">
            <v>1.2110000000000001</v>
          </cell>
        </row>
        <row r="221">
          <cell r="W221">
            <v>20</v>
          </cell>
          <cell r="X221">
            <v>1.2274</v>
          </cell>
          <cell r="Y221">
            <v>15</v>
          </cell>
          <cell r="Z221">
            <v>1.2069000000000001</v>
          </cell>
        </row>
        <row r="222">
          <cell r="W222">
            <v>30</v>
          </cell>
          <cell r="X222">
            <v>1.2017</v>
          </cell>
          <cell r="Y222">
            <v>20</v>
          </cell>
          <cell r="Z222">
            <v>1.1930000000000001</v>
          </cell>
        </row>
        <row r="223">
          <cell r="W223">
            <v>40</v>
          </cell>
          <cell r="X223">
            <v>1.1939</v>
          </cell>
          <cell r="Y223">
            <v>25</v>
          </cell>
          <cell r="Z223">
            <v>1.194</v>
          </cell>
        </row>
        <row r="224">
          <cell r="W224">
            <v>50</v>
          </cell>
          <cell r="X224">
            <v>1.1930000000000001</v>
          </cell>
          <cell r="Y224">
            <v>30</v>
          </cell>
          <cell r="Z224">
            <v>1.1900999999999999</v>
          </cell>
        </row>
        <row r="225">
          <cell r="W225">
            <v>60</v>
          </cell>
          <cell r="X225">
            <v>1.1928000000000001</v>
          </cell>
          <cell r="Y225">
            <v>35</v>
          </cell>
          <cell r="Z225">
            <v>1.1917</v>
          </cell>
        </row>
        <row r="226">
          <cell r="W226">
            <v>70</v>
          </cell>
          <cell r="X226">
            <v>1.1832</v>
          </cell>
          <cell r="Y226">
            <v>40</v>
          </cell>
          <cell r="Z226">
            <v>1.1865000000000001</v>
          </cell>
        </row>
        <row r="227">
          <cell r="W227">
            <v>80</v>
          </cell>
          <cell r="X227">
            <v>1.1778999999999999</v>
          </cell>
          <cell r="Y227">
            <v>45</v>
          </cell>
          <cell r="Z227">
            <v>1.177</v>
          </cell>
        </row>
        <row r="228">
          <cell r="W228">
            <v>90</v>
          </cell>
          <cell r="X228">
            <v>1.1738</v>
          </cell>
          <cell r="Y228">
            <v>50</v>
          </cell>
          <cell r="Z228">
            <v>1.1738</v>
          </cell>
        </row>
        <row r="229">
          <cell r="W229">
            <v>100</v>
          </cell>
          <cell r="X229">
            <v>1.1705000000000001</v>
          </cell>
          <cell r="Y229">
            <v>55</v>
          </cell>
          <cell r="Z229">
            <v>1.1816</v>
          </cell>
        </row>
        <row r="230">
          <cell r="W230">
            <v>110</v>
          </cell>
          <cell r="X230">
            <v>1.1625000000000001</v>
          </cell>
          <cell r="Y230">
            <v>60</v>
          </cell>
          <cell r="Z230">
            <v>1.1782999999999999</v>
          </cell>
        </row>
        <row r="231">
          <cell r="W231">
            <v>120</v>
          </cell>
          <cell r="X231">
            <v>1.1601999999999999</v>
          </cell>
          <cell r="Y231">
            <v>65</v>
          </cell>
          <cell r="Z231">
            <v>1.1701999999999999</v>
          </cell>
        </row>
        <row r="232">
          <cell r="W232">
            <v>130</v>
          </cell>
          <cell r="X232">
            <v>1.1583000000000001</v>
          </cell>
          <cell r="Y232">
            <v>70</v>
          </cell>
          <cell r="Z232">
            <v>1.1677999999999999</v>
          </cell>
        </row>
        <row r="233">
          <cell r="W233">
            <v>140</v>
          </cell>
          <cell r="X233">
            <v>1.1567000000000001</v>
          </cell>
          <cell r="Y233">
            <v>75</v>
          </cell>
          <cell r="Z233">
            <v>1.1657</v>
          </cell>
        </row>
        <row r="234">
          <cell r="W234">
            <v>150</v>
          </cell>
          <cell r="X234">
            <v>1.1553</v>
          </cell>
          <cell r="Y234">
            <v>80</v>
          </cell>
          <cell r="Z234">
            <v>1.1638999999999999</v>
          </cell>
        </row>
        <row r="235">
          <cell r="W235">
            <v>160</v>
          </cell>
          <cell r="X235">
            <v>1.1594</v>
          </cell>
          <cell r="Y235">
            <v>85</v>
          </cell>
          <cell r="Z235">
            <v>1.1623000000000001</v>
          </cell>
        </row>
        <row r="236">
          <cell r="W236">
            <v>170</v>
          </cell>
          <cell r="X236">
            <v>1.1578999999999999</v>
          </cell>
          <cell r="Y236">
            <v>90</v>
          </cell>
          <cell r="Z236">
            <v>1.1609</v>
          </cell>
        </row>
        <row r="237">
          <cell r="W237">
            <v>180</v>
          </cell>
          <cell r="X237">
            <v>1.1566000000000001</v>
          </cell>
          <cell r="Y237">
            <v>95</v>
          </cell>
          <cell r="Z237">
            <v>1.1596</v>
          </cell>
        </row>
        <row r="238">
          <cell r="W238">
            <v>190</v>
          </cell>
          <cell r="X238">
            <v>1.1500999999999999</v>
          </cell>
          <cell r="Y238">
            <v>100</v>
          </cell>
          <cell r="Z238">
            <v>1.1585000000000001</v>
          </cell>
        </row>
        <row r="239">
          <cell r="W239">
            <v>200</v>
          </cell>
          <cell r="X239">
            <v>1.1525000000000001</v>
          </cell>
          <cell r="Y239">
            <v>105</v>
          </cell>
          <cell r="Z239">
            <v>1.1520999999999999</v>
          </cell>
        </row>
        <row r="240">
          <cell r="W240">
            <v>210</v>
          </cell>
          <cell r="X240">
            <v>1.1514</v>
          </cell>
          <cell r="Y240">
            <v>110</v>
          </cell>
          <cell r="Z240">
            <v>1.1511</v>
          </cell>
        </row>
        <row r="241">
          <cell r="W241">
            <v>220</v>
          </cell>
          <cell r="X241">
            <v>1.1504000000000001</v>
          </cell>
          <cell r="Y241">
            <v>115</v>
          </cell>
          <cell r="Z241">
            <v>1.1501999999999999</v>
          </cell>
        </row>
        <row r="242">
          <cell r="W242">
            <v>230</v>
          </cell>
          <cell r="X242">
            <v>1.1495</v>
          </cell>
          <cell r="Y242">
            <v>120</v>
          </cell>
          <cell r="Z242">
            <v>1.1493</v>
          </cell>
        </row>
        <row r="243">
          <cell r="W243">
            <v>240</v>
          </cell>
          <cell r="X243">
            <v>1.1487000000000001</v>
          </cell>
          <cell r="Y243">
            <v>125</v>
          </cell>
          <cell r="Z243">
            <v>1.1485000000000001</v>
          </cell>
        </row>
        <row r="244">
          <cell r="W244">
            <v>250</v>
          </cell>
          <cell r="X244">
            <v>1.1479999999999999</v>
          </cell>
          <cell r="Y244">
            <v>130</v>
          </cell>
          <cell r="Z244">
            <v>1.1477999999999999</v>
          </cell>
        </row>
        <row r="245">
          <cell r="W245">
            <v>260</v>
          </cell>
          <cell r="X245">
            <v>1.1473</v>
          </cell>
          <cell r="Y245">
            <v>135</v>
          </cell>
          <cell r="Z245">
            <v>1.1471</v>
          </cell>
        </row>
        <row r="246">
          <cell r="W246">
            <v>270</v>
          </cell>
          <cell r="X246">
            <v>1.1466000000000001</v>
          </cell>
          <cell r="Y246">
            <v>140</v>
          </cell>
          <cell r="Z246">
            <v>1.1465000000000001</v>
          </cell>
        </row>
        <row r="247">
          <cell r="W247">
            <v>280</v>
          </cell>
          <cell r="X247">
            <v>1.1459999999999999</v>
          </cell>
          <cell r="Y247">
            <v>145</v>
          </cell>
          <cell r="Z247">
            <v>1.1458999999999999</v>
          </cell>
        </row>
        <row r="248">
          <cell r="W248">
            <v>290</v>
          </cell>
          <cell r="X248">
            <v>1.1455</v>
          </cell>
          <cell r="Y248">
            <v>150</v>
          </cell>
          <cell r="Z248">
            <v>1.1454</v>
          </cell>
        </row>
        <row r="249">
          <cell r="W249">
            <v>300</v>
          </cell>
          <cell r="X249">
            <v>1.145</v>
          </cell>
          <cell r="Y249">
            <v>155</v>
          </cell>
          <cell r="Z249">
            <v>1.1448</v>
          </cell>
        </row>
        <row r="250">
          <cell r="W250">
            <v>350</v>
          </cell>
          <cell r="X250">
            <v>1.1438999999999999</v>
          </cell>
          <cell r="Y250">
            <v>160</v>
          </cell>
          <cell r="Z250">
            <v>1.1444000000000001</v>
          </cell>
        </row>
        <row r="251">
          <cell r="W251">
            <v>400</v>
          </cell>
          <cell r="X251">
            <v>1.1418999999999999</v>
          </cell>
          <cell r="Y251">
            <v>165</v>
          </cell>
          <cell r="Z251">
            <v>1.1438999999999999</v>
          </cell>
        </row>
        <row r="252">
          <cell r="W252">
            <v>450</v>
          </cell>
          <cell r="X252">
            <v>1.1404000000000001</v>
          </cell>
          <cell r="Y252">
            <v>170</v>
          </cell>
          <cell r="Z252">
            <v>1.1435</v>
          </cell>
        </row>
        <row r="253">
          <cell r="W253">
            <v>500</v>
          </cell>
          <cell r="X253">
            <v>1.1392</v>
          </cell>
          <cell r="Y253">
            <v>175</v>
          </cell>
          <cell r="Z253">
            <v>1.1431</v>
          </cell>
        </row>
        <row r="254">
          <cell r="W254" t="str">
            <v>&gt; 500</v>
          </cell>
          <cell r="X254">
            <v>1.1392</v>
          </cell>
          <cell r="Y254">
            <v>180</v>
          </cell>
          <cell r="Z254">
            <v>1.1427</v>
          </cell>
        </row>
        <row r="255">
          <cell r="Y255">
            <v>185</v>
          </cell>
          <cell r="Z255">
            <v>1.1424000000000001</v>
          </cell>
        </row>
        <row r="256">
          <cell r="Y256">
            <v>190</v>
          </cell>
          <cell r="Z256">
            <v>1.1419999999999999</v>
          </cell>
        </row>
        <row r="257">
          <cell r="Y257">
            <v>195</v>
          </cell>
          <cell r="Z257">
            <v>1.1416999999999999</v>
          </cell>
        </row>
        <row r="258">
          <cell r="Y258">
            <v>200</v>
          </cell>
          <cell r="Z258">
            <v>1.1414</v>
          </cell>
        </row>
        <row r="259">
          <cell r="Y259" t="str">
            <v>&gt; 200</v>
          </cell>
          <cell r="Z259">
            <v>1.1403000000000001</v>
          </cell>
        </row>
        <row r="265">
          <cell r="AB265">
            <v>1.05</v>
          </cell>
        </row>
      </sheetData>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1R"/>
      <sheetName val="ข้อมูลงานและราคา"/>
      <sheetName val="Purchase Order"/>
      <sheetName val="Customize Your Purchase Order"/>
      <sheetName val="A1.2"/>
      <sheetName val="unitcost"/>
      <sheetName val="no_fto"/>
      <sheetName val="Control"/>
      <sheetName val="Form1"/>
      <sheetName val="Traffic Management"/>
      <sheetName val="Sheet1"/>
      <sheetName val="Sheet2"/>
      <sheetName val="Sheet3"/>
    </sheetNames>
    <definedNames>
      <definedName name="DataTail"/>
      <definedName name="ProTail.Control"/>
      <definedName name="ProTail.DeleteDetailDesign"/>
      <definedName name="ProTail.DeleteSheet"/>
      <definedName name="ProTail.GotoSheet"/>
      <definedName name="ProTail.Move"/>
      <definedName name="ProTail.MoveDetail"/>
      <definedName name="TailCa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D2R"/>
      <sheetName val="no_fto"/>
      <sheetName val="A1.2"/>
      <sheetName val="ข้อมูลงานและราคา"/>
      <sheetName val="Control"/>
      <sheetName val="ดัชนีราคา"/>
    </sheetNames>
    <definedNames>
      <definedName name="DataWalkBrid"/>
      <definedName name="ProWalkBridge.Control"/>
      <definedName name="ProWalkBridge.DeleteDetailDesign"/>
      <definedName name="ProWalkBridge.GotoSheet"/>
      <definedName name="ProWalkBridge.Move"/>
      <definedName name="sequence_walkbrid"/>
      <definedName name="WalkBridge"/>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นะนำ"/>
      <sheetName val="พิมพ์เอกสาร"/>
      <sheetName val="เมนู"/>
      <sheetName val="ข้อมูลโครงการ"/>
      <sheetName val="ข้อมูลขนส่ง"/>
      <sheetName val="Oil"/>
      <sheetName val="ปร.5"/>
      <sheetName val="ปร.4"/>
      <sheetName val="ค่าเสื่อมราคา"/>
      <sheetName val="หกล้อขนส่ง"/>
      <sheetName val="สิบล้อขนส่ง"/>
      <sheetName val="รถพ่วงขนส่ง"/>
      <sheetName val="ราคาราง-อื่นๆ"/>
      <sheetName val="ปริมาณงาน"/>
      <sheetName val="ดินตัด-ดินถม"/>
      <sheetName val="ราง ทชจ."/>
      <sheetName val="รางระบาย"/>
      <sheetName val="รายการท่อกลม "/>
      <sheetName val="สรุปป้ายจราจร"/>
      <sheetName val="ทางเชื่อม"/>
      <sheetName val="widening"/>
      <sheetName val="SingleBox 1"/>
      <sheetName val="SingleBox 2"/>
      <sheetName val="SingleBox 3"/>
      <sheetName val="SingleBox 4"/>
      <sheetName val="Multi_Box 1"/>
      <sheetName val="Multi_Box 2"/>
      <sheetName val="Multi_Box 3"/>
      <sheetName val="Multi_Box 4"/>
      <sheetName val="ข้อมูล_Box"/>
      <sheetName val="คสล.280มีรอยต่อ"/>
      <sheetName val="คสล.280ไม่มีรอยต่อ"/>
      <sheetName val="คสล.325ksc"/>
      <sheetName val="ราคาวัสดุ-ค่าแรง"/>
      <sheetName val="ค่างานต้นทุน"/>
      <sheetName val="ข้อมูลสะพาน1"/>
      <sheetName val="ข้อมูลคำนวณ1"/>
      <sheetName val="ค่างานต้นทุนสะพาน1"/>
      <sheetName val="ปร.4สะพาน1"/>
      <sheetName val="ข้อมูลสะพาน2"/>
      <sheetName val="ข้อมูลคำนวณ2"/>
      <sheetName val="ค่างานต้นทุนสะพาน2"/>
      <sheetName val="ปร.4สะพาน2"/>
      <sheetName val="approach-slope protect"/>
      <sheetName val="หักค่าขนส่ง"/>
      <sheetName val="อำนวยการ"/>
      <sheetName val="ดอกเบี้ย-กำไร"/>
      <sheetName val="Factor F_Road"/>
      <sheetName val="Factor F_Bridge-Box"/>
      <sheetName val="คิดค่ากำแพงปากท่อ"/>
      <sheetName val="ข้อมูลคำนวณ"/>
      <sheetName val="ข้อมูลสะพาน"/>
      <sheetName val="ต้นทุนวัสดุ"/>
      <sheetName val="ค่างานต้นทุนสะพาน"/>
      <sheetName val="ค่างานต้นทุนถนน"/>
      <sheetName val="XXXXXX"/>
      <sheetName val="ราคาวัสดุ"/>
      <sheetName val="Factor_f"/>
      <sheetName val="approach"/>
      <sheetName val="ข้อมูล1"/>
      <sheetName val="คสล.6.00มีรอยต่อ"/>
      <sheetName val="ข้อมูลงานและราคา"/>
      <sheetName val="สะพานกม.12"/>
      <sheetName val="Control"/>
      <sheetName val="no_fto"/>
      <sheetName val="ค่าวัสดุ"/>
      <sheetName val="ดัชนีราค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row r="33">
          <cell r="H33">
            <v>24446</v>
          </cell>
        </row>
        <row r="34">
          <cell r="H34">
            <v>24002</v>
          </cell>
        </row>
        <row r="42">
          <cell r="H42">
            <v>23183</v>
          </cell>
        </row>
        <row r="43">
          <cell r="H43">
            <v>22830</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บันทึกเปลี่ยนแปลง"/>
      <sheetName val="INPUT_DAT"/>
      <sheetName val="COVER"/>
      <sheetName val="PARTITION"/>
      <sheetName val="content"/>
      <sheetName val="summary  (F)"/>
      <sheetName val="summary(EX_F) "/>
      <sheetName val="FactorF"/>
      <sheetName val="Unit_Div2"/>
      <sheetName val="Unit_Div3"/>
      <sheetName val="Unit_Div4"/>
      <sheetName val="Boq_Unit "/>
      <sheetName val="Unit_Div5"/>
      <sheetName val="Unit_Div6"/>
      <sheetName val="Mat_Source"/>
      <sheetName val="OHC_Road"/>
      <sheetName val="Labour_Cost"/>
      <sheetName val="Hauling"/>
      <sheetName val="Bank&amp;Comp_Factor"/>
      <sheetName val="เวลางานทาง"/>
      <sheetName val="อัตราทำงาน"/>
      <sheetName val="Sheet13"/>
      <sheetName val="Sheet14"/>
      <sheetName val="Sheet15"/>
      <sheetName val="Sheet16"/>
      <sheetName val="คิดFactor F(9-21)"/>
      <sheetName val="FACTOR Fถนน(9-23)"/>
      <sheetName val="FACTOR Fสะพาน(9-24)"/>
      <sheetName val="summary__(F)"/>
      <sheetName val="summary(EX_F)_"/>
      <sheetName val="Boq_Unit_"/>
      <sheetName val="A1.2"/>
      <sheetName val="boq"/>
      <sheetName val="EXF"/>
      <sheetName val="splinkler"/>
      <sheetName val="DETAIL "/>
      <sheetName val="Cal Fto"/>
      <sheetName val="ทำนบดิน 4"/>
      <sheetName val="____00"/>
      <sheetName val="Arch"/>
      <sheetName val="Main Sum (Hotel &amp; Residences)"/>
      <sheetName val="Sch3"/>
      <sheetName val="ค่าวัสดุ"/>
      <sheetName val="หลักเกณฑ์"/>
      <sheetName val="FR"/>
      <sheetName val="breakdown-6 แก้ไข"/>
      <sheetName val="DIV1-6"/>
      <sheetName val="breakdown-1-4 "/>
      <sheetName val="วัสดุ "/>
      <sheetName val="Cost_route_No347"/>
      <sheetName val="List"/>
      <sheetName val="ต้นทุนวัสดุ"/>
      <sheetName val="ราคาวัสดุ-ค่าแรง"/>
      <sheetName val="สรุป"/>
      <sheetName val="5-2"/>
      <sheetName val="6"/>
      <sheetName val="1"/>
      <sheetName val="ภูมิทัศน์"/>
      <sheetName val="I-slab"/>
      <sheetName val="Cost_Categories"/>
      <sheetName val="Prod-1"/>
      <sheetName val="LITF"/>
      <sheetName val="covert (2)"/>
      <sheetName val="建築代価"/>
      <sheetName val="Purchase Order"/>
      <sheetName val="Customize Your Purchase Order"/>
      <sheetName val="กสย11.1"/>
      <sheetName val="BOX Cryostat Details"/>
      <sheetName val="Driver Linac Layout"/>
      <sheetName val="Inputs"/>
      <sheetName val="Magnet Details"/>
      <sheetName val="งานบริหารโครงสร้างและดำเนินการ"/>
      <sheetName val="Sum"/>
      <sheetName val="unitcost"/>
      <sheetName val="MachineB"/>
      <sheetName val="InputEstimate"/>
      <sheetName val="oil15.5"/>
      <sheetName val="oil16.5"/>
      <sheetName val="oil17.5"/>
      <sheetName val="oil18.5"/>
      <sheetName val="oil19.5"/>
      <sheetName val="oil20.5"/>
      <sheetName val="oil21.5"/>
      <sheetName val="oil22.5"/>
      <sheetName val="oil23.5"/>
      <sheetName val="oil24.5"/>
      <sheetName val="oil25.5"/>
      <sheetName val="oil26.5"/>
      <sheetName val="oil27.5"/>
      <sheetName val="oil28.5"/>
      <sheetName val="oil29.5"/>
      <sheetName val="oil30.5"/>
      <sheetName val="oil31.5"/>
      <sheetName val="oil32.5"/>
      <sheetName val="oil33.5"/>
      <sheetName val="oil34.5"/>
      <sheetName val="oil35.5"/>
      <sheetName val="oil36.5"/>
      <sheetName val="oil37.5"/>
      <sheetName val="oil38.5"/>
      <sheetName val="oil39.5"/>
      <sheetName val="oil40.5"/>
      <sheetName val="oil41.5"/>
      <sheetName val="oil42.5"/>
      <sheetName val="oil43.5"/>
      <sheetName val="oil44.5"/>
      <sheetName val="oil45.5"/>
      <sheetName val="oil46.5"/>
      <sheetName val="oil47.5"/>
      <sheetName val="oil48.5"/>
      <sheetName val="oil49.5"/>
      <sheetName val="oil50.5"/>
      <sheetName val="oil51.5"/>
      <sheetName val="oil52.5"/>
      <sheetName val="oil53.5"/>
      <sheetName val="oil54.5"/>
      <sheetName val="oil55.5"/>
      <sheetName val="oil56.5"/>
      <sheetName val="oil57.5"/>
      <sheetName val="oil58.5"/>
      <sheetName val="oil59.5"/>
      <sheetName val="oil60.5"/>
      <sheetName val="oil61.5"/>
      <sheetName val="oil62.5"/>
      <sheetName val="oil63.5"/>
      <sheetName val="oil64.5"/>
      <sheetName val="oil65.5"/>
      <sheetName val="oil66.5"/>
      <sheetName val="oil67.5"/>
      <sheetName val="oil68.5"/>
      <sheetName val="oil69.5"/>
      <sheetName val="Toil38.5"/>
      <sheetName val="Toil16.5"/>
      <sheetName val="Toil17.5"/>
      <sheetName val="Toil18.5"/>
      <sheetName val="Toil19.5"/>
      <sheetName val="Toil20.5"/>
      <sheetName val="Toil21.5"/>
      <sheetName val="Toil22.5"/>
      <sheetName val="Toil23.5"/>
      <sheetName val="Toil24.5"/>
      <sheetName val="Toil25.5"/>
      <sheetName val="Toil26.5"/>
      <sheetName val="Toil27.5"/>
      <sheetName val="Toil28.5"/>
      <sheetName val="Toil29.5"/>
      <sheetName val="Toil30.5"/>
      <sheetName val="Toil31.5"/>
      <sheetName val="Toil32.5"/>
      <sheetName val="Toil33.5"/>
      <sheetName val="Toil34.5"/>
      <sheetName val="Toil35.5"/>
      <sheetName val="Toil36.5"/>
      <sheetName val="Toil37.5"/>
      <sheetName val="Toil39.5"/>
      <sheetName val="Toil41.5"/>
      <sheetName val="Toil42.5"/>
      <sheetName val="Toil43.5"/>
      <sheetName val="Toil44.5"/>
      <sheetName val="Toil45.5"/>
      <sheetName val="Toil46.5"/>
      <sheetName val="Toil47.5"/>
      <sheetName val="Toil48.5"/>
      <sheetName val="Toil49.5"/>
      <sheetName val="Toil50.5"/>
      <sheetName val="Toil51.5"/>
      <sheetName val="Toil52.5"/>
      <sheetName val="Toil53.5"/>
      <sheetName val="Toil54.5"/>
      <sheetName val="Toil56.5"/>
      <sheetName val="Toil57.5"/>
      <sheetName val="Toil58.5"/>
      <sheetName val="Toil59.5"/>
      <sheetName val="Toil60.5"/>
      <sheetName val="Toil61.5"/>
      <sheetName val="Toil62.5"/>
      <sheetName val="Toil63.5"/>
      <sheetName val="Toil64.5"/>
      <sheetName val="Toil65.5"/>
      <sheetName val="Toil66.5"/>
      <sheetName val="Toil67.5"/>
      <sheetName val="Toil68.5"/>
      <sheetName val="Toil69.5"/>
      <sheetName val="Cost Data"/>
      <sheetName val="no_fto"/>
      <sheetName val="ดัชนีราคา"/>
      <sheetName val="ค่าขนส่ง(6ล้อ)"/>
      <sheetName val="ค่าขนส่ง(พ่วง)"/>
      <sheetName val="PL"/>
      <sheetName val="Form1"/>
      <sheetName val="กรอกราคาวัสดุที่แหล่ง"/>
      <sheetName val="12 ข้อมูลงานไม้แบบ"/>
      <sheetName val="Control"/>
      <sheetName val="Table"/>
      <sheetName val="Cost &amp; Size"/>
      <sheetName val="wpc2(2)"/>
      <sheetName val="summary__(F)2"/>
      <sheetName val="summary(EX_F)_2"/>
      <sheetName val="Boq_Unit_2"/>
      <sheetName val="A1_21"/>
      <sheetName val="DETAIL_1"/>
      <sheetName val="Cal_Fto1"/>
      <sheetName val="ทำนบดิน_41"/>
      <sheetName val="คิดFactor_F(9-21)1"/>
      <sheetName val="FACTOR_Fถนน(9-23)1"/>
      <sheetName val="FACTOR_Fสะพาน(9-24)1"/>
      <sheetName val="Main_Sum_(Hotel_&amp;_Residences)1"/>
      <sheetName val="Purchase_Order1"/>
      <sheetName val="Customize_Your_Purchase_Order1"/>
      <sheetName val="covert_(2)1"/>
      <sheetName val="breakdown-6_แก้ไข"/>
      <sheetName val="breakdown-1-4_"/>
      <sheetName val="วัสดุ_"/>
      <sheetName val="summary__(F)1"/>
      <sheetName val="summary(EX_F)_1"/>
      <sheetName val="Boq_Unit_1"/>
      <sheetName val="A1_2"/>
      <sheetName val="DETAIL_"/>
      <sheetName val="Cal_Fto"/>
      <sheetName val="ทำนบดิน_4"/>
      <sheetName val="คิดFactor_F(9-21)"/>
      <sheetName val="FACTOR_Fถนน(9-23)"/>
      <sheetName val="FACTOR_Fสะพาน(9-24)"/>
      <sheetName val="Main_Sum_(Hotel_&amp;_Residences)"/>
      <sheetName val="Purchase_Order"/>
      <sheetName val="Customize_Your_Purchase_Order"/>
      <sheetName val="covert_(2)"/>
      <sheetName val="summary__(F)3"/>
      <sheetName val="summary(EX_F)_3"/>
      <sheetName val="Boq_Unit_3"/>
      <sheetName val="A1_22"/>
      <sheetName val="DETAIL_2"/>
      <sheetName val="Cal_Fto2"/>
      <sheetName val="ทำนบดิน_42"/>
      <sheetName val="คิดFactor_F(9-21)2"/>
      <sheetName val="FACTOR_Fถนน(9-23)2"/>
      <sheetName val="FACTOR_Fสะพาน(9-24)2"/>
      <sheetName val="Main_Sum_(Hotel_&amp;_Residences)2"/>
      <sheetName val="Purchase_Order2"/>
      <sheetName val="Customize_Your_Purchase_Order2"/>
      <sheetName val="covert_(2)2"/>
      <sheetName val="breakdown-6_แก้ไข1"/>
      <sheetName val="breakdown-1-4_1"/>
      <sheetName val="วัสดุ_1"/>
      <sheetName val="summary__(F)4"/>
      <sheetName val="summary(EX_F)_4"/>
      <sheetName val="Boq_Unit_4"/>
      <sheetName val="A1_23"/>
      <sheetName val="DETAIL_3"/>
      <sheetName val="Cal_Fto3"/>
      <sheetName val="ทำนบดิน_43"/>
      <sheetName val="คิดFactor_F(9-21)3"/>
      <sheetName val="FACTOR_Fถนน(9-23)3"/>
      <sheetName val="FACTOR_Fสะพาน(9-24)3"/>
      <sheetName val="Main_Sum_(Hotel_&amp;_Residences)3"/>
      <sheetName val="Purchase_Order3"/>
      <sheetName val="Customize_Your_Purchase_Order3"/>
      <sheetName val="covert_(2)3"/>
      <sheetName val="breakdown-6_แก้ไข2"/>
      <sheetName val="breakdown-1-4_2"/>
      <sheetName val="วัสดุ_2"/>
      <sheetName val="กสย11_1"/>
      <sheetName val="BOX_Cryostat_Details"/>
      <sheetName val="Driver_Linac_Layout"/>
      <sheetName val="Magnet_Details"/>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0">
          <cell r="L70">
            <v>750</v>
          </cell>
        </row>
        <row r="81">
          <cell r="L81">
            <v>13401.54</v>
          </cell>
        </row>
        <row r="89">
          <cell r="L89">
            <v>13651.54</v>
          </cell>
        </row>
        <row r="95">
          <cell r="L95">
            <v>13369.04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บันทึกเปลี่ยนแปลง"/>
      <sheetName val="INPUT_DAT"/>
      <sheetName val="COVER"/>
      <sheetName val="PARTITION"/>
      <sheetName val="content"/>
      <sheetName val="summary  (F)"/>
      <sheetName val="summary(EX_F) "/>
      <sheetName val="FactorF"/>
      <sheetName val="Unit_Div2"/>
      <sheetName val="Unit_Div3"/>
      <sheetName val="Unit_Div4"/>
      <sheetName val="Boq_Unit "/>
      <sheetName val="Unit_Div5"/>
      <sheetName val="Unit_Div6"/>
      <sheetName val="Mat_Source"/>
      <sheetName val="OHC_Road"/>
      <sheetName val="Labour_Cost"/>
      <sheetName val="Hauling"/>
      <sheetName val="Bank&amp;Comp_Factor"/>
      <sheetName val="เวลางานทาง"/>
      <sheetName val="อัตราทำงาน"/>
      <sheetName val="Sheet13"/>
      <sheetName val="Sheet14"/>
      <sheetName val="Sheet15"/>
      <sheetName val="Sheet16"/>
      <sheetName val="คิดFactor F(9-21)"/>
      <sheetName val="FACTOR Fถนน(9-23)"/>
      <sheetName val="FACTOR Fสะพาน(9-24)"/>
      <sheetName val="summary__(F)"/>
      <sheetName val="summary(EX_F)_"/>
      <sheetName val="Boq_Unit_"/>
      <sheetName val="A1.2"/>
      <sheetName val="FR"/>
      <sheetName val="DETAIL "/>
      <sheetName val="breakdown-6 แก้ไข"/>
      <sheetName val="DIV1-6"/>
      <sheetName val="breakdown-1-4 "/>
      <sheetName val="วัสดุ "/>
      <sheetName val="EXF"/>
      <sheetName val="splinkler"/>
      <sheetName val="boq"/>
      <sheetName val="____00"/>
      <sheetName val="BOX Cryostat Details"/>
      <sheetName val="Driver Linac Layout"/>
      <sheetName val="Inputs"/>
      <sheetName val="Magnet Details"/>
      <sheetName val="งานบริหารโครงสร้างและดำเนินการ"/>
      <sheetName val="Sum"/>
      <sheetName val="Purchase Order"/>
      <sheetName val="Customize Your Purchase Order"/>
      <sheetName val="ต้นทุนวัสดุ"/>
      <sheetName val="ราคาวัสดุ-ค่าแรง"/>
      <sheetName val="กสย11.1"/>
      <sheetName val="covert (2)"/>
      <sheetName val="ภูมิทัศน์"/>
      <sheetName val="建築代価"/>
      <sheetName val="Cal Fto"/>
      <sheetName val="หลักเกณฑ์"/>
      <sheetName val="Cost_route_No347"/>
      <sheetName val="ค่าวัสดุ"/>
      <sheetName val="ทำนบดิน 4"/>
      <sheetName val="LITF"/>
      <sheetName val="ดัชนีราคา"/>
      <sheetName val="12 ข้อมูลงานไม้แบบ"/>
      <sheetName val="Control"/>
      <sheetName val="Table"/>
      <sheetName val="Cost &amp; Size"/>
      <sheetName val="สรุป"/>
      <sheetName val="5-2"/>
      <sheetName val="6"/>
      <sheetName val="1"/>
      <sheetName val="I-slab"/>
      <sheetName val="Cost_Categories"/>
      <sheetName val="Prod-1"/>
      <sheetName val="Arch"/>
      <sheetName val="Main Sum (Hotel &amp; Residences)"/>
      <sheetName val="Sch3"/>
      <sheetName val="ราคาวัสดุ"/>
      <sheetName val="concrete&amp;งานไม้แบบ"/>
      <sheetName val="summary__(F)2"/>
      <sheetName val="summary(EX_F)_2"/>
      <sheetName val="Boq_Unit_2"/>
      <sheetName val="A1_21"/>
      <sheetName val="คิดFactor_F(9-21)1"/>
      <sheetName val="FACTOR_Fถนน(9-23)1"/>
      <sheetName val="FACTOR_Fสะพาน(9-24)1"/>
      <sheetName val="DETAIL_1"/>
      <sheetName val="BOX_Cryostat_Details1"/>
      <sheetName val="Driver_Linac_Layout1"/>
      <sheetName val="Magnet_Details1"/>
      <sheetName val="Purchase_Order1"/>
      <sheetName val="Customize_Your_Purchase_Order1"/>
      <sheetName val="covert_(2)1"/>
      <sheetName val="ทำนบดิน_41"/>
      <sheetName val="breakdown-6_แก้ไข1"/>
      <sheetName val="breakdown-1-4_1"/>
      <sheetName val="วัสดุ_1"/>
      <sheetName val="กสย11_1"/>
      <sheetName val="Cal_Fto"/>
      <sheetName val="summary__(F)1"/>
      <sheetName val="summary(EX_F)_1"/>
      <sheetName val="Boq_Unit_1"/>
      <sheetName val="A1_2"/>
      <sheetName val="คิดFactor_F(9-21)"/>
      <sheetName val="FACTOR_Fถนน(9-23)"/>
      <sheetName val="FACTOR_Fสะพาน(9-24)"/>
      <sheetName val="DETAIL_"/>
      <sheetName val="BOX_Cryostat_Details"/>
      <sheetName val="Driver_Linac_Layout"/>
      <sheetName val="Magnet_Details"/>
      <sheetName val="Purchase_Order"/>
      <sheetName val="Customize_Your_Purchase_Order"/>
      <sheetName val="covert_(2)"/>
      <sheetName val="ทำนบดิน_4"/>
      <sheetName val="breakdown-6_แก้ไข"/>
      <sheetName val="breakdown-1-4_"/>
      <sheetName val="วัสดุ_"/>
      <sheetName val="summary__(F)3"/>
      <sheetName val="summary(EX_F)_3"/>
      <sheetName val="Boq_Unit_3"/>
      <sheetName val="A1_22"/>
      <sheetName val="คิดFactor_F(9-21)2"/>
      <sheetName val="FACTOR_Fถนน(9-23)2"/>
      <sheetName val="FACTOR_Fสะพาน(9-24)2"/>
      <sheetName val="DETAIL_2"/>
      <sheetName val="BOX_Cryostat_Details2"/>
      <sheetName val="Driver_Linac_Layout2"/>
      <sheetName val="Magnet_Details2"/>
      <sheetName val="Purchase_Order2"/>
      <sheetName val="Customize_Your_Purchase_Order2"/>
      <sheetName val="covert_(2)2"/>
      <sheetName val="ทำนบดิน_42"/>
      <sheetName val="breakdown-6_แก้ไข2"/>
      <sheetName val="breakdown-1-4_2"/>
      <sheetName val="วัสดุ_2"/>
      <sheetName val="กสย11_11"/>
      <sheetName val="Cal_Fto1"/>
      <sheetName val="summary__(F)4"/>
      <sheetName val="summary(EX_F)_4"/>
      <sheetName val="Boq_Unit_4"/>
      <sheetName val="A1_23"/>
      <sheetName val="คิดFactor_F(9-21)3"/>
      <sheetName val="FACTOR_Fถนน(9-23)3"/>
      <sheetName val="FACTOR_Fสะพาน(9-24)3"/>
      <sheetName val="DETAIL_3"/>
      <sheetName val="BOX_Cryostat_Details3"/>
      <sheetName val="Driver_Linac_Layout3"/>
      <sheetName val="Magnet_Details3"/>
      <sheetName val="Purchase_Order3"/>
      <sheetName val="Customize_Your_Purchase_Order3"/>
      <sheetName val="covert_(2)3"/>
      <sheetName val="ทำนบดิน_43"/>
      <sheetName val="breakdown-6_แก้ไข3"/>
      <sheetName val="breakdown-1-4_3"/>
      <sheetName val="วัสดุ_3"/>
      <sheetName val="กสย11_12"/>
      <sheetName val="Cal_Ft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0">
          <cell r="L70">
            <v>750</v>
          </cell>
        </row>
        <row r="87">
          <cell r="L87">
            <v>13176.54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L1R"/>
      <sheetName val="Mat_Source"/>
      <sheetName val="ต้นทุนวัสดุ"/>
      <sheetName val="ราคาวัสดุ-ค่าแรง"/>
      <sheetName val="คอนกรีต SW"/>
      <sheetName val="Unit_Div6"/>
      <sheetName val="12 ข้อมูลงานไม้แบบ"/>
      <sheetName val="ค่าวัสดุ"/>
      <sheetName val="Purchase Order"/>
      <sheetName val="Customize Your Purchase Order"/>
      <sheetName val="Table"/>
      <sheetName val="Cost &amp; Size"/>
    </sheetNames>
    <definedNames>
      <definedName name="DeleteDetailDesign"/>
      <definedName name="GotoSheet"/>
      <definedName name="Mov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อาคาร"/>
      <sheetName val="ภูมิทัศน์"/>
      <sheetName val="เครื่องเสียง"/>
      <sheetName val="Mat_Source"/>
      <sheetName val="สำเนาของ ราคากลาง_ศาลปกครองสงขล"/>
      <sheetName val="ข้อมูลขนส่ง"/>
      <sheetName val="don_copy"/>
      <sheetName val="กิจกรรมแบ่งงวดงาน"/>
      <sheetName val="สรุปค่าขนส่ง"/>
      <sheetName val="EST-FOOTING (G)"/>
      <sheetName val="Hauling"/>
      <sheetName val="I-slab"/>
      <sheetName val="แบบเดิม"/>
      <sheetName val="boq"/>
      <sheetName val="ราคากลาง 2"/>
      <sheetName val="ค่าขนส่ง"/>
      <sheetName val="งานซ๋อมพื้นคอนกรีต 1"/>
      <sheetName val="ค่างานต้นทุน"/>
      <sheetName val="Invoice"/>
      <sheetName val="ประมาณการประตูหน้าต่าง "/>
      <sheetName val="รายการประมาณราคาต่อหน่วย"/>
      <sheetName val="SH-A"/>
      <sheetName val="SH-B"/>
      <sheetName val="SH-D"/>
      <sheetName val="SH-E"/>
      <sheetName val="SH-F"/>
      <sheetName val="SH-G"/>
      <sheetName val="SH-C"/>
      <sheetName val="wpc2(2)"/>
      <sheetName val="วัดใต้"/>
      <sheetName val="2"/>
      <sheetName val="ค่าดำเนินการ+ค่าเสื่อมราคา"/>
      <sheetName val="ราคาวัสดุ"/>
      <sheetName val="concrete&amp;งานไม้แบบ"/>
      <sheetName val="PL"/>
      <sheetName val="ตารางส่วนลด EE."/>
      <sheetName val="Purchase Order"/>
      <sheetName val="Customize Your Purchase Order"/>
      <sheetName val="unitcost"/>
      <sheetName val="ข้อมูลโครงการ"/>
      <sheetName val="Control"/>
      <sheetName val="CURVE"/>
      <sheetName val="Sheet1"/>
      <sheetName val="Store"/>
      <sheetName val="แผนงาน"/>
      <sheetName val="ราคาวัสดุ-ค่าแรง"/>
      <sheetName val="ค่าวัสดุ"/>
      <sheetName val="ค่างานต้นทุนถนน"/>
      <sheetName val="Ratios"/>
      <sheetName val="ปร.4"/>
      <sheetName val="ส่วนใส่ปริมาณงาน"/>
      <sheetName val="ส่วนคำนวณ1"/>
      <sheetName val="ข้อมูลงานและราคา"/>
      <sheetName val="SAN REDUCED 1"/>
      <sheetName val="อาคารจุดพักรถ"/>
      <sheetName val="หน้า ปมก"/>
      <sheetName val="เชียงคาน จ.เลย"/>
      <sheetName val="ราคาต้นไม้"/>
      <sheetName val="6"/>
      <sheetName val="ปร4.1"/>
      <sheetName val="รายชื่อสะพาน"/>
      <sheetName val="ข้อมูล"/>
      <sheetName val="ที่จอดรถและถนนในจุดพักรถ"/>
      <sheetName val="ค่าขนส่ง(กรอก)"/>
      <sheetName val="ต้นทุนวัสดุ"/>
      <sheetName val="F(ของเรา)"/>
      <sheetName val="SOR"/>
      <sheetName val="ส่วนลด"/>
      <sheetName val="F&amp;S"/>
      <sheetName val="DATA"/>
      <sheetName val="CashFlow"/>
      <sheetName val="splinkler"/>
      <sheetName val="แหล่งวัสดุ"/>
      <sheetName val="สำเนาของ_ราคากลาง_ศาลปกครองสงขล"/>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ญญา3"/>
      <sheetName val="ปตร"/>
      <sheetName val="Fto"/>
      <sheetName val="Fto2"/>
      <sheetName val="Fto3"/>
      <sheetName val="Cal Fto"/>
      <sheetName val="output"/>
      <sheetName val="output2"/>
      <sheetName val="output3"/>
      <sheetName val="install"/>
      <sheetName val="fto สัญญา3"/>
      <sheetName val="Cal_Fto"/>
      <sheetName val="fto_สัญญา3"/>
      <sheetName val="Mat_Source"/>
      <sheetName val="ปร4สะพาน9PC"/>
      <sheetName val="ปร4Box"/>
      <sheetName val="ปร.4สะพานL"/>
      <sheetName val="ปร4สะพาน11PC"/>
      <sheetName val="สรุปสะพานL"/>
      <sheetName val="สรุปสะพานR"/>
      <sheetName val="ต้นทุนวัสดุ"/>
      <sheetName val="ราคาวัสดุ-ค่าแรง"/>
      <sheetName val="BOQสัญญา3"/>
      <sheetName val="inter"/>
      <sheetName val="หกล้อขนส่ง"/>
      <sheetName val="ค่างานต้นทุน"/>
      <sheetName val="Cost Data"/>
      <sheetName val="Hauling"/>
      <sheetName val="DETAIL "/>
      <sheetName val="ตารางส่วนลด EE."/>
      <sheetName val="12 ข้อมูลงานไม้แบบ"/>
      <sheetName val="A1.2"/>
      <sheetName val="Quantity-Center-CT2"/>
      <sheetName val="Mat"/>
      <sheetName val="BOX Cryostat Details"/>
      <sheetName val="Driver Linac Layout"/>
      <sheetName val="Inputs"/>
      <sheetName val="Magnet Details"/>
      <sheetName val="3.5 Basic Rate"/>
      <sheetName val="2.5 BD Non.1"/>
      <sheetName val="3.2 CS.Etc."/>
      <sheetName val="3.1 CS.Struct"/>
      <sheetName val="3.3 CS.Struct_Tender"/>
      <sheetName val="2.3 detail.itd"/>
      <sheetName val="3.7 Indirect"/>
      <sheetName val="3.6 Supp+Sub.con"/>
      <sheetName val="1.5 WBS"/>
      <sheetName val="SH-B"/>
      <sheetName val="SH-D"/>
      <sheetName val="SH-E"/>
      <sheetName val="SH-C"/>
      <sheetName val="unitcost"/>
      <sheetName val="แหล่งวัสดุ"/>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ของเรา)"/>
      <sheetName val="ราคาเบื้องต้น"/>
      <sheetName val="เวลาทำการ"/>
      <sheetName val="10 ข้อมูลวัสดุ-ค่าดำเนิน (2)"/>
      <sheetName val="ระยะขนส่ง"/>
      <sheetName val="11 ข้อมูลงานCon"/>
      <sheetName val="12 ข้อมูลงานไม้แบบ"/>
      <sheetName val="หมายเหตุ"/>
      <sheetName val="ประชาสัมพันธ์"/>
      <sheetName val="8 ข้อมูลเบื้องต้น"/>
      <sheetName val="1"/>
      <sheetName val="2"/>
      <sheetName val="3"/>
      <sheetName val="4"/>
      <sheetName val="44 (2)"/>
      <sheetName val="5"/>
      <sheetName val="6 "/>
      <sheetName val="48"/>
      <sheetName val="51"/>
      <sheetName val="53.2"/>
      <sheetName val="48 (3)"/>
      <sheetName val="62 (3)"/>
      <sheetName val="64 (3)"/>
      <sheetName val="62 (4)"/>
      <sheetName val="64 (4)"/>
      <sheetName val="66"/>
      <sheetName val="71"/>
      <sheetName val="68"/>
      <sheetName val="72 (2)"/>
      <sheetName val="73"/>
      <sheetName val="113"/>
      <sheetName val="113 (2)"/>
      <sheetName val="114 (2)"/>
      <sheetName val="114"/>
      <sheetName val="115"/>
      <sheetName val="115 (2)"/>
      <sheetName val="115 (3)"/>
      <sheetName val="116 (2)"/>
      <sheetName val="128"/>
      <sheetName val="148"/>
      <sheetName val="150"/>
      <sheetName val="151"/>
      <sheetName val="152"/>
      <sheetName val="171"/>
      <sheetName val="174 (2)"/>
      <sheetName val="172"/>
      <sheetName val="178"/>
      <sheetName val="180"/>
      <sheetName val="183"/>
      <sheetName val="185"/>
      <sheetName val="FACTOR F"/>
      <sheetName val="ราคากลาง"/>
      <sheetName val="62"/>
      <sheetName val="64"/>
      <sheetName val="62 (2)"/>
      <sheetName val="64 (2)"/>
      <sheetName val="29"/>
      <sheetName val="44"/>
      <sheetName val="77"/>
      <sheetName val="128 (2)"/>
      <sheetName val="81"/>
      <sheetName val="91"/>
      <sheetName val="116"/>
      <sheetName val="120"/>
      <sheetName val="129"/>
      <sheetName val="130"/>
      <sheetName val="135 (2)"/>
      <sheetName val="137"/>
      <sheetName val="139"/>
      <sheetName val="182"/>
      <sheetName val="146"/>
      <sheetName val="153"/>
      <sheetName val="154"/>
      <sheetName val="159"/>
      <sheetName val="160"/>
      <sheetName val="173"/>
      <sheetName val="181"/>
      <sheetName val="184"/>
      <sheetName val="187"/>
      <sheetName val="48 (2)"/>
      <sheetName val="ราคากลางหักค่าควบคุมงาน"/>
      <sheetName val="ใบเสนอราคา"/>
      <sheetName val="ราคากลางหลังปรับลด"/>
    </sheetNames>
    <sheetDataSet>
      <sheetData sheetId="0" refreshError="1">
        <row r="26">
          <cell r="G26">
            <v>1.17123048</v>
          </cell>
        </row>
        <row r="27">
          <cell r="G27">
            <v>1.2416378400000001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ของเรา)"/>
      <sheetName val="ราคาเบื้องต้น"/>
      <sheetName val="เวลาทำการ"/>
      <sheetName val="10 ข้อมูลวัสดุ-ค่าดำเนิน (2)"/>
      <sheetName val="ระยะขนส่ง"/>
      <sheetName val="11 ข้อมูลงานCon"/>
      <sheetName val="12 ข้อมูลงานไม้แบบ"/>
      <sheetName val="หมายเหตุ"/>
      <sheetName val="ประชาสัมพันธ์"/>
      <sheetName val="8 ข้อมูลเบื้องต้น"/>
      <sheetName val="1"/>
      <sheetName val="2"/>
      <sheetName val="3"/>
      <sheetName val="4"/>
      <sheetName val="44 (2)"/>
      <sheetName val="5"/>
      <sheetName val="6 "/>
      <sheetName val="48"/>
      <sheetName val="51"/>
      <sheetName val="53.2"/>
      <sheetName val="48 (3)"/>
      <sheetName val="62 (3)"/>
      <sheetName val="64 (3)"/>
      <sheetName val="62 (4)"/>
      <sheetName val="64 (4)"/>
      <sheetName val="66"/>
      <sheetName val="71"/>
      <sheetName val="68"/>
      <sheetName val="72 (2)"/>
      <sheetName val="73"/>
      <sheetName val="113"/>
      <sheetName val="113 (2)"/>
      <sheetName val="114 (2)"/>
      <sheetName val="114"/>
      <sheetName val="115"/>
      <sheetName val="115 (2)"/>
      <sheetName val="115 (3)"/>
      <sheetName val="116 (2)"/>
      <sheetName val="128"/>
      <sheetName val="148"/>
      <sheetName val="150"/>
      <sheetName val="151"/>
      <sheetName val="152"/>
      <sheetName val="171"/>
      <sheetName val="174 (2)"/>
      <sheetName val="172"/>
      <sheetName val="178"/>
      <sheetName val="180"/>
      <sheetName val="183"/>
      <sheetName val="185"/>
      <sheetName val="FACTOR F"/>
      <sheetName val="ราคากลาง"/>
      <sheetName val="62"/>
      <sheetName val="64"/>
      <sheetName val="62 (2)"/>
      <sheetName val="64 (2)"/>
      <sheetName val="29"/>
      <sheetName val="44"/>
      <sheetName val="77"/>
      <sheetName val="128 (2)"/>
      <sheetName val="81"/>
      <sheetName val="91"/>
      <sheetName val="116"/>
      <sheetName val="120"/>
      <sheetName val="129"/>
      <sheetName val="130"/>
      <sheetName val="135 (2)"/>
      <sheetName val="137"/>
      <sheetName val="139"/>
      <sheetName val="182"/>
      <sheetName val="146"/>
      <sheetName val="153"/>
      <sheetName val="154"/>
      <sheetName val="159"/>
      <sheetName val="160"/>
      <sheetName val="173"/>
      <sheetName val="181"/>
      <sheetName val="184"/>
      <sheetName val="187"/>
      <sheetName val="48 (2)"/>
      <sheetName val="ราคากลางหักค่าควบคุมงาน"/>
      <sheetName val="ใบเสนอราคา"/>
      <sheetName val="ราคากลางหลังปรับลด"/>
    </sheetNames>
    <sheetDataSet>
      <sheetData sheetId="0" refreshError="1">
        <row r="26">
          <cell r="G26">
            <v>1.17123048</v>
          </cell>
        </row>
        <row r="27">
          <cell r="G27">
            <v>1.2416378400000001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
      <sheetName val="กรอกราคาวัสดุที่แหล่ง"/>
      <sheetName val="ได้ราคาคอนกรีต-เหล็กเสริม"/>
      <sheetName val="ได้ราคายาง"/>
      <sheetName val="ได้ราคาไม้แบบ"/>
      <sheetName val="ได้งานตีเส้น"/>
      <sheetName val="Form2"/>
      <sheetName val="Form3"/>
      <sheetName val="สรุปเสนอกรรมการ"/>
      <sheetName val="ปะหน้าซอง"/>
      <sheetName val="FACTOR F"/>
      <sheetName val="FACTOR F Bdg"/>
      <sheetName val="อำนวยการ"/>
      <sheetName val="อำนวยการ Bdg"/>
      <sheetName val="ดอกเบี้ย,กำไร"/>
      <sheetName val="ดอกเบี้ย,กำไร Bdg"/>
    </sheetNames>
    <sheetDataSet>
      <sheetData sheetId="0">
        <row r="3">
          <cell r="P3">
            <v>1</v>
          </cell>
        </row>
        <row r="5">
          <cell r="A5">
            <v>2</v>
          </cell>
          <cell r="DJ5">
            <v>1</v>
          </cell>
          <cell r="DK5">
            <v>0</v>
          </cell>
        </row>
        <row r="6">
          <cell r="DJ6" t="str">
            <v>ไม่อยู่ในพื้นที่จังหวัดฝนตกชุก</v>
          </cell>
          <cell r="DK6">
            <v>0</v>
          </cell>
        </row>
        <row r="7">
          <cell r="DD7">
            <v>30.5</v>
          </cell>
          <cell r="DJ7" t="str">
            <v>กระบี่</v>
          </cell>
          <cell r="DK7">
            <v>0.02</v>
          </cell>
        </row>
        <row r="8">
          <cell r="DJ8" t="str">
            <v>จันทบุรี</v>
          </cell>
          <cell r="DK8">
            <v>2.5000000000000001E-2</v>
          </cell>
        </row>
        <row r="9">
          <cell r="AE9">
            <v>0.83</v>
          </cell>
          <cell r="AF9">
            <v>0.84</v>
          </cell>
          <cell r="AG9">
            <v>0.86</v>
          </cell>
          <cell r="AH9">
            <v>0.87</v>
          </cell>
          <cell r="AI9">
            <v>0.88</v>
          </cell>
          <cell r="AJ9">
            <v>0.9</v>
          </cell>
          <cell r="AK9">
            <v>0.91</v>
          </cell>
          <cell r="AL9">
            <v>0.92</v>
          </cell>
          <cell r="AM9">
            <v>0.94</v>
          </cell>
          <cell r="AN9">
            <v>0.95</v>
          </cell>
          <cell r="AO9">
            <v>0.96</v>
          </cell>
          <cell r="AP9">
            <v>0.98</v>
          </cell>
          <cell r="AQ9">
            <v>0.99</v>
          </cell>
          <cell r="AR9">
            <v>1</v>
          </cell>
          <cell r="AS9">
            <v>1.02</v>
          </cell>
          <cell r="AT9">
            <v>1.03</v>
          </cell>
          <cell r="AU9">
            <v>1.04</v>
          </cell>
          <cell r="AV9">
            <v>1.06</v>
          </cell>
          <cell r="AW9">
            <v>1.07</v>
          </cell>
          <cell r="AX9">
            <v>1.08</v>
          </cell>
          <cell r="AY9">
            <v>1.1000000000000001</v>
          </cell>
          <cell r="AZ9">
            <v>1.1100000000000001</v>
          </cell>
          <cell r="BA9">
            <v>1.1200000000000001</v>
          </cell>
          <cell r="BB9">
            <v>1.1399999999999999</v>
          </cell>
          <cell r="BC9">
            <v>1.07</v>
          </cell>
          <cell r="BD9">
            <v>0.86</v>
          </cell>
          <cell r="BE9">
            <v>0.87</v>
          </cell>
          <cell r="BF9">
            <v>0.89</v>
          </cell>
          <cell r="BG9">
            <v>0.9</v>
          </cell>
          <cell r="BH9">
            <v>0.91</v>
          </cell>
          <cell r="BI9">
            <v>0.93</v>
          </cell>
          <cell r="BJ9">
            <v>0.94</v>
          </cell>
          <cell r="BK9">
            <v>0.95</v>
          </cell>
          <cell r="BL9">
            <v>0.97250000000000003</v>
          </cell>
          <cell r="BM9">
            <v>0.98</v>
          </cell>
          <cell r="BN9">
            <v>0.99</v>
          </cell>
          <cell r="BO9">
            <v>1.01</v>
          </cell>
          <cell r="BP9">
            <v>1.02</v>
          </cell>
          <cell r="BQ9">
            <v>1.03</v>
          </cell>
          <cell r="BR9">
            <v>1.05</v>
          </cell>
          <cell r="BS9">
            <v>1.06</v>
          </cell>
          <cell r="BT9">
            <v>1.07</v>
          </cell>
          <cell r="BU9">
            <v>1.093</v>
          </cell>
          <cell r="BV9">
            <v>1.1000000000000001</v>
          </cell>
          <cell r="BW9">
            <v>1.1100000000000001</v>
          </cell>
          <cell r="BX9">
            <v>1.1299999999999999</v>
          </cell>
          <cell r="BY9">
            <v>1.1399999999999999</v>
          </cell>
          <cell r="BZ9">
            <v>1.1499999999999999</v>
          </cell>
          <cell r="CA9">
            <v>1.17</v>
          </cell>
          <cell r="CB9">
            <v>1.1100000000000001</v>
          </cell>
          <cell r="DJ9" t="str">
            <v>ชุมพร</v>
          </cell>
          <cell r="DK9">
            <v>1.4999999999999999E-2</v>
          </cell>
        </row>
        <row r="10">
          <cell r="AE10">
            <v>1.77</v>
          </cell>
          <cell r="AF10">
            <v>1.8</v>
          </cell>
          <cell r="AG10">
            <v>1.84</v>
          </cell>
          <cell r="AH10">
            <v>1.87</v>
          </cell>
          <cell r="AI10">
            <v>1.9</v>
          </cell>
          <cell r="AJ10">
            <v>1.94</v>
          </cell>
          <cell r="AK10">
            <v>1.97</v>
          </cell>
          <cell r="AL10">
            <v>2</v>
          </cell>
          <cell r="AM10">
            <v>2.04</v>
          </cell>
          <cell r="AN10">
            <v>2.0699999999999998</v>
          </cell>
          <cell r="AO10">
            <v>2.1</v>
          </cell>
          <cell r="AP10">
            <v>2.14</v>
          </cell>
          <cell r="AQ10">
            <v>2.17</v>
          </cell>
          <cell r="AR10">
            <v>2.2000000000000002</v>
          </cell>
          <cell r="AS10">
            <v>2.2400000000000002</v>
          </cell>
          <cell r="AT10">
            <v>2.27</v>
          </cell>
          <cell r="AU10">
            <v>2.29</v>
          </cell>
          <cell r="AV10">
            <v>2.33</v>
          </cell>
          <cell r="AW10">
            <v>2.36</v>
          </cell>
          <cell r="AX10">
            <v>2.39</v>
          </cell>
          <cell r="AY10">
            <v>2.4300000000000002</v>
          </cell>
          <cell r="AZ10">
            <v>2.46</v>
          </cell>
          <cell r="BA10">
            <v>2.4900000000000002</v>
          </cell>
          <cell r="BB10">
            <v>2.5299999999999998</v>
          </cell>
          <cell r="BC10">
            <v>2.37</v>
          </cell>
          <cell r="BD10">
            <v>1.84</v>
          </cell>
          <cell r="BE10">
            <v>1.87</v>
          </cell>
          <cell r="BF10">
            <v>1.91</v>
          </cell>
          <cell r="BG10">
            <v>1.94</v>
          </cell>
          <cell r="BH10">
            <v>1.97</v>
          </cell>
          <cell r="BI10">
            <v>2.0099999999999998</v>
          </cell>
          <cell r="BJ10">
            <v>2.04</v>
          </cell>
          <cell r="BK10">
            <v>2.0699999999999998</v>
          </cell>
          <cell r="BL10">
            <v>2.1074999999999999</v>
          </cell>
          <cell r="BM10">
            <v>2.14</v>
          </cell>
          <cell r="BN10">
            <v>2.17</v>
          </cell>
          <cell r="BO10">
            <v>2.21</v>
          </cell>
          <cell r="BP10">
            <v>2.2400000000000002</v>
          </cell>
          <cell r="BQ10">
            <v>2.27</v>
          </cell>
          <cell r="BR10">
            <v>2.31</v>
          </cell>
          <cell r="BS10">
            <v>2.34</v>
          </cell>
          <cell r="BT10">
            <v>2.36</v>
          </cell>
          <cell r="BU10">
            <v>2.3980000000000001</v>
          </cell>
          <cell r="BV10">
            <v>2.4300000000000002</v>
          </cell>
          <cell r="BW10">
            <v>2.46</v>
          </cell>
          <cell r="BX10">
            <v>2.5</v>
          </cell>
          <cell r="BY10">
            <v>2.5299999999999998</v>
          </cell>
          <cell r="BZ10">
            <v>2.56</v>
          </cell>
          <cell r="CA10">
            <v>2.6</v>
          </cell>
          <cell r="CB10">
            <v>2.4300000000000002</v>
          </cell>
          <cell r="DJ10" t="str">
            <v>เชียงราย</v>
          </cell>
          <cell r="DK10">
            <v>1.4999999999999999E-2</v>
          </cell>
        </row>
        <row r="11">
          <cell r="AE11">
            <v>2.57</v>
          </cell>
          <cell r="AF11">
            <v>2.62</v>
          </cell>
          <cell r="AG11">
            <v>2.67</v>
          </cell>
          <cell r="AH11">
            <v>2.72</v>
          </cell>
          <cell r="AI11">
            <v>2.78</v>
          </cell>
          <cell r="AJ11">
            <v>2.83</v>
          </cell>
          <cell r="AK11">
            <v>2.88</v>
          </cell>
          <cell r="AL11">
            <v>2.93</v>
          </cell>
          <cell r="AM11">
            <v>2.99</v>
          </cell>
          <cell r="AN11">
            <v>3.04</v>
          </cell>
          <cell r="AO11">
            <v>3.09</v>
          </cell>
          <cell r="AP11">
            <v>3.14</v>
          </cell>
          <cell r="AQ11">
            <v>3.2</v>
          </cell>
          <cell r="AR11">
            <v>3.25</v>
          </cell>
          <cell r="AS11">
            <v>3.3</v>
          </cell>
          <cell r="AT11">
            <v>3.35</v>
          </cell>
          <cell r="AU11">
            <v>3.4</v>
          </cell>
          <cell r="AV11">
            <v>3.46</v>
          </cell>
          <cell r="AW11">
            <v>3.51</v>
          </cell>
          <cell r="AX11">
            <v>3.56</v>
          </cell>
          <cell r="AY11">
            <v>3.61</v>
          </cell>
          <cell r="AZ11">
            <v>3.67</v>
          </cell>
          <cell r="BA11">
            <v>3.72</v>
          </cell>
          <cell r="BB11">
            <v>3.77</v>
          </cell>
          <cell r="BC11">
            <v>3.51</v>
          </cell>
          <cell r="BD11">
            <v>2.67</v>
          </cell>
          <cell r="BE11">
            <v>2.72</v>
          </cell>
          <cell r="BF11">
            <v>2.77</v>
          </cell>
          <cell r="BG11">
            <v>2.82</v>
          </cell>
          <cell r="BH11">
            <v>2.88</v>
          </cell>
          <cell r="BI11">
            <v>2.93</v>
          </cell>
          <cell r="BJ11">
            <v>2.98</v>
          </cell>
          <cell r="BK11">
            <v>3.03</v>
          </cell>
          <cell r="BL11">
            <v>3.09</v>
          </cell>
          <cell r="BM11">
            <v>3.14</v>
          </cell>
          <cell r="BN11">
            <v>3.19</v>
          </cell>
          <cell r="BO11">
            <v>3.24</v>
          </cell>
          <cell r="BP11">
            <v>3.3</v>
          </cell>
          <cell r="BQ11">
            <v>3.35</v>
          </cell>
          <cell r="BR11">
            <v>3.4</v>
          </cell>
          <cell r="BS11">
            <v>3.45</v>
          </cell>
          <cell r="BT11">
            <v>3.5</v>
          </cell>
          <cell r="BU11">
            <v>3.5550000000000002</v>
          </cell>
          <cell r="BV11">
            <v>3.61</v>
          </cell>
          <cell r="BW11">
            <v>3.66</v>
          </cell>
          <cell r="BX11">
            <v>3.71</v>
          </cell>
          <cell r="BY11">
            <v>3.77</v>
          </cell>
          <cell r="BZ11">
            <v>3.82</v>
          </cell>
          <cell r="CA11">
            <v>3.87</v>
          </cell>
          <cell r="CB11">
            <v>3.61</v>
          </cell>
          <cell r="DJ11" t="str">
            <v>ตรัง</v>
          </cell>
          <cell r="DK11">
            <v>0.02</v>
          </cell>
        </row>
        <row r="12">
          <cell r="DJ12" t="str">
            <v>ตราด</v>
          </cell>
          <cell r="DK12">
            <v>3.5000000000000003E-2</v>
          </cell>
        </row>
        <row r="13">
          <cell r="DJ13" t="str">
            <v>นครพนม</v>
          </cell>
          <cell r="DK13">
            <v>0.02</v>
          </cell>
        </row>
        <row r="14">
          <cell r="DJ14" t="str">
            <v>นครศรีธรรมราช</v>
          </cell>
          <cell r="DK14">
            <v>0.02</v>
          </cell>
        </row>
        <row r="15">
          <cell r="DJ15" t="str">
            <v>นราธิวาส</v>
          </cell>
          <cell r="DK15">
            <v>0.02</v>
          </cell>
        </row>
        <row r="16">
          <cell r="DG16">
            <v>15.5</v>
          </cell>
          <cell r="DJ16" t="str">
            <v>ปราจีนบุรี</v>
          </cell>
          <cell r="DK16">
            <v>1.4999999999999999E-2</v>
          </cell>
        </row>
        <row r="17">
          <cell r="DG17">
            <v>6.59</v>
          </cell>
          <cell r="DJ17" t="str">
            <v>ปัตตานี</v>
          </cell>
          <cell r="DK17">
            <v>1.4999999999999999E-2</v>
          </cell>
        </row>
        <row r="18">
          <cell r="DG18">
            <v>22.59</v>
          </cell>
          <cell r="DJ18" t="str">
            <v>พังงา</v>
          </cell>
          <cell r="DK18">
            <v>3.5000000000000003E-2</v>
          </cell>
        </row>
        <row r="19">
          <cell r="DG19">
            <v>30.12</v>
          </cell>
          <cell r="DJ19" t="str">
            <v>พัทลุง</v>
          </cell>
          <cell r="DK19">
            <v>0.02</v>
          </cell>
        </row>
        <row r="20">
          <cell r="DG20">
            <v>46.86</v>
          </cell>
          <cell r="DJ20" t="str">
            <v>ภูเก็ต</v>
          </cell>
          <cell r="DK20">
            <v>0.02</v>
          </cell>
        </row>
        <row r="21">
          <cell r="DG21">
            <v>56.72</v>
          </cell>
          <cell r="DJ21" t="str">
            <v>มุกดาหาร</v>
          </cell>
          <cell r="DK21">
            <v>1.4999999999999999E-2</v>
          </cell>
        </row>
        <row r="22">
          <cell r="DJ22" t="str">
            <v>ยโสธร</v>
          </cell>
          <cell r="DK22">
            <v>0.02</v>
          </cell>
        </row>
        <row r="23">
          <cell r="DJ23" t="str">
            <v>ยะลา</v>
          </cell>
          <cell r="DK23">
            <v>1.4999999999999999E-2</v>
          </cell>
        </row>
        <row r="24">
          <cell r="DJ24" t="str">
            <v>ศรีสะเกษ</v>
          </cell>
          <cell r="DK24">
            <v>1.4999999999999999E-2</v>
          </cell>
        </row>
        <row r="25">
          <cell r="DJ25" t="str">
            <v>สกลนคร</v>
          </cell>
          <cell r="DK25">
            <v>1.4999999999999999E-2</v>
          </cell>
        </row>
        <row r="26">
          <cell r="DJ26" t="str">
            <v>สงขลา</v>
          </cell>
          <cell r="DK26">
            <v>1.4999999999999999E-2</v>
          </cell>
        </row>
        <row r="27">
          <cell r="DJ27" t="str">
            <v>สตูล</v>
          </cell>
          <cell r="DK27">
            <v>0.02</v>
          </cell>
        </row>
        <row r="28">
          <cell r="DJ28" t="str">
            <v>สุราษฎร์ธานี</v>
          </cell>
          <cell r="DK28">
            <v>1.4999999999999999E-2</v>
          </cell>
        </row>
        <row r="29">
          <cell r="DJ29" t="str">
            <v>หนองคาย</v>
          </cell>
          <cell r="DK29">
            <v>1.4999999999999999E-2</v>
          </cell>
        </row>
        <row r="30">
          <cell r="DJ30" t="str">
            <v>อำนาจเจริญ</v>
          </cell>
          <cell r="DK30">
            <v>1.4999999999999999E-2</v>
          </cell>
        </row>
        <row r="31">
          <cell r="DJ31" t="str">
            <v>อุบลราชธานี</v>
          </cell>
          <cell r="DK31">
            <v>1.4999999999999999E-2</v>
          </cell>
        </row>
        <row r="34">
          <cell r="L34">
            <v>9</v>
          </cell>
        </row>
        <row r="36">
          <cell r="H36">
            <v>1</v>
          </cell>
        </row>
        <row r="37">
          <cell r="L37">
            <v>0</v>
          </cell>
        </row>
        <row r="41">
          <cell r="A41">
            <v>1</v>
          </cell>
        </row>
        <row r="43">
          <cell r="A43">
            <v>1</v>
          </cell>
        </row>
        <row r="44">
          <cell r="A44">
            <v>1</v>
          </cell>
        </row>
        <row r="63">
          <cell r="A63" t="b">
            <v>0</v>
          </cell>
        </row>
        <row r="64">
          <cell r="A64" t="b">
            <v>0</v>
          </cell>
        </row>
        <row r="65">
          <cell r="A65" t="b">
            <v>0</v>
          </cell>
        </row>
        <row r="66">
          <cell r="A66" t="b">
            <v>0</v>
          </cell>
        </row>
        <row r="67">
          <cell r="A67" t="b">
            <v>0</v>
          </cell>
        </row>
        <row r="68">
          <cell r="A68" t="b">
            <v>0</v>
          </cell>
        </row>
        <row r="69">
          <cell r="A69" t="b">
            <v>0</v>
          </cell>
        </row>
        <row r="70">
          <cell r="A70" t="b">
            <v>0</v>
          </cell>
        </row>
        <row r="71">
          <cell r="A71" t="b">
            <v>0</v>
          </cell>
        </row>
        <row r="72">
          <cell r="A72" t="b">
            <v>0</v>
          </cell>
        </row>
        <row r="73">
          <cell r="A73" t="b">
            <v>0</v>
          </cell>
        </row>
        <row r="74">
          <cell r="A74" t="b">
            <v>0</v>
          </cell>
        </row>
        <row r="75">
          <cell r="A75" t="b">
            <v>0</v>
          </cell>
        </row>
        <row r="76">
          <cell r="A76" t="b">
            <v>0</v>
          </cell>
        </row>
        <row r="77">
          <cell r="A77" t="b">
            <v>0</v>
          </cell>
        </row>
        <row r="78">
          <cell r="A78" t="b">
            <v>0</v>
          </cell>
          <cell r="U78">
            <v>1.3</v>
          </cell>
          <cell r="V78">
            <v>1.37</v>
          </cell>
          <cell r="W78">
            <v>0.12</v>
          </cell>
          <cell r="X78">
            <v>0.13</v>
          </cell>
          <cell r="Y78">
            <v>15</v>
          </cell>
          <cell r="Z78">
            <v>0.6</v>
          </cell>
          <cell r="AA78">
            <v>0.63</v>
          </cell>
          <cell r="AB78" t="str">
            <v>0.60 x 0.60</v>
          </cell>
          <cell r="AC78">
            <v>0.6</v>
          </cell>
          <cell r="AD78">
            <v>0.06</v>
          </cell>
          <cell r="AE78">
            <v>3.7</v>
          </cell>
          <cell r="AF78">
            <v>0.6</v>
          </cell>
          <cell r="AG78">
            <v>0.6</v>
          </cell>
          <cell r="AH78">
            <v>1</v>
          </cell>
          <cell r="AJ78">
            <v>20</v>
          </cell>
          <cell r="AK78">
            <v>20</v>
          </cell>
          <cell r="AL78">
            <v>2.5</v>
          </cell>
          <cell r="AM78">
            <v>26</v>
          </cell>
          <cell r="AQ78" t="str">
            <v>2(1.50 x 1.50)</v>
          </cell>
          <cell r="AR78">
            <v>1.5</v>
          </cell>
          <cell r="AS78">
            <v>1.5</v>
          </cell>
          <cell r="AT78">
            <v>2</v>
          </cell>
          <cell r="AU78">
            <v>22</v>
          </cell>
          <cell r="AV78">
            <v>22.5</v>
          </cell>
        </row>
        <row r="79">
          <cell r="U79">
            <v>1.8</v>
          </cell>
          <cell r="V79">
            <v>1.89</v>
          </cell>
          <cell r="W79">
            <v>0.15</v>
          </cell>
          <cell r="X79">
            <v>0.17</v>
          </cell>
          <cell r="Y79">
            <v>19</v>
          </cell>
          <cell r="Z79">
            <v>0.8</v>
          </cell>
          <cell r="AA79">
            <v>0.84</v>
          </cell>
          <cell r="AB79" t="str">
            <v>0.90 x 0.90 (BC-03A)</v>
          </cell>
          <cell r="AC79">
            <v>0.8</v>
          </cell>
          <cell r="AD79">
            <v>7.3999999999999996E-2</v>
          </cell>
          <cell r="AE79">
            <v>4</v>
          </cell>
          <cell r="AF79">
            <v>0.9</v>
          </cell>
          <cell r="AG79">
            <v>0.9</v>
          </cell>
          <cell r="AH79">
            <v>1</v>
          </cell>
          <cell r="AJ79">
            <v>21.25</v>
          </cell>
          <cell r="AK79">
            <v>20</v>
          </cell>
          <cell r="AQ79">
            <v>33.92</v>
          </cell>
          <cell r="AR79">
            <v>8.4</v>
          </cell>
          <cell r="AS79">
            <v>2.84</v>
          </cell>
        </row>
        <row r="80">
          <cell r="U80">
            <v>2.6</v>
          </cell>
          <cell r="V80">
            <v>2.73</v>
          </cell>
          <cell r="W80">
            <v>0.22</v>
          </cell>
          <cell r="X80">
            <v>0.24</v>
          </cell>
          <cell r="Y80">
            <v>24</v>
          </cell>
          <cell r="Z80">
            <v>0.9</v>
          </cell>
          <cell r="AA80">
            <v>0.95</v>
          </cell>
          <cell r="AB80" t="str">
            <v>0.90 x 0.90 (BC-03)</v>
          </cell>
          <cell r="AC80">
            <v>0.9</v>
          </cell>
          <cell r="AD80">
            <v>0.08</v>
          </cell>
          <cell r="AE80">
            <v>5.3</v>
          </cell>
          <cell r="AF80">
            <v>0.9</v>
          </cell>
          <cell r="AG80">
            <v>0.9</v>
          </cell>
          <cell r="AH80">
            <v>1</v>
          </cell>
          <cell r="AJ80">
            <v>21.25</v>
          </cell>
          <cell r="AK80">
            <v>20</v>
          </cell>
          <cell r="AQ80">
            <v>3.1240000000000001</v>
          </cell>
          <cell r="AR80">
            <v>0.55000000000000004</v>
          </cell>
        </row>
        <row r="81">
          <cell r="U81">
            <v>3</v>
          </cell>
          <cell r="V81">
            <v>3.15</v>
          </cell>
          <cell r="W81">
            <v>0.24</v>
          </cell>
          <cell r="X81">
            <v>0.26</v>
          </cell>
          <cell r="Y81">
            <v>26</v>
          </cell>
          <cell r="Z81">
            <v>1</v>
          </cell>
          <cell r="AA81">
            <v>1.05</v>
          </cell>
          <cell r="AB81" t="str">
            <v>1.20 x 0.90</v>
          </cell>
          <cell r="AC81">
            <v>1</v>
          </cell>
          <cell r="AD81">
            <v>0.09</v>
          </cell>
          <cell r="AE81">
            <v>5.6</v>
          </cell>
          <cell r="AF81">
            <v>1.2</v>
          </cell>
          <cell r="AG81">
            <v>0.9</v>
          </cell>
          <cell r="AH81">
            <v>1</v>
          </cell>
          <cell r="AJ81">
            <v>21.25</v>
          </cell>
          <cell r="AK81">
            <v>20</v>
          </cell>
          <cell r="AQ81">
            <v>174</v>
          </cell>
          <cell r="AR81">
            <v>57</v>
          </cell>
        </row>
        <row r="82">
          <cell r="U82">
            <v>4.2</v>
          </cell>
          <cell r="V82">
            <v>4.41</v>
          </cell>
          <cell r="W82">
            <v>0.31</v>
          </cell>
          <cell r="X82">
            <v>0.34</v>
          </cell>
          <cell r="Y82">
            <v>36</v>
          </cell>
          <cell r="Z82">
            <v>1.1000000000000001</v>
          </cell>
          <cell r="AA82">
            <v>1.1599999999999999</v>
          </cell>
          <cell r="AB82" t="str">
            <v>1.20 x 1.20</v>
          </cell>
          <cell r="AC82">
            <v>1.1000000000000001</v>
          </cell>
          <cell r="AD82">
            <v>0.1</v>
          </cell>
          <cell r="AE82">
            <v>6.8</v>
          </cell>
          <cell r="AF82">
            <v>1.2</v>
          </cell>
          <cell r="AG82">
            <v>1.2</v>
          </cell>
          <cell r="AH82">
            <v>1</v>
          </cell>
          <cell r="AJ82">
            <v>21.25</v>
          </cell>
          <cell r="AK82">
            <v>20</v>
          </cell>
        </row>
        <row r="83">
          <cell r="U83">
            <v>3.4</v>
          </cell>
          <cell r="V83">
            <v>3.57</v>
          </cell>
          <cell r="W83">
            <v>0.26</v>
          </cell>
          <cell r="X83">
            <v>0.28999999999999998</v>
          </cell>
          <cell r="Y83">
            <v>29</v>
          </cell>
          <cell r="Z83">
            <v>1.2</v>
          </cell>
          <cell r="AA83">
            <v>1.26</v>
          </cell>
          <cell r="AB83" t="str">
            <v>1.50 x 0.90</v>
          </cell>
          <cell r="AC83">
            <v>1.2</v>
          </cell>
          <cell r="AD83">
            <v>0.11</v>
          </cell>
          <cell r="AE83">
            <v>5.9</v>
          </cell>
          <cell r="AF83">
            <v>1.5</v>
          </cell>
          <cell r="AG83">
            <v>0.9</v>
          </cell>
          <cell r="AH83">
            <v>1</v>
          </cell>
          <cell r="AJ83">
            <v>22</v>
          </cell>
          <cell r="AK83">
            <v>20</v>
          </cell>
        </row>
        <row r="84">
          <cell r="U84">
            <v>4.5999999999999996</v>
          </cell>
          <cell r="V84">
            <v>4.83</v>
          </cell>
          <cell r="W84">
            <v>0.34</v>
          </cell>
          <cell r="X84">
            <v>0.37</v>
          </cell>
          <cell r="Y84">
            <v>36</v>
          </cell>
          <cell r="Z84">
            <v>1.3</v>
          </cell>
          <cell r="AA84">
            <v>1.37</v>
          </cell>
          <cell r="AB84" t="str">
            <v>1.50 x 1.20</v>
          </cell>
          <cell r="AC84">
            <v>1.3</v>
          </cell>
          <cell r="AD84">
            <v>0.12</v>
          </cell>
          <cell r="AE84">
            <v>7.1</v>
          </cell>
          <cell r="AF84">
            <v>1.5</v>
          </cell>
          <cell r="AG84">
            <v>1.2</v>
          </cell>
          <cell r="AH84">
            <v>1</v>
          </cell>
          <cell r="AJ84">
            <v>22</v>
          </cell>
          <cell r="AK84">
            <v>20</v>
          </cell>
        </row>
        <row r="85">
          <cell r="U85">
            <v>6.8</v>
          </cell>
          <cell r="V85">
            <v>7.14</v>
          </cell>
          <cell r="W85">
            <v>0.5</v>
          </cell>
          <cell r="X85">
            <v>0.55000000000000004</v>
          </cell>
          <cell r="Y85">
            <v>48</v>
          </cell>
          <cell r="Z85">
            <v>1.6</v>
          </cell>
          <cell r="AA85">
            <v>1.68</v>
          </cell>
          <cell r="AB85" t="str">
            <v>1.50 x 1.50</v>
          </cell>
          <cell r="AC85">
            <v>1.6</v>
          </cell>
          <cell r="AD85">
            <v>0.12</v>
          </cell>
          <cell r="AE85">
            <v>8.3000000000000007</v>
          </cell>
          <cell r="AF85">
            <v>1.5</v>
          </cell>
          <cell r="AG85">
            <v>1.5</v>
          </cell>
          <cell r="AH85">
            <v>1</v>
          </cell>
          <cell r="AJ85">
            <v>22</v>
          </cell>
          <cell r="AK85">
            <v>22.5</v>
          </cell>
        </row>
        <row r="86">
          <cell r="U86">
            <v>7.2</v>
          </cell>
          <cell r="V86">
            <v>7.56</v>
          </cell>
          <cell r="W86">
            <v>0.41</v>
          </cell>
          <cell r="X86">
            <v>0.45</v>
          </cell>
          <cell r="Y86">
            <v>39</v>
          </cell>
          <cell r="Z86">
            <v>1.5</v>
          </cell>
          <cell r="AA86">
            <v>1.58</v>
          </cell>
          <cell r="AB86" t="str">
            <v>1.80 x 1.20</v>
          </cell>
          <cell r="AC86">
            <v>1.5</v>
          </cell>
          <cell r="AD86">
            <v>0.13</v>
          </cell>
          <cell r="AE86">
            <v>7.5</v>
          </cell>
          <cell r="AF86">
            <v>1.8</v>
          </cell>
          <cell r="AG86">
            <v>1.2</v>
          </cell>
          <cell r="AH86">
            <v>1</v>
          </cell>
          <cell r="AJ86">
            <v>23.75</v>
          </cell>
          <cell r="AK86">
            <v>20</v>
          </cell>
        </row>
        <row r="87">
          <cell r="U87">
            <v>72</v>
          </cell>
          <cell r="V87">
            <v>75.599999999999994</v>
          </cell>
          <cell r="W87">
            <v>0.55000000000000004</v>
          </cell>
          <cell r="X87">
            <v>0.61</v>
          </cell>
          <cell r="Y87">
            <v>49</v>
          </cell>
          <cell r="Z87">
            <v>1.7</v>
          </cell>
          <cell r="AA87">
            <v>1.79</v>
          </cell>
          <cell r="AB87" t="str">
            <v>1.80 x 1.50</v>
          </cell>
          <cell r="AC87">
            <v>1.7</v>
          </cell>
          <cell r="AD87">
            <v>0.14000000000000001</v>
          </cell>
          <cell r="AE87">
            <v>8.6999999999999993</v>
          </cell>
          <cell r="AF87">
            <v>1.8</v>
          </cell>
          <cell r="AG87">
            <v>1.5</v>
          </cell>
          <cell r="AH87">
            <v>1</v>
          </cell>
          <cell r="AJ87">
            <v>23.75</v>
          </cell>
          <cell r="AK87">
            <v>22.5</v>
          </cell>
        </row>
        <row r="88">
          <cell r="U88">
            <v>9.4</v>
          </cell>
          <cell r="V88">
            <v>9.8699999999999992</v>
          </cell>
          <cell r="W88">
            <v>0.8</v>
          </cell>
          <cell r="X88">
            <v>0.88</v>
          </cell>
          <cell r="Y88">
            <v>61</v>
          </cell>
          <cell r="Z88">
            <v>1.9</v>
          </cell>
          <cell r="AA88">
            <v>2</v>
          </cell>
          <cell r="AB88" t="str">
            <v>1.80 x 1.80</v>
          </cell>
          <cell r="AC88">
            <v>1.9</v>
          </cell>
          <cell r="AD88">
            <v>0.15</v>
          </cell>
          <cell r="AE88">
            <v>9.9</v>
          </cell>
          <cell r="AF88">
            <v>1.8</v>
          </cell>
          <cell r="AG88">
            <v>1.8</v>
          </cell>
          <cell r="AH88">
            <v>1</v>
          </cell>
          <cell r="AJ88">
            <v>23.75</v>
          </cell>
          <cell r="AK88">
            <v>25</v>
          </cell>
          <cell r="AM88">
            <v>26</v>
          </cell>
          <cell r="AQ88" t="str">
            <v>2(1.50 x 1.50)</v>
          </cell>
          <cell r="AR88">
            <v>1.5</v>
          </cell>
          <cell r="AS88">
            <v>1.5</v>
          </cell>
          <cell r="AT88">
            <v>2</v>
          </cell>
          <cell r="AU88">
            <v>22</v>
          </cell>
          <cell r="AV88">
            <v>22.5</v>
          </cell>
        </row>
        <row r="89">
          <cell r="U89">
            <v>10</v>
          </cell>
          <cell r="V89">
            <v>10.5</v>
          </cell>
          <cell r="W89">
            <v>0.9</v>
          </cell>
          <cell r="X89">
            <v>0.99</v>
          </cell>
          <cell r="Y89">
            <v>67</v>
          </cell>
          <cell r="Z89">
            <v>2.1</v>
          </cell>
          <cell r="AA89">
            <v>2.21</v>
          </cell>
          <cell r="AB89" t="str">
            <v>2.10 x 1.80</v>
          </cell>
          <cell r="AC89">
            <v>2.1</v>
          </cell>
          <cell r="AD89">
            <v>0.18</v>
          </cell>
          <cell r="AE89">
            <v>10.1</v>
          </cell>
          <cell r="AF89">
            <v>2.1</v>
          </cell>
          <cell r="AG89">
            <v>1.8</v>
          </cell>
          <cell r="AH89">
            <v>1</v>
          </cell>
          <cell r="AJ89">
            <v>22</v>
          </cell>
          <cell r="AK89">
            <v>25</v>
          </cell>
          <cell r="AQ89">
            <v>33.914999999999999</v>
          </cell>
          <cell r="AR89">
            <v>8.4</v>
          </cell>
          <cell r="AS89">
            <v>2.84</v>
          </cell>
        </row>
        <row r="90">
          <cell r="U90">
            <v>12</v>
          </cell>
          <cell r="V90">
            <v>12.6</v>
          </cell>
          <cell r="W90">
            <v>1.2</v>
          </cell>
          <cell r="X90">
            <v>1.32</v>
          </cell>
          <cell r="Y90">
            <v>76</v>
          </cell>
          <cell r="Z90">
            <v>2.2999999999999998</v>
          </cell>
          <cell r="AA90">
            <v>2.42</v>
          </cell>
          <cell r="AB90" t="str">
            <v>2.10 x 2.10</v>
          </cell>
          <cell r="AC90">
            <v>2.2999999999999998</v>
          </cell>
          <cell r="AD90">
            <v>0.19</v>
          </cell>
          <cell r="AE90">
            <v>11.5</v>
          </cell>
          <cell r="AF90">
            <v>2.1</v>
          </cell>
          <cell r="AG90">
            <v>2.1</v>
          </cell>
          <cell r="AH90">
            <v>1</v>
          </cell>
          <cell r="AJ90">
            <v>22</v>
          </cell>
          <cell r="AK90">
            <v>25</v>
          </cell>
          <cell r="AQ90">
            <v>3.1240000000000001</v>
          </cell>
          <cell r="AR90">
            <v>0.55000000000000004</v>
          </cell>
        </row>
        <row r="91">
          <cell r="U91">
            <v>13</v>
          </cell>
          <cell r="V91">
            <v>13.65</v>
          </cell>
          <cell r="W91">
            <v>1.3</v>
          </cell>
          <cell r="X91">
            <v>1.43</v>
          </cell>
          <cell r="Y91">
            <v>78</v>
          </cell>
          <cell r="Z91">
            <v>2.4</v>
          </cell>
          <cell r="AA91">
            <v>2.52</v>
          </cell>
          <cell r="AB91" t="str">
            <v>2.40 x 2.10</v>
          </cell>
          <cell r="AC91">
            <v>2.4</v>
          </cell>
          <cell r="AD91">
            <v>0.22</v>
          </cell>
          <cell r="AE91">
            <v>12</v>
          </cell>
          <cell r="AF91">
            <v>2.4</v>
          </cell>
          <cell r="AG91">
            <v>2.1</v>
          </cell>
          <cell r="AH91">
            <v>1</v>
          </cell>
          <cell r="AJ91">
            <v>23.25</v>
          </cell>
          <cell r="AK91">
            <v>25</v>
          </cell>
          <cell r="AQ91">
            <v>174</v>
          </cell>
          <cell r="AR91">
            <v>57</v>
          </cell>
        </row>
        <row r="92">
          <cell r="U92">
            <v>16</v>
          </cell>
          <cell r="V92">
            <v>16.8</v>
          </cell>
          <cell r="W92">
            <v>1.8</v>
          </cell>
          <cell r="X92">
            <v>1.98</v>
          </cell>
          <cell r="Y92">
            <v>90</v>
          </cell>
          <cell r="Z92">
            <v>2.5</v>
          </cell>
          <cell r="AA92">
            <v>2.63</v>
          </cell>
          <cell r="AB92" t="str">
            <v>2.4 0x 2.40</v>
          </cell>
          <cell r="AC92">
            <v>2.5</v>
          </cell>
          <cell r="AD92">
            <v>0.23</v>
          </cell>
          <cell r="AE92">
            <v>13</v>
          </cell>
          <cell r="AF92">
            <v>2.4</v>
          </cell>
          <cell r="AG92">
            <v>2.4</v>
          </cell>
          <cell r="AH92">
            <v>1</v>
          </cell>
          <cell r="AJ92">
            <v>23.25</v>
          </cell>
          <cell r="AK92">
            <v>25</v>
          </cell>
        </row>
        <row r="93">
          <cell r="U93">
            <v>16.5</v>
          </cell>
          <cell r="V93">
            <v>17.329999999999998</v>
          </cell>
          <cell r="W93">
            <v>2</v>
          </cell>
          <cell r="X93">
            <v>2.2000000000000002</v>
          </cell>
          <cell r="Y93">
            <v>99</v>
          </cell>
          <cell r="Z93">
            <v>2.7</v>
          </cell>
          <cell r="AA93">
            <v>2.84</v>
          </cell>
          <cell r="AB93" t="str">
            <v>2.70 x 2.40</v>
          </cell>
          <cell r="AC93">
            <v>2.7</v>
          </cell>
          <cell r="AD93">
            <v>0.25</v>
          </cell>
          <cell r="AE93">
            <v>13</v>
          </cell>
          <cell r="AF93">
            <v>2.7</v>
          </cell>
          <cell r="AG93">
            <v>2.4</v>
          </cell>
          <cell r="AH93">
            <v>1</v>
          </cell>
          <cell r="AJ93">
            <v>24.5</v>
          </cell>
          <cell r="AK93">
            <v>25</v>
          </cell>
        </row>
        <row r="94">
          <cell r="U94">
            <v>20</v>
          </cell>
          <cell r="V94">
            <v>21</v>
          </cell>
          <cell r="W94">
            <v>2.6</v>
          </cell>
          <cell r="X94">
            <v>2.86</v>
          </cell>
          <cell r="Y94">
            <v>110</v>
          </cell>
          <cell r="Z94">
            <v>3</v>
          </cell>
          <cell r="AA94">
            <v>3.15</v>
          </cell>
          <cell r="AB94" t="str">
            <v>2.70 x 2.70</v>
          </cell>
          <cell r="AC94">
            <v>3</v>
          </cell>
          <cell r="AD94">
            <v>0.26</v>
          </cell>
          <cell r="AE94">
            <v>14</v>
          </cell>
          <cell r="AF94">
            <v>2.7</v>
          </cell>
          <cell r="AG94">
            <v>2.7</v>
          </cell>
          <cell r="AH94">
            <v>1</v>
          </cell>
          <cell r="AJ94">
            <v>24</v>
          </cell>
          <cell r="AK94">
            <v>27.5</v>
          </cell>
        </row>
        <row r="95">
          <cell r="U95">
            <v>21</v>
          </cell>
          <cell r="V95">
            <v>22.05</v>
          </cell>
          <cell r="W95">
            <v>2.7</v>
          </cell>
          <cell r="X95">
            <v>2.97</v>
          </cell>
          <cell r="Y95">
            <v>114</v>
          </cell>
          <cell r="Z95">
            <v>3.2</v>
          </cell>
          <cell r="AA95">
            <v>3.36</v>
          </cell>
          <cell r="AB95" t="str">
            <v>3.00 x 2.70</v>
          </cell>
          <cell r="AC95">
            <v>3.2</v>
          </cell>
          <cell r="AD95">
            <v>0.28000000000000003</v>
          </cell>
          <cell r="AE95">
            <v>14.7</v>
          </cell>
          <cell r="AF95">
            <v>3</v>
          </cell>
          <cell r="AG95">
            <v>2.7</v>
          </cell>
          <cell r="AH95">
            <v>1</v>
          </cell>
          <cell r="AJ95">
            <v>25</v>
          </cell>
          <cell r="AK95">
            <v>27.5</v>
          </cell>
        </row>
        <row r="96">
          <cell r="U96">
            <v>25</v>
          </cell>
          <cell r="V96">
            <v>26.25</v>
          </cell>
          <cell r="W96">
            <v>4.5999999999999996</v>
          </cell>
          <cell r="X96">
            <v>5.0599999999999996</v>
          </cell>
          <cell r="Y96">
            <v>129</v>
          </cell>
          <cell r="Z96">
            <v>3.4</v>
          </cell>
          <cell r="AA96">
            <v>3.57</v>
          </cell>
          <cell r="AB96" t="str">
            <v>3.00 x 3.00</v>
          </cell>
          <cell r="AC96">
            <v>3.4</v>
          </cell>
          <cell r="AD96">
            <v>0.33</v>
          </cell>
          <cell r="AE96">
            <v>15.9</v>
          </cell>
          <cell r="AF96">
            <v>3</v>
          </cell>
          <cell r="AG96">
            <v>3</v>
          </cell>
          <cell r="AH96">
            <v>1</v>
          </cell>
          <cell r="AJ96">
            <v>25</v>
          </cell>
          <cell r="AK96">
            <v>30</v>
          </cell>
        </row>
        <row r="97">
          <cell r="U97">
            <v>28</v>
          </cell>
          <cell r="V97">
            <v>29.4</v>
          </cell>
          <cell r="W97">
            <v>4.7</v>
          </cell>
          <cell r="X97">
            <v>5.17</v>
          </cell>
          <cell r="Y97">
            <v>136</v>
          </cell>
          <cell r="Z97">
            <v>3.8</v>
          </cell>
          <cell r="AA97">
            <v>3.99</v>
          </cell>
          <cell r="AB97" t="str">
            <v>3.30 x 3.00</v>
          </cell>
          <cell r="AC97">
            <v>3.8</v>
          </cell>
          <cell r="AD97">
            <v>0.36</v>
          </cell>
          <cell r="AE97">
            <v>16.2</v>
          </cell>
          <cell r="AF97">
            <v>3.3</v>
          </cell>
          <cell r="AG97">
            <v>3</v>
          </cell>
          <cell r="AH97">
            <v>1</v>
          </cell>
          <cell r="AJ97">
            <v>26.5</v>
          </cell>
          <cell r="AK97">
            <v>30</v>
          </cell>
          <cell r="AM97">
            <v>8</v>
          </cell>
          <cell r="AQ97" t="str">
            <v>1.50 x 1.50</v>
          </cell>
          <cell r="AR97">
            <v>1.5</v>
          </cell>
          <cell r="AS97">
            <v>1.5</v>
          </cell>
          <cell r="AT97">
            <v>1</v>
          </cell>
          <cell r="AU97">
            <v>22</v>
          </cell>
          <cell r="AV97">
            <v>22.5</v>
          </cell>
        </row>
        <row r="98">
          <cell r="U98">
            <v>34</v>
          </cell>
          <cell r="V98">
            <v>35.700000000000003</v>
          </cell>
          <cell r="W98">
            <v>6.3</v>
          </cell>
          <cell r="X98">
            <v>6.93</v>
          </cell>
          <cell r="Y98">
            <v>156</v>
          </cell>
          <cell r="Z98">
            <v>4.0999999999999996</v>
          </cell>
          <cell r="AA98">
            <v>4.3099999999999996</v>
          </cell>
          <cell r="AB98" t="str">
            <v>3.30 x 3.30</v>
          </cell>
          <cell r="AC98">
            <v>4.0999999999999996</v>
          </cell>
          <cell r="AD98">
            <v>0.37</v>
          </cell>
          <cell r="AE98">
            <v>17.5</v>
          </cell>
          <cell r="AF98">
            <v>3.3</v>
          </cell>
          <cell r="AG98">
            <v>3.3</v>
          </cell>
          <cell r="AH98">
            <v>1</v>
          </cell>
          <cell r="AJ98">
            <v>26.5</v>
          </cell>
          <cell r="AK98">
            <v>32.5</v>
          </cell>
          <cell r="AQ98">
            <v>22.26</v>
          </cell>
          <cell r="AR98">
            <v>7.14</v>
          </cell>
          <cell r="AS98">
            <v>1.68</v>
          </cell>
        </row>
        <row r="99">
          <cell r="U99">
            <v>35</v>
          </cell>
          <cell r="V99">
            <v>36.75</v>
          </cell>
          <cell r="W99">
            <v>6.4</v>
          </cell>
          <cell r="X99">
            <v>7.04</v>
          </cell>
          <cell r="Y99">
            <v>162</v>
          </cell>
          <cell r="Z99">
            <v>4.4000000000000004</v>
          </cell>
          <cell r="AA99">
            <v>4.62</v>
          </cell>
          <cell r="AB99" t="str">
            <v>3.60 x 3.30</v>
          </cell>
          <cell r="AC99">
            <v>4.4000000000000004</v>
          </cell>
          <cell r="AD99">
            <v>0.45</v>
          </cell>
          <cell r="AE99">
            <v>18</v>
          </cell>
          <cell r="AF99">
            <v>3.6</v>
          </cell>
          <cell r="AG99">
            <v>3.3</v>
          </cell>
          <cell r="AH99">
            <v>1</v>
          </cell>
          <cell r="AJ99">
            <v>28.75</v>
          </cell>
          <cell r="AK99">
            <v>32.5</v>
          </cell>
          <cell r="AQ99">
            <v>1.738</v>
          </cell>
          <cell r="AR99">
            <v>0.55000000000000004</v>
          </cell>
        </row>
        <row r="100">
          <cell r="U100">
            <v>42</v>
          </cell>
          <cell r="V100">
            <v>44.1</v>
          </cell>
          <cell r="W100">
            <v>8.6999999999999993</v>
          </cell>
          <cell r="X100">
            <v>9.57</v>
          </cell>
          <cell r="Y100">
            <v>180</v>
          </cell>
          <cell r="Z100">
            <v>4.7</v>
          </cell>
          <cell r="AA100">
            <v>4.9400000000000004</v>
          </cell>
          <cell r="AB100" t="str">
            <v>3.60 x 3.60</v>
          </cell>
          <cell r="AC100">
            <v>4.7</v>
          </cell>
          <cell r="AD100">
            <v>0.5</v>
          </cell>
          <cell r="AE100">
            <v>19</v>
          </cell>
          <cell r="AF100">
            <v>3.6</v>
          </cell>
          <cell r="AG100">
            <v>3.6</v>
          </cell>
          <cell r="AH100">
            <v>1</v>
          </cell>
          <cell r="AJ100">
            <v>28.25</v>
          </cell>
          <cell r="AK100">
            <v>35</v>
          </cell>
          <cell r="AQ100">
            <v>122.7</v>
          </cell>
          <cell r="AR100">
            <v>48</v>
          </cell>
        </row>
        <row r="101">
          <cell r="U101">
            <v>5.0999999999999996</v>
          </cell>
          <cell r="V101">
            <v>5.36</v>
          </cell>
          <cell r="W101">
            <v>0.3</v>
          </cell>
          <cell r="X101">
            <v>0.33</v>
          </cell>
          <cell r="Y101">
            <v>41</v>
          </cell>
          <cell r="Z101">
            <v>2.2000000000000002</v>
          </cell>
          <cell r="AA101">
            <v>2.31</v>
          </cell>
          <cell r="AB101" t="str">
            <v>2(1.50 x 0.90)</v>
          </cell>
          <cell r="AC101">
            <v>2.2000000000000002</v>
          </cell>
          <cell r="AD101">
            <v>0.25</v>
          </cell>
          <cell r="AE101">
            <v>9</v>
          </cell>
          <cell r="AF101">
            <v>1.5</v>
          </cell>
          <cell r="AG101">
            <v>0.9</v>
          </cell>
          <cell r="AH101">
            <v>2</v>
          </cell>
          <cell r="AJ101">
            <v>22</v>
          </cell>
          <cell r="AK101">
            <v>20</v>
          </cell>
        </row>
        <row r="102">
          <cell r="U102">
            <v>7</v>
          </cell>
          <cell r="V102">
            <v>7.35</v>
          </cell>
          <cell r="W102">
            <v>0.4</v>
          </cell>
          <cell r="X102">
            <v>0.44</v>
          </cell>
          <cell r="Y102">
            <v>48</v>
          </cell>
          <cell r="Z102">
            <v>2.4</v>
          </cell>
          <cell r="AA102">
            <v>2.52</v>
          </cell>
          <cell r="AB102" t="str">
            <v>2(1.50 x 1.20)</v>
          </cell>
          <cell r="AC102">
            <v>2.4</v>
          </cell>
          <cell r="AD102">
            <v>0.25</v>
          </cell>
          <cell r="AE102">
            <v>11</v>
          </cell>
          <cell r="AF102">
            <v>1.5</v>
          </cell>
          <cell r="AG102">
            <v>1.2</v>
          </cell>
          <cell r="AH102">
            <v>2</v>
          </cell>
          <cell r="AJ102">
            <v>22</v>
          </cell>
          <cell r="AK102">
            <v>20</v>
          </cell>
        </row>
        <row r="103">
          <cell r="U103">
            <v>8</v>
          </cell>
          <cell r="V103">
            <v>8.4</v>
          </cell>
          <cell r="W103">
            <v>0.5</v>
          </cell>
          <cell r="X103">
            <v>0.55000000000000004</v>
          </cell>
          <cell r="Y103">
            <v>57</v>
          </cell>
          <cell r="Z103">
            <v>2.7</v>
          </cell>
          <cell r="AA103">
            <v>2.84</v>
          </cell>
          <cell r="AB103" t="str">
            <v>2(1.50 x 1.50)</v>
          </cell>
          <cell r="AC103">
            <v>2.7</v>
          </cell>
          <cell r="AD103">
            <v>0.26</v>
          </cell>
          <cell r="AE103">
            <v>13</v>
          </cell>
          <cell r="AF103">
            <v>1.5</v>
          </cell>
          <cell r="AG103">
            <v>1.5</v>
          </cell>
          <cell r="AH103">
            <v>2</v>
          </cell>
          <cell r="AJ103">
            <v>22</v>
          </cell>
          <cell r="AK103">
            <v>22.5</v>
          </cell>
        </row>
        <row r="104">
          <cell r="U104">
            <v>8</v>
          </cell>
          <cell r="V104">
            <v>8.4</v>
          </cell>
          <cell r="W104">
            <v>0.6</v>
          </cell>
          <cell r="X104">
            <v>0.66</v>
          </cell>
          <cell r="Y104">
            <v>53</v>
          </cell>
          <cell r="Z104">
            <v>2.8</v>
          </cell>
          <cell r="AA104">
            <v>2.94</v>
          </cell>
          <cell r="AB104" t="str">
            <v>2(1.80 x 1.20)</v>
          </cell>
          <cell r="AC104">
            <v>2.8</v>
          </cell>
          <cell r="AD104">
            <v>0.27</v>
          </cell>
          <cell r="AE104">
            <v>12</v>
          </cell>
          <cell r="AF104">
            <v>1.8</v>
          </cell>
          <cell r="AG104">
            <v>1.2</v>
          </cell>
          <cell r="AH104">
            <v>2</v>
          </cell>
          <cell r="AJ104">
            <v>23.75</v>
          </cell>
          <cell r="AK104">
            <v>20</v>
          </cell>
        </row>
        <row r="105">
          <cell r="U105">
            <v>11</v>
          </cell>
          <cell r="V105">
            <v>11.55</v>
          </cell>
          <cell r="W105">
            <v>0.7</v>
          </cell>
          <cell r="X105">
            <v>0.77</v>
          </cell>
          <cell r="Y105">
            <v>65</v>
          </cell>
          <cell r="Z105">
            <v>3</v>
          </cell>
          <cell r="AA105">
            <v>3.15</v>
          </cell>
          <cell r="AB105" t="str">
            <v>2(1.80 x 1.50)</v>
          </cell>
          <cell r="AC105">
            <v>3</v>
          </cell>
          <cell r="AD105">
            <v>0.27</v>
          </cell>
          <cell r="AE105">
            <v>13</v>
          </cell>
          <cell r="AF105">
            <v>1.8</v>
          </cell>
          <cell r="AG105">
            <v>1.5</v>
          </cell>
          <cell r="AH105">
            <v>2</v>
          </cell>
          <cell r="AJ105">
            <v>23.75</v>
          </cell>
          <cell r="AK105">
            <v>22.5</v>
          </cell>
        </row>
        <row r="106">
          <cell r="U106">
            <v>14</v>
          </cell>
          <cell r="V106">
            <v>14.7</v>
          </cell>
          <cell r="W106">
            <v>1</v>
          </cell>
          <cell r="X106">
            <v>1.1000000000000001</v>
          </cell>
          <cell r="Y106">
            <v>77</v>
          </cell>
          <cell r="Z106">
            <v>3.4</v>
          </cell>
          <cell r="AA106">
            <v>3.57</v>
          </cell>
          <cell r="AB106" t="str">
            <v>2(1.80 x 1.80)</v>
          </cell>
          <cell r="AC106">
            <v>3.4</v>
          </cell>
          <cell r="AD106">
            <v>0.28000000000000003</v>
          </cell>
          <cell r="AE106">
            <v>15</v>
          </cell>
          <cell r="AF106">
            <v>1.8</v>
          </cell>
          <cell r="AG106">
            <v>1.8</v>
          </cell>
          <cell r="AH106">
            <v>2</v>
          </cell>
          <cell r="AJ106">
            <v>23.75</v>
          </cell>
          <cell r="AK106">
            <v>25</v>
          </cell>
          <cell r="AM106">
            <v>69</v>
          </cell>
          <cell r="AQ106" t="str">
            <v>4(3.30 x 3.00)</v>
          </cell>
          <cell r="AR106">
            <v>3.3</v>
          </cell>
          <cell r="AS106">
            <v>3</v>
          </cell>
          <cell r="AT106">
            <v>4</v>
          </cell>
          <cell r="AU106">
            <v>26.5</v>
          </cell>
          <cell r="AV106">
            <v>30</v>
          </cell>
        </row>
        <row r="107">
          <cell r="U107">
            <v>15</v>
          </cell>
          <cell r="V107">
            <v>15.75</v>
          </cell>
          <cell r="W107">
            <v>1.2</v>
          </cell>
          <cell r="X107">
            <v>1.32</v>
          </cell>
          <cell r="Y107">
            <v>83</v>
          </cell>
          <cell r="Z107">
            <v>3.8</v>
          </cell>
          <cell r="AA107">
            <v>3.99</v>
          </cell>
          <cell r="AB107" t="str">
            <v>2(2.10 x 1.80)</v>
          </cell>
          <cell r="AC107">
            <v>3.8</v>
          </cell>
          <cell r="AD107">
            <v>0.34</v>
          </cell>
          <cell r="AE107">
            <v>16</v>
          </cell>
          <cell r="AF107">
            <v>2.1</v>
          </cell>
          <cell r="AG107">
            <v>1.8</v>
          </cell>
          <cell r="AH107">
            <v>2</v>
          </cell>
          <cell r="AJ107">
            <v>22</v>
          </cell>
          <cell r="AK107">
            <v>25</v>
          </cell>
          <cell r="AQ107">
            <v>117.81</v>
          </cell>
          <cell r="AR107">
            <v>66.150000000000006</v>
          </cell>
          <cell r="AS107">
            <v>12.92</v>
          </cell>
        </row>
        <row r="108">
          <cell r="U108">
            <v>18</v>
          </cell>
          <cell r="V108">
            <v>18.899999999999999</v>
          </cell>
          <cell r="W108">
            <v>1.6</v>
          </cell>
          <cell r="X108">
            <v>1.76</v>
          </cell>
          <cell r="Y108">
            <v>96</v>
          </cell>
          <cell r="Z108">
            <v>4</v>
          </cell>
          <cell r="AA108">
            <v>4.2</v>
          </cell>
          <cell r="AB108" t="str">
            <v>2(2.10 x 2.10)</v>
          </cell>
          <cell r="AC108">
            <v>4</v>
          </cell>
          <cell r="AD108">
            <v>0.35</v>
          </cell>
          <cell r="AE108">
            <v>18</v>
          </cell>
          <cell r="AF108">
            <v>2.1</v>
          </cell>
          <cell r="AG108">
            <v>2.1</v>
          </cell>
          <cell r="AH108">
            <v>2</v>
          </cell>
          <cell r="AJ108">
            <v>22</v>
          </cell>
          <cell r="AK108">
            <v>25</v>
          </cell>
          <cell r="AQ108">
            <v>13.42</v>
          </cell>
          <cell r="AR108">
            <v>8.58</v>
          </cell>
        </row>
        <row r="109">
          <cell r="B109">
            <v>0</v>
          </cell>
          <cell r="U109">
            <v>18</v>
          </cell>
          <cell r="V109">
            <v>18.899999999999999</v>
          </cell>
          <cell r="W109">
            <v>1.7</v>
          </cell>
          <cell r="X109">
            <v>1.87</v>
          </cell>
          <cell r="Y109">
            <v>98</v>
          </cell>
          <cell r="Z109">
            <v>4.3</v>
          </cell>
          <cell r="AA109">
            <v>4.5199999999999996</v>
          </cell>
          <cell r="AB109" t="str">
            <v>2(2.40 x 2.10)</v>
          </cell>
          <cell r="AC109">
            <v>4.3</v>
          </cell>
          <cell r="AD109">
            <v>0.4</v>
          </cell>
          <cell r="AE109">
            <v>18</v>
          </cell>
          <cell r="AF109">
            <v>2.4</v>
          </cell>
          <cell r="AG109">
            <v>2.1</v>
          </cell>
          <cell r="AH109">
            <v>2</v>
          </cell>
          <cell r="AJ109">
            <v>23.25</v>
          </cell>
          <cell r="AK109">
            <v>25</v>
          </cell>
          <cell r="AQ109">
            <v>404</v>
          </cell>
          <cell r="AR109">
            <v>228</v>
          </cell>
        </row>
        <row r="110">
          <cell r="B110">
            <v>0</v>
          </cell>
          <cell r="U110">
            <v>22</v>
          </cell>
          <cell r="V110">
            <v>23.1</v>
          </cell>
          <cell r="W110">
            <v>2.2999999999999998</v>
          </cell>
          <cell r="X110">
            <v>2.5299999999999998</v>
          </cell>
          <cell r="Y110">
            <v>113</v>
          </cell>
          <cell r="Z110">
            <v>4.4000000000000004</v>
          </cell>
          <cell r="AA110">
            <v>4.62</v>
          </cell>
          <cell r="AB110" t="str">
            <v>2(2.40 x 2.40)</v>
          </cell>
          <cell r="AC110">
            <v>4.4000000000000004</v>
          </cell>
          <cell r="AD110">
            <v>0.4</v>
          </cell>
          <cell r="AE110">
            <v>20</v>
          </cell>
          <cell r="AF110">
            <v>2.4</v>
          </cell>
          <cell r="AG110">
            <v>2.4</v>
          </cell>
          <cell r="AH110">
            <v>2</v>
          </cell>
          <cell r="AJ110">
            <v>23.25</v>
          </cell>
          <cell r="AK110">
            <v>25</v>
          </cell>
        </row>
        <row r="111">
          <cell r="U111">
            <v>24</v>
          </cell>
          <cell r="V111">
            <v>25.2</v>
          </cell>
          <cell r="W111">
            <v>2.5</v>
          </cell>
          <cell r="X111">
            <v>2.75</v>
          </cell>
          <cell r="Y111">
            <v>117</v>
          </cell>
          <cell r="Z111">
            <v>4.7</v>
          </cell>
          <cell r="AA111">
            <v>4.9400000000000004</v>
          </cell>
          <cell r="AB111" t="str">
            <v>2(2.70 x 2.40)</v>
          </cell>
          <cell r="AC111">
            <v>4.7</v>
          </cell>
          <cell r="AD111">
            <v>0.43</v>
          </cell>
          <cell r="AE111">
            <v>21</v>
          </cell>
          <cell r="AF111">
            <v>2.7</v>
          </cell>
          <cell r="AG111">
            <v>2.4</v>
          </cell>
          <cell r="AH111">
            <v>2</v>
          </cell>
          <cell r="AJ111">
            <v>24.5</v>
          </cell>
          <cell r="AK111">
            <v>25</v>
          </cell>
        </row>
        <row r="112">
          <cell r="B112">
            <v>0</v>
          </cell>
          <cell r="U112">
            <v>28</v>
          </cell>
          <cell r="V112">
            <v>29.4</v>
          </cell>
          <cell r="W112">
            <v>3.2</v>
          </cell>
          <cell r="X112">
            <v>3.52</v>
          </cell>
          <cell r="Y112">
            <v>132</v>
          </cell>
          <cell r="Z112">
            <v>5.2</v>
          </cell>
          <cell r="AA112">
            <v>5.46</v>
          </cell>
          <cell r="AB112" t="str">
            <v>2(2.70 x 2.70)</v>
          </cell>
          <cell r="AC112">
            <v>5.2</v>
          </cell>
          <cell r="AD112">
            <v>0.45</v>
          </cell>
          <cell r="AE112">
            <v>22.5</v>
          </cell>
          <cell r="AF112">
            <v>2.7</v>
          </cell>
          <cell r="AG112">
            <v>2.7</v>
          </cell>
          <cell r="AH112">
            <v>2</v>
          </cell>
          <cell r="AJ112">
            <v>24</v>
          </cell>
          <cell r="AK112">
            <v>27.5</v>
          </cell>
        </row>
        <row r="113">
          <cell r="U113">
            <v>31</v>
          </cell>
          <cell r="V113">
            <v>32.549999999999997</v>
          </cell>
          <cell r="W113">
            <v>5.3</v>
          </cell>
          <cell r="X113">
            <v>5.83</v>
          </cell>
          <cell r="Y113">
            <v>138</v>
          </cell>
          <cell r="Z113">
            <v>5.6</v>
          </cell>
          <cell r="AA113">
            <v>5.88</v>
          </cell>
          <cell r="AB113" t="str">
            <v>2(3.00 x 2.70)</v>
          </cell>
          <cell r="AC113">
            <v>5.6</v>
          </cell>
          <cell r="AD113">
            <v>0.5</v>
          </cell>
          <cell r="AE113">
            <v>23</v>
          </cell>
          <cell r="AF113">
            <v>3</v>
          </cell>
          <cell r="AG113">
            <v>2.7</v>
          </cell>
          <cell r="AH113">
            <v>2</v>
          </cell>
          <cell r="AJ113">
            <v>25</v>
          </cell>
          <cell r="AK113">
            <v>27.5</v>
          </cell>
        </row>
        <row r="114">
          <cell r="B114">
            <v>0</v>
          </cell>
          <cell r="U114">
            <v>37</v>
          </cell>
          <cell r="V114">
            <v>38.85</v>
          </cell>
          <cell r="W114">
            <v>5.8</v>
          </cell>
          <cell r="X114">
            <v>6.38</v>
          </cell>
          <cell r="Y114">
            <v>159</v>
          </cell>
          <cell r="Z114">
            <v>6.1</v>
          </cell>
          <cell r="AA114">
            <v>6.41</v>
          </cell>
          <cell r="AB114" t="str">
            <v>2(3.00 x 3.00)</v>
          </cell>
          <cell r="AC114">
            <v>6.1</v>
          </cell>
          <cell r="AD114">
            <v>0.61</v>
          </cell>
          <cell r="AE114">
            <v>25</v>
          </cell>
          <cell r="AF114">
            <v>3</v>
          </cell>
          <cell r="AG114">
            <v>3</v>
          </cell>
          <cell r="AH114">
            <v>2</v>
          </cell>
          <cell r="AJ114">
            <v>25</v>
          </cell>
          <cell r="AK114">
            <v>30</v>
          </cell>
        </row>
        <row r="115">
          <cell r="U115">
            <v>40</v>
          </cell>
          <cell r="V115">
            <v>42</v>
          </cell>
          <cell r="W115">
            <v>6</v>
          </cell>
          <cell r="X115">
            <v>6.6</v>
          </cell>
          <cell r="Y115">
            <v>165</v>
          </cell>
          <cell r="Z115">
            <v>6.6</v>
          </cell>
          <cell r="AA115">
            <v>6.93</v>
          </cell>
          <cell r="AB115" t="str">
            <v>2(3.30 x 3.00)</v>
          </cell>
          <cell r="AC115">
            <v>6.6</v>
          </cell>
          <cell r="AD115">
            <v>0.64</v>
          </cell>
          <cell r="AE115">
            <v>26</v>
          </cell>
          <cell r="AF115">
            <v>3.3</v>
          </cell>
          <cell r="AG115">
            <v>3</v>
          </cell>
          <cell r="AH115">
            <v>2</v>
          </cell>
          <cell r="AJ115">
            <v>26.5</v>
          </cell>
          <cell r="AK115">
            <v>30</v>
          </cell>
        </row>
        <row r="116">
          <cell r="U116">
            <v>47</v>
          </cell>
          <cell r="V116">
            <v>49.35</v>
          </cell>
          <cell r="W116">
            <v>8.1</v>
          </cell>
          <cell r="X116">
            <v>8.91</v>
          </cell>
          <cell r="Y116">
            <v>186</v>
          </cell>
          <cell r="Z116">
            <v>7.1</v>
          </cell>
          <cell r="AA116">
            <v>7.46</v>
          </cell>
          <cell r="AB116" t="str">
            <v>2(3.30 x 3.30)</v>
          </cell>
          <cell r="AC116">
            <v>7.1</v>
          </cell>
          <cell r="AD116">
            <v>0.66</v>
          </cell>
          <cell r="AE116">
            <v>27</v>
          </cell>
          <cell r="AF116">
            <v>3.3</v>
          </cell>
          <cell r="AG116">
            <v>3.3</v>
          </cell>
          <cell r="AH116">
            <v>2</v>
          </cell>
          <cell r="AJ116">
            <v>26.5</v>
          </cell>
          <cell r="AK116">
            <v>32.5</v>
          </cell>
        </row>
        <row r="117">
          <cell r="A117">
            <v>2</v>
          </cell>
          <cell r="U117">
            <v>50.4</v>
          </cell>
          <cell r="V117">
            <v>52.92</v>
          </cell>
          <cell r="W117">
            <v>8.3000000000000007</v>
          </cell>
          <cell r="X117">
            <v>9.1300000000000008</v>
          </cell>
          <cell r="Y117">
            <v>190</v>
          </cell>
          <cell r="Z117">
            <v>7.6</v>
          </cell>
          <cell r="AA117">
            <v>7.98</v>
          </cell>
          <cell r="AB117" t="str">
            <v>2(3.60 x 3.30)</v>
          </cell>
          <cell r="AC117">
            <v>7.6</v>
          </cell>
          <cell r="AD117">
            <v>0.77</v>
          </cell>
          <cell r="AE117">
            <v>20</v>
          </cell>
          <cell r="AF117">
            <v>3.6</v>
          </cell>
          <cell r="AG117">
            <v>3.3</v>
          </cell>
          <cell r="AH117">
            <v>2</v>
          </cell>
          <cell r="AJ117">
            <v>28.75</v>
          </cell>
          <cell r="AK117">
            <v>32.5</v>
          </cell>
        </row>
        <row r="118">
          <cell r="U118">
            <v>57.6</v>
          </cell>
          <cell r="V118">
            <v>60.48</v>
          </cell>
          <cell r="W118">
            <v>11</v>
          </cell>
          <cell r="X118">
            <v>12.1</v>
          </cell>
          <cell r="Y118">
            <v>212</v>
          </cell>
          <cell r="Z118">
            <v>8.1999999999999993</v>
          </cell>
          <cell r="AA118">
            <v>8.61</v>
          </cell>
          <cell r="AB118" t="str">
            <v>2(3.60 x 3.60)</v>
          </cell>
          <cell r="AC118">
            <v>8.1999999999999993</v>
          </cell>
          <cell r="AD118">
            <v>0.82</v>
          </cell>
          <cell r="AE118">
            <v>30</v>
          </cell>
          <cell r="AF118">
            <v>3.6</v>
          </cell>
          <cell r="AG118">
            <v>3.6</v>
          </cell>
          <cell r="AH118">
            <v>2</v>
          </cell>
          <cell r="AJ118">
            <v>28.25</v>
          </cell>
          <cell r="AK118">
            <v>35</v>
          </cell>
        </row>
        <row r="119">
          <cell r="U119">
            <v>9.5</v>
          </cell>
          <cell r="V119">
            <v>9.98</v>
          </cell>
          <cell r="W119">
            <v>0.5</v>
          </cell>
          <cell r="X119">
            <v>0.55000000000000004</v>
          </cell>
          <cell r="Y119">
            <v>60</v>
          </cell>
          <cell r="Z119">
            <v>3.4</v>
          </cell>
          <cell r="AA119">
            <v>3.57</v>
          </cell>
          <cell r="AB119" t="str">
            <v>3(1.50 x 1.20)</v>
          </cell>
          <cell r="AC119">
            <v>3.4</v>
          </cell>
          <cell r="AD119">
            <v>0.36</v>
          </cell>
          <cell r="AE119">
            <v>15</v>
          </cell>
          <cell r="AF119">
            <v>1.5</v>
          </cell>
          <cell r="AG119">
            <v>1.2</v>
          </cell>
          <cell r="AH119">
            <v>3</v>
          </cell>
          <cell r="AJ119">
            <v>22</v>
          </cell>
          <cell r="AK119">
            <v>20</v>
          </cell>
        </row>
        <row r="120">
          <cell r="U120">
            <v>13</v>
          </cell>
          <cell r="V120">
            <v>13.65</v>
          </cell>
          <cell r="W120">
            <v>0.7</v>
          </cell>
          <cell r="X120">
            <v>0.77</v>
          </cell>
          <cell r="Y120">
            <v>69</v>
          </cell>
          <cell r="Z120">
            <v>3.8</v>
          </cell>
          <cell r="AA120">
            <v>3.99</v>
          </cell>
          <cell r="AB120" t="str">
            <v>3(1.50 x 1.50)</v>
          </cell>
          <cell r="AC120">
            <v>3.8</v>
          </cell>
          <cell r="AD120">
            <v>0.37</v>
          </cell>
          <cell r="AE120">
            <v>17</v>
          </cell>
          <cell r="AF120">
            <v>1.5</v>
          </cell>
          <cell r="AG120">
            <v>1.5</v>
          </cell>
          <cell r="AH120">
            <v>3</v>
          </cell>
          <cell r="AJ120">
            <v>22</v>
          </cell>
          <cell r="AK120">
            <v>22.5</v>
          </cell>
        </row>
        <row r="121">
          <cell r="U121">
            <v>11</v>
          </cell>
          <cell r="V121">
            <v>11.55</v>
          </cell>
          <cell r="W121">
            <v>0.6</v>
          </cell>
          <cell r="X121">
            <v>0.66</v>
          </cell>
          <cell r="Y121">
            <v>66</v>
          </cell>
          <cell r="Z121">
            <v>4</v>
          </cell>
          <cell r="AA121">
            <v>4.2</v>
          </cell>
          <cell r="AB121" t="str">
            <v>3(1.80 x 1.20)</v>
          </cell>
          <cell r="AC121">
            <v>4</v>
          </cell>
          <cell r="AD121">
            <v>0.37</v>
          </cell>
          <cell r="AE121">
            <v>18</v>
          </cell>
          <cell r="AF121">
            <v>1.8</v>
          </cell>
          <cell r="AG121">
            <v>1.2</v>
          </cell>
          <cell r="AH121">
            <v>3</v>
          </cell>
          <cell r="AJ121">
            <v>23.75</v>
          </cell>
          <cell r="AK121">
            <v>20</v>
          </cell>
        </row>
        <row r="122">
          <cell r="U122">
            <v>14.5</v>
          </cell>
          <cell r="V122">
            <v>15.23</v>
          </cell>
          <cell r="W122">
            <v>0.8</v>
          </cell>
          <cell r="X122">
            <v>0.88</v>
          </cell>
          <cell r="Y122">
            <v>78</v>
          </cell>
          <cell r="Z122">
            <v>4.4000000000000004</v>
          </cell>
          <cell r="AA122">
            <v>4.62</v>
          </cell>
          <cell r="AB122" t="str">
            <v>3(1.80 x 1.50)</v>
          </cell>
          <cell r="AC122">
            <v>4.4000000000000004</v>
          </cell>
          <cell r="AD122">
            <v>0.39</v>
          </cell>
          <cell r="AE122">
            <v>18</v>
          </cell>
          <cell r="AF122">
            <v>1.8</v>
          </cell>
          <cell r="AG122">
            <v>1.5</v>
          </cell>
          <cell r="AH122">
            <v>3</v>
          </cell>
          <cell r="AJ122">
            <v>23.75</v>
          </cell>
          <cell r="AK122">
            <v>22.5</v>
          </cell>
        </row>
        <row r="123">
          <cell r="U123">
            <v>18</v>
          </cell>
          <cell r="V123">
            <v>18.899999999999999</v>
          </cell>
          <cell r="W123">
            <v>1.2</v>
          </cell>
          <cell r="X123">
            <v>1.32</v>
          </cell>
          <cell r="Y123">
            <v>90</v>
          </cell>
          <cell r="Z123">
            <v>4.8</v>
          </cell>
          <cell r="AA123">
            <v>5.04</v>
          </cell>
          <cell r="AB123" t="str">
            <v>3(1.80 x 1.80)</v>
          </cell>
          <cell r="AC123">
            <v>4.8</v>
          </cell>
          <cell r="AD123">
            <v>0.4</v>
          </cell>
          <cell r="AE123">
            <v>21</v>
          </cell>
          <cell r="AF123">
            <v>1.8</v>
          </cell>
          <cell r="AG123">
            <v>1.8</v>
          </cell>
          <cell r="AH123">
            <v>3</v>
          </cell>
          <cell r="AJ123">
            <v>23.75</v>
          </cell>
          <cell r="AK123">
            <v>25</v>
          </cell>
        </row>
        <row r="124">
          <cell r="U124">
            <v>20</v>
          </cell>
          <cell r="V124">
            <v>21</v>
          </cell>
          <cell r="W124">
            <v>1.5</v>
          </cell>
          <cell r="X124">
            <v>1.65</v>
          </cell>
          <cell r="Y124">
            <v>104</v>
          </cell>
          <cell r="Z124">
            <v>5.4</v>
          </cell>
          <cell r="AA124">
            <v>5.67</v>
          </cell>
          <cell r="AB124" t="str">
            <v>3(2.10 x 1.80)</v>
          </cell>
          <cell r="AC124">
            <v>5.4</v>
          </cell>
          <cell r="AD124">
            <v>0.45</v>
          </cell>
          <cell r="AE124">
            <v>22</v>
          </cell>
          <cell r="AF124">
            <v>2.1</v>
          </cell>
          <cell r="AG124">
            <v>1.8</v>
          </cell>
          <cell r="AH124">
            <v>3</v>
          </cell>
          <cell r="AJ124">
            <v>22</v>
          </cell>
          <cell r="AK124">
            <v>25</v>
          </cell>
        </row>
        <row r="125">
          <cell r="U125">
            <v>23</v>
          </cell>
          <cell r="V125">
            <v>24.15</v>
          </cell>
          <cell r="W125">
            <v>1.9</v>
          </cell>
          <cell r="X125">
            <v>2.09</v>
          </cell>
          <cell r="Y125">
            <v>116</v>
          </cell>
          <cell r="Z125">
            <v>5.7</v>
          </cell>
          <cell r="AA125">
            <v>5.99</v>
          </cell>
          <cell r="AB125" t="str">
            <v>3(2.10 x 2.10)</v>
          </cell>
          <cell r="AC125">
            <v>5.7</v>
          </cell>
          <cell r="AD125">
            <v>0.47</v>
          </cell>
          <cell r="AE125">
            <v>24</v>
          </cell>
          <cell r="AF125">
            <v>2.1</v>
          </cell>
          <cell r="AG125">
            <v>2.1</v>
          </cell>
          <cell r="AH125">
            <v>3</v>
          </cell>
          <cell r="AJ125">
            <v>22</v>
          </cell>
          <cell r="AK125">
            <v>25</v>
          </cell>
        </row>
        <row r="126">
          <cell r="U126">
            <v>25.5</v>
          </cell>
          <cell r="V126">
            <v>26.78</v>
          </cell>
          <cell r="W126">
            <v>2.1</v>
          </cell>
          <cell r="X126">
            <v>2.31</v>
          </cell>
          <cell r="Y126">
            <v>124</v>
          </cell>
          <cell r="Z126">
            <v>6.1</v>
          </cell>
          <cell r="AA126">
            <v>6.41</v>
          </cell>
          <cell r="AB126" t="str">
            <v>3(2.40 x 2.10)</v>
          </cell>
          <cell r="AC126">
            <v>6.1</v>
          </cell>
          <cell r="AD126">
            <v>0.54</v>
          </cell>
          <cell r="AE126">
            <v>25</v>
          </cell>
          <cell r="AF126">
            <v>2.4</v>
          </cell>
          <cell r="AG126">
            <v>2.1</v>
          </cell>
          <cell r="AH126">
            <v>3</v>
          </cell>
          <cell r="AJ126">
            <v>23.25</v>
          </cell>
          <cell r="AK126">
            <v>25</v>
          </cell>
        </row>
        <row r="127">
          <cell r="U127">
            <v>23.3</v>
          </cell>
          <cell r="V127">
            <v>24.47</v>
          </cell>
          <cell r="W127">
            <v>2</v>
          </cell>
          <cell r="X127">
            <v>2.2000000000000002</v>
          </cell>
          <cell r="Y127">
            <v>157</v>
          </cell>
          <cell r="Z127">
            <v>6.4</v>
          </cell>
          <cell r="AA127">
            <v>6.72</v>
          </cell>
          <cell r="AB127" t="str">
            <v>3(2.40 x 2.40)</v>
          </cell>
          <cell r="AC127">
            <v>6.4</v>
          </cell>
          <cell r="AD127">
            <v>0.55000000000000004</v>
          </cell>
          <cell r="AE127">
            <v>27</v>
          </cell>
          <cell r="AF127">
            <v>2.4</v>
          </cell>
          <cell r="AG127">
            <v>2.4</v>
          </cell>
          <cell r="AH127">
            <v>3</v>
          </cell>
          <cell r="AJ127">
            <v>23.25</v>
          </cell>
          <cell r="AK127">
            <v>25</v>
          </cell>
        </row>
        <row r="128">
          <cell r="U128">
            <v>32</v>
          </cell>
          <cell r="V128">
            <v>33.6</v>
          </cell>
          <cell r="W128">
            <v>3</v>
          </cell>
          <cell r="X128">
            <v>3.3</v>
          </cell>
          <cell r="Y128">
            <v>146</v>
          </cell>
          <cell r="Z128">
            <v>7</v>
          </cell>
          <cell r="AA128">
            <v>7.35</v>
          </cell>
          <cell r="AB128" t="str">
            <v>3(2.70 x 2.40)</v>
          </cell>
          <cell r="AC128">
            <v>7</v>
          </cell>
          <cell r="AD128">
            <v>0.67</v>
          </cell>
          <cell r="AE128">
            <v>28</v>
          </cell>
          <cell r="AF128">
            <v>2.7</v>
          </cell>
          <cell r="AG128">
            <v>2.4</v>
          </cell>
          <cell r="AH128">
            <v>3</v>
          </cell>
          <cell r="AJ128">
            <v>24.5</v>
          </cell>
          <cell r="AK128">
            <v>25</v>
          </cell>
        </row>
        <row r="129">
          <cell r="U129">
            <v>37</v>
          </cell>
          <cell r="V129">
            <v>38.85</v>
          </cell>
          <cell r="W129">
            <v>3.9</v>
          </cell>
          <cell r="X129">
            <v>4.29</v>
          </cell>
          <cell r="Y129">
            <v>158</v>
          </cell>
          <cell r="Z129">
            <v>7.4</v>
          </cell>
          <cell r="AA129">
            <v>7.77</v>
          </cell>
          <cell r="AB129" t="str">
            <v>3(2.70 x 2.70)</v>
          </cell>
          <cell r="AC129">
            <v>7.4</v>
          </cell>
          <cell r="AD129">
            <v>0.6</v>
          </cell>
          <cell r="AE129">
            <v>30.5</v>
          </cell>
          <cell r="AF129">
            <v>2.7</v>
          </cell>
          <cell r="AG129">
            <v>2.7</v>
          </cell>
          <cell r="AH129">
            <v>3</v>
          </cell>
          <cell r="AJ129">
            <v>24</v>
          </cell>
          <cell r="AK129">
            <v>27.5</v>
          </cell>
        </row>
        <row r="130">
          <cell r="U130">
            <v>46</v>
          </cell>
          <cell r="V130">
            <v>48.3</v>
          </cell>
          <cell r="W130">
            <v>4.0999999999999996</v>
          </cell>
          <cell r="X130">
            <v>4.51</v>
          </cell>
          <cell r="Y130">
            <v>164</v>
          </cell>
          <cell r="Z130">
            <v>8</v>
          </cell>
          <cell r="AA130">
            <v>8.4</v>
          </cell>
          <cell r="AB130" t="str">
            <v>3(3.00 x 2.70)</v>
          </cell>
          <cell r="AC130">
            <v>8</v>
          </cell>
          <cell r="AD130">
            <v>0.68</v>
          </cell>
          <cell r="AE130">
            <v>31.5</v>
          </cell>
          <cell r="AF130">
            <v>3</v>
          </cell>
          <cell r="AG130">
            <v>2.7</v>
          </cell>
          <cell r="AH130">
            <v>3</v>
          </cell>
          <cell r="AJ130">
            <v>25</v>
          </cell>
          <cell r="AK130">
            <v>27.5</v>
          </cell>
        </row>
        <row r="131">
          <cell r="U131">
            <v>48</v>
          </cell>
          <cell r="V131">
            <v>50.4</v>
          </cell>
          <cell r="W131">
            <v>6.5</v>
          </cell>
          <cell r="X131">
            <v>7.15</v>
          </cell>
          <cell r="Y131">
            <v>182</v>
          </cell>
          <cell r="Z131">
            <v>8.6999999999999993</v>
          </cell>
          <cell r="AA131">
            <v>9.14</v>
          </cell>
          <cell r="AB131" t="str">
            <v>3(3.00 x 3.00)</v>
          </cell>
          <cell r="AC131">
            <v>8.6999999999999993</v>
          </cell>
          <cell r="AD131">
            <v>0.76</v>
          </cell>
          <cell r="AE131">
            <v>34</v>
          </cell>
          <cell r="AF131">
            <v>3</v>
          </cell>
          <cell r="AG131">
            <v>3</v>
          </cell>
          <cell r="AH131">
            <v>3</v>
          </cell>
          <cell r="AJ131">
            <v>25</v>
          </cell>
          <cell r="AK131">
            <v>30</v>
          </cell>
        </row>
        <row r="132">
          <cell r="U132">
            <v>52</v>
          </cell>
          <cell r="V132">
            <v>54.6</v>
          </cell>
          <cell r="W132">
            <v>7.1</v>
          </cell>
          <cell r="X132">
            <v>7.81</v>
          </cell>
          <cell r="Y132">
            <v>199</v>
          </cell>
          <cell r="Z132">
            <v>9.4</v>
          </cell>
          <cell r="AA132">
            <v>9.8699999999999992</v>
          </cell>
          <cell r="AB132" t="str">
            <v>3(3.30 x 3.00)</v>
          </cell>
          <cell r="AC132">
            <v>9.4</v>
          </cell>
          <cell r="AD132">
            <v>0.88</v>
          </cell>
          <cell r="AE132">
            <v>35</v>
          </cell>
          <cell r="AF132">
            <v>3.3</v>
          </cell>
          <cell r="AG132">
            <v>3</v>
          </cell>
          <cell r="AH132">
            <v>3</v>
          </cell>
          <cell r="AJ132">
            <v>26.5</v>
          </cell>
          <cell r="AK132">
            <v>30</v>
          </cell>
        </row>
        <row r="133">
          <cell r="U133">
            <v>61</v>
          </cell>
          <cell r="V133">
            <v>64.05</v>
          </cell>
          <cell r="W133">
            <v>9.4</v>
          </cell>
          <cell r="X133">
            <v>10.34</v>
          </cell>
          <cell r="Y133">
            <v>216</v>
          </cell>
          <cell r="Z133">
            <v>10.199999999999999</v>
          </cell>
          <cell r="AA133">
            <v>10.71</v>
          </cell>
          <cell r="AB133" t="str">
            <v>3(3.30 x 3.30)</v>
          </cell>
          <cell r="AC133">
            <v>10.199999999999999</v>
          </cell>
          <cell r="AD133">
            <v>0.89</v>
          </cell>
          <cell r="AE133">
            <v>37</v>
          </cell>
          <cell r="AF133">
            <v>3.3</v>
          </cell>
          <cell r="AG133">
            <v>3.3</v>
          </cell>
          <cell r="AH133">
            <v>3</v>
          </cell>
          <cell r="AJ133">
            <v>26.5</v>
          </cell>
          <cell r="AK133">
            <v>32.5</v>
          </cell>
        </row>
        <row r="134">
          <cell r="U134">
            <v>64</v>
          </cell>
          <cell r="V134">
            <v>67.2</v>
          </cell>
          <cell r="W134">
            <v>12.5</v>
          </cell>
          <cell r="X134">
            <v>13.75</v>
          </cell>
          <cell r="Y134">
            <v>217</v>
          </cell>
          <cell r="Z134">
            <v>10.9</v>
          </cell>
          <cell r="AA134">
            <v>11.45</v>
          </cell>
          <cell r="AB134" t="str">
            <v>3(3.60 x 3.30)</v>
          </cell>
          <cell r="AC134">
            <v>10.9</v>
          </cell>
          <cell r="AD134">
            <v>0.9</v>
          </cell>
          <cell r="AE134">
            <v>38</v>
          </cell>
          <cell r="AF134">
            <v>3.6</v>
          </cell>
          <cell r="AG134">
            <v>3.3</v>
          </cell>
          <cell r="AH134">
            <v>3</v>
          </cell>
          <cell r="AJ134">
            <v>28.75</v>
          </cell>
          <cell r="AK134">
            <v>32.5</v>
          </cell>
        </row>
        <row r="135">
          <cell r="U135">
            <v>74</v>
          </cell>
          <cell r="V135">
            <v>77.7</v>
          </cell>
          <cell r="W135">
            <v>13</v>
          </cell>
          <cell r="X135">
            <v>14.3</v>
          </cell>
          <cell r="Y135">
            <v>237</v>
          </cell>
          <cell r="Z135">
            <v>11.6</v>
          </cell>
          <cell r="AA135">
            <v>12.18</v>
          </cell>
          <cell r="AB135" t="str">
            <v>3(3.60 x 3.60)</v>
          </cell>
          <cell r="AC135">
            <v>11.6</v>
          </cell>
          <cell r="AD135">
            <v>1</v>
          </cell>
          <cell r="AE135">
            <v>41</v>
          </cell>
          <cell r="AF135">
            <v>3.6</v>
          </cell>
          <cell r="AG135">
            <v>3.6</v>
          </cell>
          <cell r="AH135">
            <v>3</v>
          </cell>
          <cell r="AJ135">
            <v>28.25</v>
          </cell>
          <cell r="AK135">
            <v>35</v>
          </cell>
        </row>
        <row r="136">
          <cell r="U136">
            <v>12</v>
          </cell>
          <cell r="V136">
            <v>12.6</v>
          </cell>
          <cell r="W136">
            <v>0.7</v>
          </cell>
          <cell r="X136">
            <v>0.77</v>
          </cell>
          <cell r="Y136">
            <v>73</v>
          </cell>
          <cell r="Z136">
            <v>4.5</v>
          </cell>
          <cell r="AA136">
            <v>4.7300000000000004</v>
          </cell>
          <cell r="AB136" t="str">
            <v>4(1.50 x 1.20)</v>
          </cell>
          <cell r="AC136">
            <v>4.5</v>
          </cell>
          <cell r="AD136">
            <v>0.46</v>
          </cell>
          <cell r="AE136">
            <v>19</v>
          </cell>
          <cell r="AF136">
            <v>1.5</v>
          </cell>
          <cell r="AG136">
            <v>1.2</v>
          </cell>
          <cell r="AH136">
            <v>4</v>
          </cell>
          <cell r="AJ136">
            <v>22</v>
          </cell>
          <cell r="AK136">
            <v>20</v>
          </cell>
        </row>
        <row r="137">
          <cell r="U137">
            <v>14</v>
          </cell>
          <cell r="V137">
            <v>14.7</v>
          </cell>
          <cell r="W137">
            <v>0.8</v>
          </cell>
          <cell r="X137">
            <v>0.88</v>
          </cell>
          <cell r="Y137">
            <v>80</v>
          </cell>
          <cell r="Z137">
            <v>5.2</v>
          </cell>
          <cell r="AA137">
            <v>5.46</v>
          </cell>
          <cell r="AB137" t="str">
            <v>4(1.80 x 1.20)</v>
          </cell>
          <cell r="AC137">
            <v>5.2</v>
          </cell>
          <cell r="AD137">
            <v>0.49</v>
          </cell>
          <cell r="AE137">
            <v>20</v>
          </cell>
          <cell r="AF137">
            <v>1.8</v>
          </cell>
          <cell r="AG137">
            <v>1.2</v>
          </cell>
          <cell r="AH137">
            <v>4</v>
          </cell>
          <cell r="AJ137">
            <v>23.75</v>
          </cell>
          <cell r="AK137">
            <v>20</v>
          </cell>
        </row>
        <row r="138">
          <cell r="U138">
            <v>7</v>
          </cell>
          <cell r="V138">
            <v>7.35</v>
          </cell>
          <cell r="W138">
            <v>1</v>
          </cell>
          <cell r="X138">
            <v>1.1000000000000001</v>
          </cell>
          <cell r="Y138">
            <v>91</v>
          </cell>
          <cell r="Z138">
            <v>5.7</v>
          </cell>
          <cell r="AA138">
            <v>5.99</v>
          </cell>
          <cell r="AB138" t="str">
            <v>4(1.80 x 1.50)</v>
          </cell>
          <cell r="AC138">
            <v>5.7</v>
          </cell>
          <cell r="AD138">
            <v>0.53</v>
          </cell>
          <cell r="AE138">
            <v>23</v>
          </cell>
          <cell r="AF138">
            <v>1.8</v>
          </cell>
          <cell r="AG138">
            <v>1.5</v>
          </cell>
          <cell r="AH138">
            <v>4</v>
          </cell>
          <cell r="AJ138">
            <v>23.75</v>
          </cell>
          <cell r="AK138">
            <v>22.5</v>
          </cell>
        </row>
        <row r="139">
          <cell r="U139">
            <v>22</v>
          </cell>
          <cell r="V139">
            <v>23.1</v>
          </cell>
          <cell r="W139">
            <v>1.4</v>
          </cell>
          <cell r="X139">
            <v>1.54</v>
          </cell>
          <cell r="Y139">
            <v>111</v>
          </cell>
          <cell r="Z139">
            <v>6.5</v>
          </cell>
          <cell r="AA139">
            <v>6.83</v>
          </cell>
          <cell r="AB139" t="str">
            <v>4(1.80 x 1.80)</v>
          </cell>
          <cell r="AC139">
            <v>6.5</v>
          </cell>
          <cell r="AD139">
            <v>0.55000000000000004</v>
          </cell>
          <cell r="AE139">
            <v>26</v>
          </cell>
          <cell r="AF139">
            <v>1.8</v>
          </cell>
          <cell r="AG139">
            <v>1.8</v>
          </cell>
          <cell r="AH139">
            <v>4</v>
          </cell>
          <cell r="AJ139">
            <v>23.75</v>
          </cell>
          <cell r="AK139">
            <v>25</v>
          </cell>
        </row>
        <row r="140">
          <cell r="U140">
            <v>25</v>
          </cell>
          <cell r="V140">
            <v>26.25</v>
          </cell>
          <cell r="W140">
            <v>1.7</v>
          </cell>
          <cell r="X140">
            <v>1.87</v>
          </cell>
          <cell r="Y140">
            <v>119</v>
          </cell>
          <cell r="Z140">
            <v>7</v>
          </cell>
          <cell r="AA140">
            <v>7.35</v>
          </cell>
          <cell r="AB140" t="str">
            <v>4( 2.10 x 1.80)</v>
          </cell>
          <cell r="AC140">
            <v>7</v>
          </cell>
          <cell r="AD140">
            <v>0.56999999999999995</v>
          </cell>
          <cell r="AE140">
            <v>27</v>
          </cell>
          <cell r="AF140">
            <v>2.1</v>
          </cell>
          <cell r="AG140">
            <v>1.8</v>
          </cell>
          <cell r="AH140">
            <v>4</v>
          </cell>
          <cell r="AJ140">
            <v>22</v>
          </cell>
          <cell r="AK140">
            <v>25</v>
          </cell>
        </row>
        <row r="141">
          <cell r="U141">
            <v>29</v>
          </cell>
          <cell r="V141">
            <v>30.45</v>
          </cell>
          <cell r="W141">
            <v>2.2000000000000002</v>
          </cell>
          <cell r="X141">
            <v>2.42</v>
          </cell>
          <cell r="Y141">
            <v>131</v>
          </cell>
          <cell r="Z141">
            <v>7.4</v>
          </cell>
          <cell r="AA141">
            <v>7.77</v>
          </cell>
          <cell r="AB141" t="str">
            <v>4(2.10 x 2.10)</v>
          </cell>
          <cell r="AC141">
            <v>7.4</v>
          </cell>
          <cell r="AD141">
            <v>0.6</v>
          </cell>
          <cell r="AE141">
            <v>29.5</v>
          </cell>
          <cell r="AF141">
            <v>2.1</v>
          </cell>
          <cell r="AG141">
            <v>2.1</v>
          </cell>
          <cell r="AH141">
            <v>4</v>
          </cell>
          <cell r="AJ141">
            <v>22</v>
          </cell>
          <cell r="AK141">
            <v>25</v>
          </cell>
        </row>
        <row r="142">
          <cell r="U142">
            <v>32</v>
          </cell>
          <cell r="V142">
            <v>33.6</v>
          </cell>
          <cell r="W142">
            <v>2.4</v>
          </cell>
          <cell r="X142">
            <v>2.64</v>
          </cell>
          <cell r="Y142">
            <v>140</v>
          </cell>
          <cell r="Z142">
            <v>8</v>
          </cell>
          <cell r="AA142">
            <v>8.4</v>
          </cell>
          <cell r="AB142" t="str">
            <v>4(2.40 x 2.10)</v>
          </cell>
          <cell r="AC142">
            <v>8</v>
          </cell>
          <cell r="AD142">
            <v>0.74</v>
          </cell>
          <cell r="AE142">
            <v>31</v>
          </cell>
          <cell r="AF142">
            <v>2.4</v>
          </cell>
          <cell r="AG142">
            <v>2.1</v>
          </cell>
          <cell r="AH142">
            <v>4</v>
          </cell>
          <cell r="AJ142">
            <v>23.25</v>
          </cell>
          <cell r="AK142">
            <v>25</v>
          </cell>
        </row>
        <row r="143">
          <cell r="U143">
            <v>36</v>
          </cell>
          <cell r="V143">
            <v>37.799999999999997</v>
          </cell>
          <cell r="W143">
            <v>3.3</v>
          </cell>
          <cell r="X143">
            <v>3.63</v>
          </cell>
          <cell r="Y143">
            <v>154</v>
          </cell>
          <cell r="Z143">
            <v>8.3000000000000007</v>
          </cell>
          <cell r="AA143">
            <v>8.7200000000000006</v>
          </cell>
          <cell r="AB143" t="str">
            <v>4(2.40 x 2.40)</v>
          </cell>
          <cell r="AC143">
            <v>8.3000000000000007</v>
          </cell>
          <cell r="AD143">
            <v>0.76</v>
          </cell>
          <cell r="AE143">
            <v>34</v>
          </cell>
          <cell r="AF143">
            <v>2.4</v>
          </cell>
          <cell r="AG143">
            <v>2.4</v>
          </cell>
          <cell r="AH143">
            <v>4</v>
          </cell>
          <cell r="AJ143">
            <v>23.25</v>
          </cell>
          <cell r="AK143">
            <v>25</v>
          </cell>
        </row>
        <row r="144">
          <cell r="U144">
            <v>39</v>
          </cell>
          <cell r="V144">
            <v>40.950000000000003</v>
          </cell>
          <cell r="W144">
            <v>3.7</v>
          </cell>
          <cell r="X144">
            <v>4.07</v>
          </cell>
          <cell r="Y144">
            <v>163</v>
          </cell>
          <cell r="Z144">
            <v>8.9</v>
          </cell>
          <cell r="AA144">
            <v>9.35</v>
          </cell>
          <cell r="AB144" t="str">
            <v>4(2.70 x 2.40)</v>
          </cell>
          <cell r="AC144">
            <v>8.9</v>
          </cell>
          <cell r="AD144">
            <v>0.8</v>
          </cell>
          <cell r="AE144">
            <v>36</v>
          </cell>
          <cell r="AF144">
            <v>2.7</v>
          </cell>
          <cell r="AG144">
            <v>2.4</v>
          </cell>
          <cell r="AH144">
            <v>4</v>
          </cell>
          <cell r="AJ144">
            <v>24.5</v>
          </cell>
          <cell r="AK144">
            <v>25</v>
          </cell>
        </row>
        <row r="145">
          <cell r="U145">
            <v>50</v>
          </cell>
          <cell r="V145">
            <v>52.5</v>
          </cell>
          <cell r="W145">
            <v>4.9000000000000004</v>
          </cell>
          <cell r="X145">
            <v>5.39</v>
          </cell>
          <cell r="Y145">
            <v>198</v>
          </cell>
          <cell r="Z145">
            <v>10.5</v>
          </cell>
          <cell r="AA145">
            <v>11.03</v>
          </cell>
          <cell r="AB145" t="str">
            <v>4(3.00 x 2.70)</v>
          </cell>
          <cell r="AC145">
            <v>10.5</v>
          </cell>
          <cell r="AD145">
            <v>0.96</v>
          </cell>
          <cell r="AE145">
            <v>40</v>
          </cell>
          <cell r="AF145">
            <v>3</v>
          </cell>
          <cell r="AG145">
            <v>2.7</v>
          </cell>
          <cell r="AH145">
            <v>4</v>
          </cell>
          <cell r="AJ145">
            <v>25</v>
          </cell>
          <cell r="AK145">
            <v>27.5</v>
          </cell>
        </row>
        <row r="146">
          <cell r="U146">
            <v>63</v>
          </cell>
          <cell r="V146">
            <v>66.150000000000006</v>
          </cell>
          <cell r="W146">
            <v>7.8</v>
          </cell>
          <cell r="X146">
            <v>8.58</v>
          </cell>
          <cell r="Y146">
            <v>228</v>
          </cell>
          <cell r="Z146">
            <v>12.3</v>
          </cell>
          <cell r="AA146">
            <v>12.92</v>
          </cell>
          <cell r="AB146" t="str">
            <v>4(3.30 x 3.00)</v>
          </cell>
          <cell r="AC146">
            <v>12.3</v>
          </cell>
          <cell r="AD146">
            <v>1.1000000000000001</v>
          </cell>
          <cell r="AE146">
            <v>44</v>
          </cell>
          <cell r="AF146">
            <v>3.3</v>
          </cell>
          <cell r="AG146">
            <v>3</v>
          </cell>
          <cell r="AH146">
            <v>4</v>
          </cell>
          <cell r="AJ146">
            <v>26.5</v>
          </cell>
          <cell r="AK146">
            <v>30</v>
          </cell>
        </row>
        <row r="147">
          <cell r="U147">
            <v>90</v>
          </cell>
          <cell r="V147">
            <v>94.5</v>
          </cell>
          <cell r="W147">
            <v>15.4</v>
          </cell>
          <cell r="X147">
            <v>16.940000000000001</v>
          </cell>
          <cell r="Y147">
            <v>287</v>
          </cell>
          <cell r="Z147">
            <v>15.1</v>
          </cell>
          <cell r="AA147">
            <v>15.86</v>
          </cell>
          <cell r="AB147" t="str">
            <v>4(3.60 x 3.60)</v>
          </cell>
          <cell r="AC147">
            <v>15.1</v>
          </cell>
          <cell r="AD147">
            <v>1.35</v>
          </cell>
          <cell r="AE147">
            <v>51</v>
          </cell>
          <cell r="AF147">
            <v>3.6</v>
          </cell>
          <cell r="AG147">
            <v>3.6</v>
          </cell>
          <cell r="AH147">
            <v>4</v>
          </cell>
          <cell r="AJ147">
            <v>28.25</v>
          </cell>
          <cell r="AK147">
            <v>35</v>
          </cell>
        </row>
        <row r="153">
          <cell r="BH153">
            <v>2.0699999999999998</v>
          </cell>
        </row>
        <row r="154">
          <cell r="BH154">
            <v>2.89</v>
          </cell>
        </row>
        <row r="155">
          <cell r="BH155">
            <v>1.32</v>
          </cell>
        </row>
        <row r="159">
          <cell r="M159">
            <v>1</v>
          </cell>
          <cell r="N159">
            <v>1</v>
          </cell>
        </row>
        <row r="167">
          <cell r="AD167">
            <v>1</v>
          </cell>
          <cell r="AE167">
            <v>4.21</v>
          </cell>
          <cell r="AF167">
            <v>4.25</v>
          </cell>
          <cell r="AG167">
            <v>4.29</v>
          </cell>
          <cell r="AH167">
            <v>4.34</v>
          </cell>
          <cell r="AI167">
            <v>4.38</v>
          </cell>
          <cell r="AJ167">
            <v>4.42</v>
          </cell>
          <cell r="AK167">
            <v>4.46</v>
          </cell>
          <cell r="AL167">
            <v>4.5</v>
          </cell>
          <cell r="AM167">
            <v>4.55</v>
          </cell>
          <cell r="AN167">
            <v>4.59</v>
          </cell>
          <cell r="AO167">
            <v>4.63</v>
          </cell>
          <cell r="AP167">
            <v>4.67</v>
          </cell>
          <cell r="AQ167">
            <v>4.71</v>
          </cell>
          <cell r="AR167">
            <v>4.76</v>
          </cell>
          <cell r="AS167">
            <v>4.8</v>
          </cell>
          <cell r="AT167">
            <v>4.84</v>
          </cell>
          <cell r="AU167">
            <v>4.88</v>
          </cell>
          <cell r="AV167">
            <v>4.92</v>
          </cell>
          <cell r="AW167">
            <v>4.97</v>
          </cell>
          <cell r="AX167">
            <v>5.01</v>
          </cell>
          <cell r="AY167">
            <v>5.05</v>
          </cell>
          <cell r="AZ167">
            <v>5.09</v>
          </cell>
          <cell r="BA167">
            <v>5.13</v>
          </cell>
          <cell r="BB167">
            <v>5.18</v>
          </cell>
          <cell r="BC167">
            <v>4.97</v>
          </cell>
          <cell r="BD167">
            <v>1</v>
          </cell>
          <cell r="BE167">
            <v>5.89</v>
          </cell>
          <cell r="BF167">
            <v>5.95</v>
          </cell>
          <cell r="BG167">
            <v>6.01</v>
          </cell>
          <cell r="BH167">
            <v>6.07</v>
          </cell>
          <cell r="BI167">
            <v>6.13</v>
          </cell>
          <cell r="BJ167">
            <v>6.19</v>
          </cell>
          <cell r="BK167">
            <v>6.25</v>
          </cell>
          <cell r="BL167">
            <v>6.3</v>
          </cell>
          <cell r="BM167">
            <v>6.36</v>
          </cell>
          <cell r="BN167">
            <v>6.42</v>
          </cell>
          <cell r="BO167">
            <v>6.48</v>
          </cell>
          <cell r="BP167">
            <v>6.54</v>
          </cell>
          <cell r="BQ167">
            <v>6.6</v>
          </cell>
          <cell r="BR167">
            <v>6.66</v>
          </cell>
          <cell r="BS167">
            <v>6.72</v>
          </cell>
          <cell r="BT167">
            <v>6.78</v>
          </cell>
          <cell r="BU167">
            <v>6.83</v>
          </cell>
          <cell r="BV167">
            <v>6.89</v>
          </cell>
          <cell r="BW167">
            <v>6.95</v>
          </cell>
          <cell r="BX167">
            <v>7.01</v>
          </cell>
          <cell r="BY167">
            <v>7.07</v>
          </cell>
          <cell r="BZ167">
            <v>7.13</v>
          </cell>
          <cell r="CA167">
            <v>7.19</v>
          </cell>
          <cell r="CB167">
            <v>7.25</v>
          </cell>
          <cell r="CC167">
            <v>6.95</v>
          </cell>
          <cell r="CJ167">
            <v>4.97</v>
          </cell>
          <cell r="CL167">
            <v>413.13</v>
          </cell>
        </row>
        <row r="168">
          <cell r="AD168">
            <v>2</v>
          </cell>
          <cell r="AE168">
            <v>5.16</v>
          </cell>
          <cell r="AF168">
            <v>5.24</v>
          </cell>
          <cell r="AG168">
            <v>5.33</v>
          </cell>
          <cell r="AH168">
            <v>5.41</v>
          </cell>
          <cell r="AI168">
            <v>5.5</v>
          </cell>
          <cell r="AJ168">
            <v>5.58</v>
          </cell>
          <cell r="AK168">
            <v>5.66</v>
          </cell>
          <cell r="AL168">
            <v>5.75</v>
          </cell>
          <cell r="AM168">
            <v>5.83</v>
          </cell>
          <cell r="AN168">
            <v>5.92</v>
          </cell>
          <cell r="AO168">
            <v>6</v>
          </cell>
          <cell r="AP168">
            <v>6.08</v>
          </cell>
          <cell r="AQ168">
            <v>6.17</v>
          </cell>
          <cell r="AR168">
            <v>6.25</v>
          </cell>
          <cell r="AS168">
            <v>6.34</v>
          </cell>
          <cell r="AT168">
            <v>6.42</v>
          </cell>
          <cell r="AU168">
            <v>6.5</v>
          </cell>
          <cell r="AV168">
            <v>6.59</v>
          </cell>
          <cell r="AW168">
            <v>6.67</v>
          </cell>
          <cell r="AX168">
            <v>6.76</v>
          </cell>
          <cell r="AY168">
            <v>6.84</v>
          </cell>
          <cell r="AZ168">
            <v>6.92</v>
          </cell>
          <cell r="BA168">
            <v>7.01</v>
          </cell>
          <cell r="BB168">
            <v>7.09</v>
          </cell>
          <cell r="BC168">
            <v>6.67</v>
          </cell>
          <cell r="BD168">
            <v>2</v>
          </cell>
          <cell r="BE168">
            <v>7.22</v>
          </cell>
          <cell r="BF168">
            <v>7.34</v>
          </cell>
          <cell r="BG168">
            <v>7.46</v>
          </cell>
          <cell r="BH168">
            <v>7.58</v>
          </cell>
          <cell r="BI168">
            <v>7.69</v>
          </cell>
          <cell r="BJ168">
            <v>7.81</v>
          </cell>
          <cell r="BK168">
            <v>7.93</v>
          </cell>
          <cell r="BL168">
            <v>8.0500000000000007</v>
          </cell>
          <cell r="BM168">
            <v>8.17</v>
          </cell>
          <cell r="BN168">
            <v>8.2799999999999994</v>
          </cell>
          <cell r="BO168">
            <v>8.4</v>
          </cell>
          <cell r="BP168">
            <v>8.52</v>
          </cell>
          <cell r="BQ168">
            <v>8.64</v>
          </cell>
          <cell r="BR168">
            <v>8.75</v>
          </cell>
          <cell r="BS168">
            <v>8.8699999999999992</v>
          </cell>
          <cell r="BT168">
            <v>8.99</v>
          </cell>
          <cell r="BU168">
            <v>9.11</v>
          </cell>
          <cell r="BV168">
            <v>9.2200000000000006</v>
          </cell>
          <cell r="BW168">
            <v>9.34</v>
          </cell>
          <cell r="BX168">
            <v>9.4600000000000009</v>
          </cell>
          <cell r="BY168">
            <v>9.58</v>
          </cell>
          <cell r="BZ168">
            <v>9.69</v>
          </cell>
          <cell r="CA168">
            <v>9.81</v>
          </cell>
          <cell r="CB168">
            <v>9.93</v>
          </cell>
          <cell r="CC168">
            <v>9.34</v>
          </cell>
          <cell r="CJ168">
            <v>6.95</v>
          </cell>
          <cell r="CL168">
            <v>578.38</v>
          </cell>
        </row>
        <row r="169">
          <cell r="AD169">
            <v>3</v>
          </cell>
          <cell r="AE169">
            <v>6.11</v>
          </cell>
          <cell r="AF169">
            <v>6.24</v>
          </cell>
          <cell r="AG169">
            <v>6.36</v>
          </cell>
          <cell r="AH169">
            <v>6.49</v>
          </cell>
          <cell r="AI169">
            <v>6.62</v>
          </cell>
          <cell r="AJ169">
            <v>6.74</v>
          </cell>
          <cell r="AK169">
            <v>6.87</v>
          </cell>
          <cell r="AL169">
            <v>6.99</v>
          </cell>
          <cell r="AM169">
            <v>7.12</v>
          </cell>
          <cell r="AN169">
            <v>7.25</v>
          </cell>
          <cell r="AO169">
            <v>7.37</v>
          </cell>
          <cell r="AP169">
            <v>7.5</v>
          </cell>
          <cell r="AQ169">
            <v>7.62</v>
          </cell>
          <cell r="AR169">
            <v>7.75</v>
          </cell>
          <cell r="AS169">
            <v>7.88</v>
          </cell>
          <cell r="AT169">
            <v>8</v>
          </cell>
          <cell r="AU169">
            <v>8.1300000000000008</v>
          </cell>
          <cell r="AV169">
            <v>8.25</v>
          </cell>
          <cell r="AW169">
            <v>8.3800000000000008</v>
          </cell>
          <cell r="AX169">
            <v>8.51</v>
          </cell>
          <cell r="AY169">
            <v>8.6300000000000008</v>
          </cell>
          <cell r="AZ169">
            <v>8.76</v>
          </cell>
          <cell r="BA169">
            <v>8.8800000000000008</v>
          </cell>
          <cell r="BB169">
            <v>9.01</v>
          </cell>
          <cell r="BC169">
            <v>8.3800000000000008</v>
          </cell>
          <cell r="BD169">
            <v>3</v>
          </cell>
          <cell r="BE169">
            <v>8.56</v>
          </cell>
          <cell r="BF169">
            <v>8.73</v>
          </cell>
          <cell r="BG169">
            <v>8.91</v>
          </cell>
          <cell r="BH169">
            <v>9.09</v>
          </cell>
          <cell r="BI169">
            <v>9.26</v>
          </cell>
          <cell r="BJ169">
            <v>9.44</v>
          </cell>
          <cell r="BK169">
            <v>9.61</v>
          </cell>
          <cell r="BL169">
            <v>9.7899999999999991</v>
          </cell>
          <cell r="BM169">
            <v>9.9700000000000006</v>
          </cell>
          <cell r="BN169">
            <v>10.14</v>
          </cell>
          <cell r="BO169">
            <v>10.32</v>
          </cell>
          <cell r="BP169">
            <v>10.5</v>
          </cell>
          <cell r="BQ169">
            <v>10.67</v>
          </cell>
          <cell r="BR169">
            <v>10.85</v>
          </cell>
          <cell r="BS169">
            <v>11.03</v>
          </cell>
          <cell r="BT169">
            <v>11.2</v>
          </cell>
          <cell r="BU169">
            <v>11.38</v>
          </cell>
          <cell r="BV169">
            <v>11.56</v>
          </cell>
          <cell r="BW169">
            <v>11.73</v>
          </cell>
          <cell r="BX169">
            <v>11.91</v>
          </cell>
          <cell r="BY169">
            <v>12.08</v>
          </cell>
          <cell r="BZ169">
            <v>12.26</v>
          </cell>
          <cell r="CA169">
            <v>12.44</v>
          </cell>
          <cell r="CB169">
            <v>12.61</v>
          </cell>
          <cell r="CC169">
            <v>11.73</v>
          </cell>
        </row>
        <row r="170">
          <cell r="AD170">
            <v>4</v>
          </cell>
          <cell r="AE170">
            <v>7.06</v>
          </cell>
          <cell r="AF170">
            <v>7.23</v>
          </cell>
          <cell r="AG170">
            <v>7.4</v>
          </cell>
          <cell r="AH170">
            <v>7.57</v>
          </cell>
          <cell r="AI170">
            <v>7.73</v>
          </cell>
          <cell r="AJ170">
            <v>7.9</v>
          </cell>
          <cell r="AK170">
            <v>8.07</v>
          </cell>
          <cell r="AL170">
            <v>8.24</v>
          </cell>
          <cell r="AM170">
            <v>8.41</v>
          </cell>
          <cell r="AN170">
            <v>8.57</v>
          </cell>
          <cell r="AO170">
            <v>8.74</v>
          </cell>
          <cell r="AP170">
            <v>8.91</v>
          </cell>
          <cell r="AQ170">
            <v>9.08</v>
          </cell>
          <cell r="AR170">
            <v>9.25</v>
          </cell>
          <cell r="AS170">
            <v>9.41</v>
          </cell>
          <cell r="AT170">
            <v>9.58</v>
          </cell>
          <cell r="AU170">
            <v>9.75</v>
          </cell>
          <cell r="AV170">
            <v>9.92</v>
          </cell>
          <cell r="AW170">
            <v>10.09</v>
          </cell>
          <cell r="AX170">
            <v>10.25</v>
          </cell>
          <cell r="AY170">
            <v>10.42</v>
          </cell>
          <cell r="AZ170">
            <v>10.59</v>
          </cell>
          <cell r="BA170">
            <v>10.76</v>
          </cell>
          <cell r="BB170">
            <v>10.93</v>
          </cell>
          <cell r="BC170">
            <v>10.09</v>
          </cell>
          <cell r="BD170">
            <v>4</v>
          </cell>
          <cell r="BE170">
            <v>9.89</v>
          </cell>
          <cell r="BF170">
            <v>10.119999999999999</v>
          </cell>
          <cell r="BG170">
            <v>10.36</v>
          </cell>
          <cell r="BH170">
            <v>10.59</v>
          </cell>
          <cell r="BI170">
            <v>10.83</v>
          </cell>
          <cell r="BJ170">
            <v>11.06</v>
          </cell>
          <cell r="BK170">
            <v>11.3</v>
          </cell>
          <cell r="BL170">
            <v>11.53</v>
          </cell>
          <cell r="BM170">
            <v>11.77</v>
          </cell>
          <cell r="BN170">
            <v>12</v>
          </cell>
          <cell r="BO170">
            <v>12.24</v>
          </cell>
          <cell r="BP170">
            <v>12.47</v>
          </cell>
          <cell r="BQ170">
            <v>12.71</v>
          </cell>
          <cell r="BR170">
            <v>12.95</v>
          </cell>
          <cell r="BS170">
            <v>13.18</v>
          </cell>
          <cell r="BT170">
            <v>13.42</v>
          </cell>
          <cell r="BU170">
            <v>13.65</v>
          </cell>
          <cell r="BV170">
            <v>13.89</v>
          </cell>
          <cell r="BW170">
            <v>14.12</v>
          </cell>
          <cell r="BX170">
            <v>14.36</v>
          </cell>
          <cell r="BY170">
            <v>14.59</v>
          </cell>
          <cell r="BZ170">
            <v>14.83</v>
          </cell>
          <cell r="CA170">
            <v>15.06</v>
          </cell>
          <cell r="CB170">
            <v>15.3</v>
          </cell>
          <cell r="CC170">
            <v>14.12</v>
          </cell>
        </row>
        <row r="171">
          <cell r="AD171">
            <v>5</v>
          </cell>
          <cell r="AE171">
            <v>8.01</v>
          </cell>
          <cell r="AF171">
            <v>8.2200000000000006</v>
          </cell>
          <cell r="AG171">
            <v>8.43</v>
          </cell>
          <cell r="AH171">
            <v>8.64</v>
          </cell>
          <cell r="AI171">
            <v>8.85</v>
          </cell>
          <cell r="AJ171">
            <v>9.06</v>
          </cell>
          <cell r="AK171">
            <v>9.27</v>
          </cell>
          <cell r="AL171">
            <v>9.48</v>
          </cell>
          <cell r="AM171">
            <v>9.69</v>
          </cell>
          <cell r="AN171">
            <v>9.9</v>
          </cell>
          <cell r="AO171">
            <v>10.11</v>
          </cell>
          <cell r="AP171">
            <v>10.32</v>
          </cell>
          <cell r="AQ171">
            <v>10.53</v>
          </cell>
          <cell r="AR171">
            <v>10.74</v>
          </cell>
          <cell r="AS171">
            <v>10.95</v>
          </cell>
          <cell r="AT171">
            <v>11.16</v>
          </cell>
          <cell r="AU171">
            <v>11.37</v>
          </cell>
          <cell r="AV171">
            <v>11.58</v>
          </cell>
          <cell r="AW171">
            <v>11.79</v>
          </cell>
          <cell r="AX171">
            <v>12</v>
          </cell>
          <cell r="AY171">
            <v>12.21</v>
          </cell>
          <cell r="AZ171">
            <v>12.42</v>
          </cell>
          <cell r="BA171">
            <v>12.63</v>
          </cell>
          <cell r="BB171">
            <v>12.84</v>
          </cell>
          <cell r="BC171">
            <v>11.79</v>
          </cell>
          <cell r="BD171">
            <v>5</v>
          </cell>
          <cell r="BE171">
            <v>11.22</v>
          </cell>
          <cell r="BF171">
            <v>11.51</v>
          </cell>
          <cell r="BG171">
            <v>11.81</v>
          </cell>
          <cell r="BH171">
            <v>12.1</v>
          </cell>
          <cell r="BI171">
            <v>12.39</v>
          </cell>
          <cell r="BJ171">
            <v>12.69</v>
          </cell>
          <cell r="BK171">
            <v>12.98</v>
          </cell>
          <cell r="BL171">
            <v>13.28</v>
          </cell>
          <cell r="BM171">
            <v>13.57</v>
          </cell>
          <cell r="BN171">
            <v>13.86</v>
          </cell>
          <cell r="BO171">
            <v>14.16</v>
          </cell>
          <cell r="BP171">
            <v>14.45</v>
          </cell>
          <cell r="BQ171">
            <v>14.75</v>
          </cell>
          <cell r="BR171">
            <v>15.04</v>
          </cell>
          <cell r="BS171">
            <v>15.33</v>
          </cell>
          <cell r="BT171">
            <v>15.63</v>
          </cell>
          <cell r="BU171">
            <v>15.92</v>
          </cell>
          <cell r="BV171">
            <v>16.22</v>
          </cell>
          <cell r="BW171">
            <v>16.510000000000002</v>
          </cell>
          <cell r="BX171">
            <v>16.8</v>
          </cell>
          <cell r="BY171">
            <v>17.100000000000001</v>
          </cell>
          <cell r="BZ171">
            <v>17.39</v>
          </cell>
          <cell r="CA171">
            <v>17.690000000000001</v>
          </cell>
          <cell r="CB171">
            <v>17.98</v>
          </cell>
          <cell r="CC171">
            <v>16.510000000000002</v>
          </cell>
          <cell r="CJ171">
            <v>2.82</v>
          </cell>
          <cell r="CL171">
            <v>263.41000000000003</v>
          </cell>
        </row>
        <row r="172">
          <cell r="AD172">
            <v>6</v>
          </cell>
          <cell r="AE172">
            <v>8.9600000000000009</v>
          </cell>
          <cell r="AF172">
            <v>9.2200000000000006</v>
          </cell>
          <cell r="AG172">
            <v>9.4700000000000006</v>
          </cell>
          <cell r="AH172">
            <v>9.7200000000000006</v>
          </cell>
          <cell r="AI172">
            <v>9.9700000000000006</v>
          </cell>
          <cell r="AJ172">
            <v>10.220000000000001</v>
          </cell>
          <cell r="AK172">
            <v>10.48</v>
          </cell>
          <cell r="AL172">
            <v>10.73</v>
          </cell>
          <cell r="AM172">
            <v>10.98</v>
          </cell>
          <cell r="AN172">
            <v>11.23</v>
          </cell>
          <cell r="AO172">
            <v>11.48</v>
          </cell>
          <cell r="AP172">
            <v>11.74</v>
          </cell>
          <cell r="AQ172">
            <v>11.99</v>
          </cell>
          <cell r="AR172">
            <v>12.24</v>
          </cell>
          <cell r="AS172">
            <v>12.49</v>
          </cell>
          <cell r="AT172">
            <v>12.74</v>
          </cell>
          <cell r="AU172">
            <v>13</v>
          </cell>
          <cell r="AV172">
            <v>13.25</v>
          </cell>
          <cell r="AW172">
            <v>13.5</v>
          </cell>
          <cell r="AX172">
            <v>13.75</v>
          </cell>
          <cell r="AY172">
            <v>14</v>
          </cell>
          <cell r="AZ172">
            <v>14.26</v>
          </cell>
          <cell r="BA172">
            <v>14.51</v>
          </cell>
          <cell r="BB172">
            <v>14.76</v>
          </cell>
          <cell r="BC172">
            <v>13.5</v>
          </cell>
          <cell r="BD172">
            <v>6</v>
          </cell>
          <cell r="BE172">
            <v>12.55</v>
          </cell>
          <cell r="BF172">
            <v>12.9</v>
          </cell>
          <cell r="BG172">
            <v>13.26</v>
          </cell>
          <cell r="BH172">
            <v>13.61</v>
          </cell>
          <cell r="BI172">
            <v>13.96</v>
          </cell>
          <cell r="BJ172">
            <v>14.31</v>
          </cell>
          <cell r="BK172">
            <v>14.67</v>
          </cell>
          <cell r="BL172">
            <v>15.02</v>
          </cell>
          <cell r="BM172">
            <v>15.37</v>
          </cell>
          <cell r="BN172">
            <v>15.73</v>
          </cell>
          <cell r="BO172">
            <v>16.079999999999998</v>
          </cell>
          <cell r="BP172">
            <v>16.43</v>
          </cell>
          <cell r="BQ172">
            <v>16.78</v>
          </cell>
          <cell r="BR172">
            <v>17.14</v>
          </cell>
          <cell r="BS172">
            <v>17.489999999999998</v>
          </cell>
          <cell r="BT172">
            <v>17.84</v>
          </cell>
          <cell r="BU172">
            <v>18.2</v>
          </cell>
          <cell r="BV172">
            <v>18.55</v>
          </cell>
          <cell r="BW172">
            <v>18.899999999999999</v>
          </cell>
          <cell r="BX172">
            <v>19.25</v>
          </cell>
          <cell r="BY172">
            <v>19.61</v>
          </cell>
          <cell r="BZ172">
            <v>19.96</v>
          </cell>
          <cell r="CA172">
            <v>20.309999999999999</v>
          </cell>
          <cell r="CB172">
            <v>20.66</v>
          </cell>
          <cell r="CC172">
            <v>18.899999999999999</v>
          </cell>
        </row>
        <row r="173">
          <cell r="A173">
            <v>2</v>
          </cell>
          <cell r="AD173">
            <v>7</v>
          </cell>
          <cell r="AE173">
            <v>9.91</v>
          </cell>
          <cell r="AF173">
            <v>10.210000000000001</v>
          </cell>
          <cell r="AG173">
            <v>10.5</v>
          </cell>
          <cell r="AH173">
            <v>10.8</v>
          </cell>
          <cell r="AI173">
            <v>11.09</v>
          </cell>
          <cell r="AJ173">
            <v>11.38</v>
          </cell>
          <cell r="AK173">
            <v>11.68</v>
          </cell>
          <cell r="AL173">
            <v>11.97</v>
          </cell>
          <cell r="AM173">
            <v>12.27</v>
          </cell>
          <cell r="AN173">
            <v>12.56</v>
          </cell>
          <cell r="AO173">
            <v>12.86</v>
          </cell>
          <cell r="AP173">
            <v>13.15</v>
          </cell>
          <cell r="AQ173">
            <v>13.44</v>
          </cell>
          <cell r="AR173">
            <v>13.74</v>
          </cell>
          <cell r="AS173">
            <v>14.03</v>
          </cell>
          <cell r="AT173">
            <v>14.33</v>
          </cell>
          <cell r="AU173">
            <v>14.62</v>
          </cell>
          <cell r="AV173">
            <v>14.91</v>
          </cell>
          <cell r="AW173">
            <v>15.21</v>
          </cell>
          <cell r="AX173">
            <v>15.5</v>
          </cell>
          <cell r="AY173">
            <v>15.8</v>
          </cell>
          <cell r="AZ173">
            <v>16.09</v>
          </cell>
          <cell r="BA173">
            <v>16.38</v>
          </cell>
          <cell r="BB173">
            <v>16.68</v>
          </cell>
          <cell r="BC173">
            <v>15.21</v>
          </cell>
          <cell r="BD173">
            <v>7</v>
          </cell>
          <cell r="BE173">
            <v>13.88</v>
          </cell>
          <cell r="BF173">
            <v>14.29</v>
          </cell>
          <cell r="BG173">
            <v>14.7</v>
          </cell>
          <cell r="BH173">
            <v>15.12</v>
          </cell>
          <cell r="BI173">
            <v>15.53</v>
          </cell>
          <cell r="BJ173">
            <v>15.94</v>
          </cell>
          <cell r="BK173">
            <v>16.350000000000001</v>
          </cell>
          <cell r="BL173">
            <v>16.760000000000002</v>
          </cell>
          <cell r="BM173">
            <v>17.170000000000002</v>
          </cell>
          <cell r="BN173">
            <v>17.59</v>
          </cell>
          <cell r="BO173">
            <v>18</v>
          </cell>
          <cell r="BP173">
            <v>18.41</v>
          </cell>
          <cell r="BQ173">
            <v>18.82</v>
          </cell>
          <cell r="BR173">
            <v>19.23</v>
          </cell>
          <cell r="BS173">
            <v>19.64</v>
          </cell>
          <cell r="BT173">
            <v>20.059999999999999</v>
          </cell>
          <cell r="BU173">
            <v>20.47</v>
          </cell>
          <cell r="BV173">
            <v>20.88</v>
          </cell>
          <cell r="BW173">
            <v>21.29</v>
          </cell>
          <cell r="BX173">
            <v>21.7</v>
          </cell>
          <cell r="BY173">
            <v>22.11</v>
          </cell>
          <cell r="BZ173">
            <v>22.53</v>
          </cell>
          <cell r="CA173">
            <v>22.94</v>
          </cell>
          <cell r="CB173">
            <v>23.35</v>
          </cell>
          <cell r="CC173">
            <v>21.29</v>
          </cell>
        </row>
        <row r="174">
          <cell r="AD174">
            <v>8</v>
          </cell>
          <cell r="AE174">
            <v>11.1</v>
          </cell>
          <cell r="AF174">
            <v>11.44</v>
          </cell>
          <cell r="AG174">
            <v>11.77</v>
          </cell>
          <cell r="AH174">
            <v>12.11</v>
          </cell>
          <cell r="AI174">
            <v>12.45</v>
          </cell>
          <cell r="AJ174">
            <v>12.78</v>
          </cell>
          <cell r="AK174">
            <v>13.12</v>
          </cell>
          <cell r="AL174">
            <v>13.45</v>
          </cell>
          <cell r="AM174">
            <v>13.79</v>
          </cell>
          <cell r="AN174">
            <v>14.13</v>
          </cell>
          <cell r="AO174">
            <v>14.46</v>
          </cell>
          <cell r="AP174">
            <v>14.8</v>
          </cell>
          <cell r="AQ174">
            <v>15.14</v>
          </cell>
          <cell r="AR174">
            <v>15.47</v>
          </cell>
          <cell r="AS174">
            <v>15.81</v>
          </cell>
          <cell r="AT174">
            <v>16.14</v>
          </cell>
          <cell r="AU174">
            <v>16.48</v>
          </cell>
          <cell r="AV174">
            <v>16.82</v>
          </cell>
          <cell r="AW174">
            <v>17.149999999999999</v>
          </cell>
          <cell r="AX174">
            <v>17.489999999999998</v>
          </cell>
          <cell r="AY174">
            <v>17.82</v>
          </cell>
          <cell r="AZ174">
            <v>18.16</v>
          </cell>
          <cell r="BA174">
            <v>18.5</v>
          </cell>
          <cell r="BB174">
            <v>18.829999999999998</v>
          </cell>
          <cell r="BC174">
            <v>17.149999999999999</v>
          </cell>
          <cell r="BD174">
            <v>8</v>
          </cell>
          <cell r="BE174">
            <v>15.54</v>
          </cell>
          <cell r="BF174">
            <v>16.010000000000002</v>
          </cell>
          <cell r="BG174">
            <v>16.48</v>
          </cell>
          <cell r="BH174">
            <v>16.96</v>
          </cell>
          <cell r="BI174">
            <v>17.43</v>
          </cell>
          <cell r="BJ174">
            <v>17.899999999999999</v>
          </cell>
          <cell r="BK174">
            <v>18.37</v>
          </cell>
          <cell r="BL174">
            <v>18.84</v>
          </cell>
          <cell r="BM174">
            <v>19.309999999999999</v>
          </cell>
          <cell r="BN174">
            <v>19.78</v>
          </cell>
          <cell r="BO174">
            <v>20.25</v>
          </cell>
          <cell r="BP174">
            <v>20.72</v>
          </cell>
          <cell r="BQ174">
            <v>21.19</v>
          </cell>
          <cell r="BR174">
            <v>21.66</v>
          </cell>
          <cell r="BS174">
            <v>22.13</v>
          </cell>
          <cell r="BT174">
            <v>22.6</v>
          </cell>
          <cell r="BU174">
            <v>23.07</v>
          </cell>
          <cell r="BV174">
            <v>23.54</v>
          </cell>
          <cell r="BW174">
            <v>24.01</v>
          </cell>
          <cell r="BX174">
            <v>24.48</v>
          </cell>
          <cell r="BY174">
            <v>24.95</v>
          </cell>
          <cell r="BZ174">
            <v>25.42</v>
          </cell>
          <cell r="CA174">
            <v>25.89</v>
          </cell>
          <cell r="CB174">
            <v>26.36</v>
          </cell>
          <cell r="CC174">
            <v>24.01</v>
          </cell>
        </row>
        <row r="175">
          <cell r="AD175">
            <v>9</v>
          </cell>
          <cell r="AE175">
            <v>12.41</v>
          </cell>
          <cell r="AF175">
            <v>12.79</v>
          </cell>
          <cell r="AG175">
            <v>13.17</v>
          </cell>
          <cell r="AH175">
            <v>13.54</v>
          </cell>
          <cell r="AI175">
            <v>13.92</v>
          </cell>
          <cell r="AJ175">
            <v>14.3</v>
          </cell>
          <cell r="AK175">
            <v>14.68</v>
          </cell>
          <cell r="AL175">
            <v>15.06</v>
          </cell>
          <cell r="AM175">
            <v>15.43</v>
          </cell>
          <cell r="AN175">
            <v>15.81</v>
          </cell>
          <cell r="AO175">
            <v>16.190000000000001</v>
          </cell>
          <cell r="AP175">
            <v>16.57</v>
          </cell>
          <cell r="AQ175">
            <v>16.95</v>
          </cell>
          <cell r="AR175">
            <v>17.32</v>
          </cell>
          <cell r="AS175">
            <v>17.7</v>
          </cell>
          <cell r="AT175">
            <v>18.079999999999998</v>
          </cell>
          <cell r="AU175">
            <v>18.46</v>
          </cell>
          <cell r="AV175">
            <v>18.84</v>
          </cell>
          <cell r="AW175">
            <v>19.21</v>
          </cell>
          <cell r="AX175">
            <v>19.59</v>
          </cell>
          <cell r="AY175">
            <v>19.97</v>
          </cell>
          <cell r="AZ175">
            <v>20.350000000000001</v>
          </cell>
          <cell r="BA175">
            <v>20.73</v>
          </cell>
          <cell r="BB175">
            <v>21.1</v>
          </cell>
          <cell r="BC175">
            <v>19.21</v>
          </cell>
          <cell r="BD175">
            <v>9</v>
          </cell>
          <cell r="BE175">
            <v>17.37</v>
          </cell>
          <cell r="BF175">
            <v>17.899999999999999</v>
          </cell>
          <cell r="BG175">
            <v>18.43</v>
          </cell>
          <cell r="BH175">
            <v>18.96</v>
          </cell>
          <cell r="BI175">
            <v>19.489999999999998</v>
          </cell>
          <cell r="BJ175">
            <v>20.02</v>
          </cell>
          <cell r="BK175">
            <v>20.55</v>
          </cell>
          <cell r="BL175">
            <v>21.08</v>
          </cell>
          <cell r="BM175">
            <v>21.61</v>
          </cell>
          <cell r="BN175">
            <v>22.14</v>
          </cell>
          <cell r="BO175">
            <v>22.67</v>
          </cell>
          <cell r="BP175">
            <v>23.19</v>
          </cell>
          <cell r="BQ175">
            <v>23.72</v>
          </cell>
          <cell r="BR175">
            <v>24.25</v>
          </cell>
          <cell r="BS175">
            <v>24.78</v>
          </cell>
          <cell r="BT175">
            <v>25.31</v>
          </cell>
          <cell r="BU175">
            <v>25.84</v>
          </cell>
          <cell r="BV175">
            <v>26.37</v>
          </cell>
          <cell r="BW175">
            <v>26.9</v>
          </cell>
          <cell r="BX175">
            <v>27.43</v>
          </cell>
          <cell r="BY175">
            <v>27.96</v>
          </cell>
          <cell r="BZ175">
            <v>28.49</v>
          </cell>
          <cell r="CA175">
            <v>29.02</v>
          </cell>
          <cell r="CB175">
            <v>29.55</v>
          </cell>
          <cell r="CC175">
            <v>26.9</v>
          </cell>
        </row>
        <row r="176">
          <cell r="AD176">
            <v>10</v>
          </cell>
          <cell r="AE176">
            <v>13.72</v>
          </cell>
          <cell r="AF176">
            <v>14.14</v>
          </cell>
          <cell r="AG176">
            <v>14.56</v>
          </cell>
          <cell r="AH176">
            <v>14.98</v>
          </cell>
          <cell r="AI176">
            <v>15.4</v>
          </cell>
          <cell r="AJ176">
            <v>15.82</v>
          </cell>
          <cell r="AK176">
            <v>16.239999999999998</v>
          </cell>
          <cell r="AL176">
            <v>16.66</v>
          </cell>
          <cell r="AM176">
            <v>17.079999999999998</v>
          </cell>
          <cell r="AN176">
            <v>17.5</v>
          </cell>
          <cell r="AO176">
            <v>17.920000000000002</v>
          </cell>
          <cell r="AP176">
            <v>18.34</v>
          </cell>
          <cell r="AQ176">
            <v>18.760000000000002</v>
          </cell>
          <cell r="AR176">
            <v>19.18</v>
          </cell>
          <cell r="AS176">
            <v>19.600000000000001</v>
          </cell>
          <cell r="AT176">
            <v>20.02</v>
          </cell>
          <cell r="AU176">
            <v>20.440000000000001</v>
          </cell>
          <cell r="AV176">
            <v>20.86</v>
          </cell>
          <cell r="AW176">
            <v>21.28</v>
          </cell>
          <cell r="AX176">
            <v>21.7</v>
          </cell>
          <cell r="AY176">
            <v>22.12</v>
          </cell>
          <cell r="AZ176">
            <v>22.54</v>
          </cell>
          <cell r="BA176">
            <v>22.96</v>
          </cell>
          <cell r="BB176">
            <v>23.38</v>
          </cell>
          <cell r="BC176">
            <v>21.28</v>
          </cell>
          <cell r="BD176">
            <v>10</v>
          </cell>
          <cell r="BE176">
            <v>19.2</v>
          </cell>
          <cell r="BF176">
            <v>19.79</v>
          </cell>
          <cell r="BG176">
            <v>20.38</v>
          </cell>
          <cell r="BH176">
            <v>20.97</v>
          </cell>
          <cell r="BI176">
            <v>21.55</v>
          </cell>
          <cell r="BJ176">
            <v>22.14</v>
          </cell>
          <cell r="BK176">
            <v>22.73</v>
          </cell>
          <cell r="BL176">
            <v>23.32</v>
          </cell>
          <cell r="BM176">
            <v>23.91</v>
          </cell>
          <cell r="BN176">
            <v>24.49</v>
          </cell>
          <cell r="BO176">
            <v>25.08</v>
          </cell>
          <cell r="BP176">
            <v>25.67</v>
          </cell>
          <cell r="BQ176">
            <v>26.26</v>
          </cell>
          <cell r="BR176">
            <v>26.85</v>
          </cell>
          <cell r="BS176">
            <v>27.43</v>
          </cell>
          <cell r="BT176">
            <v>28.02</v>
          </cell>
          <cell r="BU176">
            <v>28.61</v>
          </cell>
          <cell r="BV176">
            <v>29.2</v>
          </cell>
          <cell r="BW176">
            <v>29.79</v>
          </cell>
          <cell r="BX176">
            <v>30.37</v>
          </cell>
          <cell r="BY176">
            <v>30.96</v>
          </cell>
          <cell r="BZ176">
            <v>31.55</v>
          </cell>
          <cell r="CA176">
            <v>32.14</v>
          </cell>
          <cell r="CB176">
            <v>32.729999999999997</v>
          </cell>
          <cell r="CC176">
            <v>29.79</v>
          </cell>
        </row>
        <row r="177">
          <cell r="AD177">
            <v>11</v>
          </cell>
          <cell r="AE177">
            <v>15.02</v>
          </cell>
          <cell r="AF177">
            <v>15.48</v>
          </cell>
          <cell r="AG177">
            <v>15.95</v>
          </cell>
          <cell r="AH177">
            <v>16.41</v>
          </cell>
          <cell r="AI177">
            <v>16.84</v>
          </cell>
          <cell r="AJ177">
            <v>17.329999999999998</v>
          </cell>
          <cell r="AK177">
            <v>17.79</v>
          </cell>
          <cell r="AL177">
            <v>18.260000000000002</v>
          </cell>
          <cell r="AM177">
            <v>18.72</v>
          </cell>
          <cell r="AN177">
            <v>19.18</v>
          </cell>
          <cell r="AO177">
            <v>19.64</v>
          </cell>
          <cell r="AP177">
            <v>20.100000000000001</v>
          </cell>
          <cell r="AQ177">
            <v>20.57</v>
          </cell>
          <cell r="AR177">
            <v>21.03</v>
          </cell>
          <cell r="AS177">
            <v>21.49</v>
          </cell>
          <cell r="AT177">
            <v>21.95</v>
          </cell>
          <cell r="AU177">
            <v>22.41</v>
          </cell>
          <cell r="AV177">
            <v>22.88</v>
          </cell>
          <cell r="AW177">
            <v>23.34</v>
          </cell>
          <cell r="AX177">
            <v>23.8</v>
          </cell>
          <cell r="AY177">
            <v>24.26</v>
          </cell>
          <cell r="AZ177">
            <v>24.72</v>
          </cell>
          <cell r="BA177">
            <v>25.19</v>
          </cell>
          <cell r="BB177">
            <v>25.65</v>
          </cell>
          <cell r="BC177">
            <v>23.34</v>
          </cell>
          <cell r="BD177">
            <v>11</v>
          </cell>
          <cell r="BE177">
            <v>21.03</v>
          </cell>
          <cell r="BF177">
            <v>21.68</v>
          </cell>
          <cell r="BG177">
            <v>22.32</v>
          </cell>
          <cell r="BH177">
            <v>22.97</v>
          </cell>
          <cell r="BI177">
            <v>23.62</v>
          </cell>
          <cell r="BJ177">
            <v>24.26</v>
          </cell>
          <cell r="BK177">
            <v>24.91</v>
          </cell>
          <cell r="BL177">
            <v>25.56</v>
          </cell>
          <cell r="BM177">
            <v>26.21</v>
          </cell>
          <cell r="BN177">
            <v>26.85</v>
          </cell>
          <cell r="BO177">
            <v>27.5</v>
          </cell>
          <cell r="BP177">
            <v>28.15</v>
          </cell>
          <cell r="BQ177">
            <v>28.79</v>
          </cell>
          <cell r="BR177">
            <v>29.44</v>
          </cell>
          <cell r="BS177">
            <v>30.09</v>
          </cell>
          <cell r="BT177">
            <v>30.73</v>
          </cell>
          <cell r="BU177">
            <v>31.38</v>
          </cell>
          <cell r="BV177">
            <v>32.03</v>
          </cell>
          <cell r="BW177">
            <v>32.67</v>
          </cell>
          <cell r="BX177">
            <v>33.32</v>
          </cell>
          <cell r="BY177">
            <v>33.97</v>
          </cell>
          <cell r="BZ177">
            <v>34.61</v>
          </cell>
          <cell r="CA177">
            <v>35.26</v>
          </cell>
          <cell r="CB177">
            <v>35.909999999999997</v>
          </cell>
          <cell r="CC177">
            <v>32.67</v>
          </cell>
        </row>
        <row r="178">
          <cell r="AD178">
            <v>12</v>
          </cell>
          <cell r="AE178">
            <v>16.329999999999998</v>
          </cell>
          <cell r="AF178">
            <v>16.829999999999998</v>
          </cell>
          <cell r="AG178">
            <v>17.34</v>
          </cell>
          <cell r="AH178">
            <v>17.84</v>
          </cell>
          <cell r="AI178">
            <v>18.34</v>
          </cell>
          <cell r="AJ178">
            <v>18.850000000000001</v>
          </cell>
          <cell r="AK178">
            <v>19.350000000000001</v>
          </cell>
          <cell r="AL178">
            <v>19.86</v>
          </cell>
          <cell r="AM178">
            <v>20.36</v>
          </cell>
          <cell r="AN178">
            <v>20.86</v>
          </cell>
          <cell r="AO178">
            <v>21.37</v>
          </cell>
          <cell r="AP178">
            <v>21.87</v>
          </cell>
          <cell r="AQ178">
            <v>22.38</v>
          </cell>
          <cell r="AR178">
            <v>22.88</v>
          </cell>
          <cell r="AS178">
            <v>23.38</v>
          </cell>
          <cell r="AT178">
            <v>23.89</v>
          </cell>
          <cell r="AU178">
            <v>24.39</v>
          </cell>
          <cell r="AV178">
            <v>24.9</v>
          </cell>
          <cell r="AW178">
            <v>25.4</v>
          </cell>
          <cell r="AX178">
            <v>25.9</v>
          </cell>
          <cell r="AY178">
            <v>26.41</v>
          </cell>
          <cell r="AZ178">
            <v>26.91</v>
          </cell>
          <cell r="BA178">
            <v>27.42</v>
          </cell>
          <cell r="BB178">
            <v>27.92</v>
          </cell>
          <cell r="BC178">
            <v>25.4</v>
          </cell>
          <cell r="BD178">
            <v>12</v>
          </cell>
          <cell r="BE178">
            <v>22.86</v>
          </cell>
          <cell r="BF178">
            <v>23.57</v>
          </cell>
          <cell r="BG178">
            <v>24.27</v>
          </cell>
          <cell r="BH178">
            <v>24.98</v>
          </cell>
          <cell r="BI178">
            <v>25.68</v>
          </cell>
          <cell r="BJ178">
            <v>26.39</v>
          </cell>
          <cell r="BK178">
            <v>27.09</v>
          </cell>
          <cell r="BL178">
            <v>27.8</v>
          </cell>
          <cell r="BM178">
            <v>28.51</v>
          </cell>
          <cell r="BN178">
            <v>29.21</v>
          </cell>
          <cell r="BO178">
            <v>29.92</v>
          </cell>
          <cell r="BP178">
            <v>30.62</v>
          </cell>
          <cell r="BQ178">
            <v>31.33</v>
          </cell>
          <cell r="BR178">
            <v>32.03</v>
          </cell>
          <cell r="BS178">
            <v>32.74</v>
          </cell>
          <cell r="BT178">
            <v>33.44</v>
          </cell>
          <cell r="BU178">
            <v>34.15</v>
          </cell>
          <cell r="BV178">
            <v>34.86</v>
          </cell>
          <cell r="BW178">
            <v>35.56</v>
          </cell>
          <cell r="BX178">
            <v>36.270000000000003</v>
          </cell>
          <cell r="BY178">
            <v>36.97</v>
          </cell>
          <cell r="BZ178">
            <v>37.68</v>
          </cell>
          <cell r="CA178">
            <v>38.380000000000003</v>
          </cell>
          <cell r="CB178">
            <v>39.090000000000003</v>
          </cell>
          <cell r="CC178">
            <v>35.56</v>
          </cell>
        </row>
        <row r="179">
          <cell r="AD179">
            <v>13</v>
          </cell>
          <cell r="AE179">
            <v>17.63</v>
          </cell>
          <cell r="AF179">
            <v>18.18</v>
          </cell>
          <cell r="AG179">
            <v>18.73</v>
          </cell>
          <cell r="AH179">
            <v>19.27</v>
          </cell>
          <cell r="AI179">
            <v>19.82</v>
          </cell>
          <cell r="AJ179">
            <v>20.36</v>
          </cell>
          <cell r="AK179">
            <v>20.91</v>
          </cell>
          <cell r="AL179">
            <v>21.46</v>
          </cell>
          <cell r="AM179">
            <v>22</v>
          </cell>
          <cell r="AN179">
            <v>22.55</v>
          </cell>
          <cell r="AO179">
            <v>23.1</v>
          </cell>
          <cell r="AP179">
            <v>23.64</v>
          </cell>
          <cell r="AQ179">
            <v>24.19</v>
          </cell>
          <cell r="AR179">
            <v>24.73</v>
          </cell>
          <cell r="AS179">
            <v>25.28</v>
          </cell>
          <cell r="AT179">
            <v>25.83</v>
          </cell>
          <cell r="AU179">
            <v>26.37</v>
          </cell>
          <cell r="AV179">
            <v>26.92</v>
          </cell>
          <cell r="AW179">
            <v>27.46</v>
          </cell>
          <cell r="AX179">
            <v>28.01</v>
          </cell>
          <cell r="AY179">
            <v>28.56</v>
          </cell>
          <cell r="AZ179">
            <v>29.1</v>
          </cell>
          <cell r="BA179">
            <v>29.65</v>
          </cell>
          <cell r="BB179">
            <v>30.19</v>
          </cell>
          <cell r="BC179">
            <v>27.46</v>
          </cell>
          <cell r="BD179">
            <v>13</v>
          </cell>
          <cell r="BE179">
            <v>24.69</v>
          </cell>
          <cell r="BF179">
            <v>25.45</v>
          </cell>
          <cell r="BG179">
            <v>26.22</v>
          </cell>
          <cell r="BH179">
            <v>26.98</v>
          </cell>
          <cell r="BI179">
            <v>27.75</v>
          </cell>
          <cell r="BJ179">
            <v>28.51</v>
          </cell>
          <cell r="BK179">
            <v>29.28</v>
          </cell>
          <cell r="BL179">
            <v>30.04</v>
          </cell>
          <cell r="BM179">
            <v>30.8</v>
          </cell>
          <cell r="BN179">
            <v>31.57</v>
          </cell>
          <cell r="BO179">
            <v>32.33</v>
          </cell>
          <cell r="BP179">
            <v>33.1</v>
          </cell>
          <cell r="BQ179">
            <v>33.86</v>
          </cell>
          <cell r="BR179">
            <v>34.630000000000003</v>
          </cell>
          <cell r="BS179">
            <v>35.39</v>
          </cell>
          <cell r="BT179">
            <v>36.159999999999997</v>
          </cell>
          <cell r="BU179">
            <v>36.92</v>
          </cell>
          <cell r="BV179">
            <v>37.68</v>
          </cell>
          <cell r="BW179">
            <v>38.450000000000003</v>
          </cell>
          <cell r="BX179">
            <v>39.21</v>
          </cell>
          <cell r="BY179">
            <v>39.979999999999997</v>
          </cell>
          <cell r="BZ179">
            <v>40.74</v>
          </cell>
          <cell r="CA179">
            <v>41.51</v>
          </cell>
          <cell r="CB179">
            <v>42.27</v>
          </cell>
          <cell r="CC179">
            <v>38.450000000000003</v>
          </cell>
        </row>
        <row r="180">
          <cell r="AD180">
            <v>14</v>
          </cell>
          <cell r="AE180">
            <v>18.940000000000001</v>
          </cell>
          <cell r="AF180">
            <v>19.53</v>
          </cell>
          <cell r="AG180">
            <v>20.12</v>
          </cell>
          <cell r="AH180">
            <v>20.71</v>
          </cell>
          <cell r="AI180">
            <v>21.29</v>
          </cell>
          <cell r="AJ180">
            <v>21.88</v>
          </cell>
          <cell r="AK180">
            <v>22.47</v>
          </cell>
          <cell r="AL180">
            <v>23.06</v>
          </cell>
          <cell r="AM180">
            <v>23.65</v>
          </cell>
          <cell r="AN180">
            <v>24.23</v>
          </cell>
          <cell r="AO180">
            <v>24.82</v>
          </cell>
          <cell r="AP180">
            <v>25.41</v>
          </cell>
          <cell r="AQ180">
            <v>26</v>
          </cell>
          <cell r="AR180">
            <v>26.59</v>
          </cell>
          <cell r="AS180">
            <v>27.17</v>
          </cell>
          <cell r="AT180">
            <v>27.76</v>
          </cell>
          <cell r="AU180">
            <v>28.35</v>
          </cell>
          <cell r="AV180">
            <v>28.94</v>
          </cell>
          <cell r="AW180">
            <v>29.53</v>
          </cell>
          <cell r="AX180">
            <v>30.11</v>
          </cell>
          <cell r="AY180">
            <v>30.7</v>
          </cell>
          <cell r="AZ180">
            <v>31.29</v>
          </cell>
          <cell r="BA180">
            <v>31.88</v>
          </cell>
          <cell r="BB180">
            <v>32.47</v>
          </cell>
          <cell r="BC180">
            <v>29.53</v>
          </cell>
          <cell r="BD180">
            <v>14</v>
          </cell>
          <cell r="BE180">
            <v>26.52</v>
          </cell>
          <cell r="BF180">
            <v>27.34</v>
          </cell>
          <cell r="BG180">
            <v>28.16</v>
          </cell>
          <cell r="BH180">
            <v>28.99</v>
          </cell>
          <cell r="BI180">
            <v>29.81</v>
          </cell>
          <cell r="BJ180">
            <v>30.63</v>
          </cell>
          <cell r="BK180">
            <v>31.46</v>
          </cell>
          <cell r="BL180">
            <v>32.28</v>
          </cell>
          <cell r="BM180">
            <v>33.1</v>
          </cell>
          <cell r="BN180">
            <v>33.93</v>
          </cell>
          <cell r="BO180">
            <v>34.75</v>
          </cell>
          <cell r="BP180">
            <v>35.57</v>
          </cell>
          <cell r="BQ180">
            <v>36.4</v>
          </cell>
          <cell r="BR180">
            <v>37.22</v>
          </cell>
          <cell r="BS180">
            <v>38.04</v>
          </cell>
          <cell r="BT180">
            <v>38.869999999999997</v>
          </cell>
          <cell r="BU180">
            <v>39.69</v>
          </cell>
          <cell r="BV180">
            <v>40.51</v>
          </cell>
          <cell r="BW180">
            <v>41.34</v>
          </cell>
          <cell r="BX180">
            <v>42.16</v>
          </cell>
          <cell r="BY180">
            <v>42.98</v>
          </cell>
          <cell r="BZ180">
            <v>43.81</v>
          </cell>
          <cell r="CA180">
            <v>44.63</v>
          </cell>
          <cell r="CB180">
            <v>45.45</v>
          </cell>
          <cell r="CC180">
            <v>41.34</v>
          </cell>
        </row>
        <row r="181">
          <cell r="AD181">
            <v>15</v>
          </cell>
          <cell r="AE181">
            <v>20.25</v>
          </cell>
          <cell r="AF181">
            <v>20.88</v>
          </cell>
          <cell r="AG181">
            <v>21.51</v>
          </cell>
          <cell r="AH181">
            <v>22.14</v>
          </cell>
          <cell r="AI181">
            <v>22.77</v>
          </cell>
          <cell r="AJ181">
            <v>23.4</v>
          </cell>
          <cell r="AK181">
            <v>24.03</v>
          </cell>
          <cell r="AL181">
            <v>24.66</v>
          </cell>
          <cell r="AM181">
            <v>25.29</v>
          </cell>
          <cell r="AN181">
            <v>25.92</v>
          </cell>
          <cell r="AO181">
            <v>26.55</v>
          </cell>
          <cell r="AP181">
            <v>27.18</v>
          </cell>
          <cell r="AQ181">
            <v>27.81</v>
          </cell>
          <cell r="AR181">
            <v>28.44</v>
          </cell>
          <cell r="AS181">
            <v>29.07</v>
          </cell>
          <cell r="AT181">
            <v>29.7</v>
          </cell>
          <cell r="AU181">
            <v>30.33</v>
          </cell>
          <cell r="AV181">
            <v>30.96</v>
          </cell>
          <cell r="AW181">
            <v>31.59</v>
          </cell>
          <cell r="AX181">
            <v>32.22</v>
          </cell>
          <cell r="AY181">
            <v>32.85</v>
          </cell>
          <cell r="AZ181">
            <v>33.479999999999997</v>
          </cell>
          <cell r="BA181">
            <v>34.11</v>
          </cell>
          <cell r="BB181">
            <v>34.74</v>
          </cell>
          <cell r="BC181">
            <v>31.59</v>
          </cell>
          <cell r="BD181">
            <v>15</v>
          </cell>
          <cell r="BE181">
            <v>28.35</v>
          </cell>
          <cell r="BF181">
            <v>29.23</v>
          </cell>
          <cell r="BG181">
            <v>30.11</v>
          </cell>
          <cell r="BH181">
            <v>30.99</v>
          </cell>
          <cell r="BI181">
            <v>31.87</v>
          </cell>
          <cell r="BJ181">
            <v>32.76</v>
          </cell>
          <cell r="BK181">
            <v>33.64</v>
          </cell>
          <cell r="BL181">
            <v>34.520000000000003</v>
          </cell>
          <cell r="BM181">
            <v>35.4</v>
          </cell>
          <cell r="BN181">
            <v>36.29</v>
          </cell>
          <cell r="BO181">
            <v>37.17</v>
          </cell>
          <cell r="BP181">
            <v>38.049999999999997</v>
          </cell>
          <cell r="BQ181">
            <v>38.93</v>
          </cell>
          <cell r="BR181">
            <v>39.81</v>
          </cell>
          <cell r="BS181">
            <v>40.700000000000003</v>
          </cell>
          <cell r="BT181">
            <v>41.58</v>
          </cell>
          <cell r="BU181">
            <v>42.46</v>
          </cell>
          <cell r="BV181">
            <v>43.34</v>
          </cell>
          <cell r="BW181">
            <v>44.22</v>
          </cell>
          <cell r="BX181">
            <v>45.11</v>
          </cell>
          <cell r="BY181">
            <v>45.99</v>
          </cell>
          <cell r="BZ181">
            <v>46.87</v>
          </cell>
          <cell r="CA181">
            <v>47.75</v>
          </cell>
          <cell r="CB181">
            <v>48.63</v>
          </cell>
          <cell r="CC181">
            <v>44.22</v>
          </cell>
        </row>
        <row r="182">
          <cell r="AD182">
            <v>16</v>
          </cell>
          <cell r="AE182">
            <v>21.55</v>
          </cell>
          <cell r="AF182">
            <v>22.23</v>
          </cell>
          <cell r="AG182">
            <v>22.9</v>
          </cell>
          <cell r="AH182">
            <v>23.57</v>
          </cell>
          <cell r="AI182">
            <v>24.24</v>
          </cell>
          <cell r="AJ182">
            <v>24.91</v>
          </cell>
          <cell r="AK182">
            <v>25.59</v>
          </cell>
          <cell r="AL182">
            <v>26.26</v>
          </cell>
          <cell r="AM182">
            <v>26.93</v>
          </cell>
          <cell r="AN182">
            <v>27.6</v>
          </cell>
          <cell r="AO182">
            <v>28.27</v>
          </cell>
          <cell r="AP182">
            <v>28.95</v>
          </cell>
          <cell r="AQ182">
            <v>29.62</v>
          </cell>
          <cell r="AR182">
            <v>30.29</v>
          </cell>
          <cell r="AS182">
            <v>30.96</v>
          </cell>
          <cell r="AT182">
            <v>31.63</v>
          </cell>
          <cell r="AU182">
            <v>32.31</v>
          </cell>
          <cell r="AV182">
            <v>32.979999999999997</v>
          </cell>
          <cell r="AW182">
            <v>33.65</v>
          </cell>
          <cell r="AX182">
            <v>34.32</v>
          </cell>
          <cell r="AY182">
            <v>34.99</v>
          </cell>
          <cell r="AZ182">
            <v>35.67</v>
          </cell>
          <cell r="BA182">
            <v>36.340000000000003</v>
          </cell>
          <cell r="BB182">
            <v>37.01</v>
          </cell>
          <cell r="BC182">
            <v>33.65</v>
          </cell>
          <cell r="BD182">
            <v>16</v>
          </cell>
          <cell r="BE182">
            <v>30.18</v>
          </cell>
          <cell r="BF182">
            <v>31.12</v>
          </cell>
          <cell r="BG182">
            <v>32.06</v>
          </cell>
          <cell r="BH182">
            <v>33</v>
          </cell>
          <cell r="BI182">
            <v>33.94</v>
          </cell>
          <cell r="BJ182">
            <v>34.880000000000003</v>
          </cell>
          <cell r="BK182">
            <v>35.82</v>
          </cell>
          <cell r="BL182">
            <v>36.46</v>
          </cell>
          <cell r="BM182">
            <v>37.700000000000003</v>
          </cell>
          <cell r="BN182">
            <v>38.64</v>
          </cell>
          <cell r="BO182">
            <v>39.58</v>
          </cell>
          <cell r="BP182">
            <v>40.520000000000003</v>
          </cell>
          <cell r="BQ182">
            <v>41.47</v>
          </cell>
          <cell r="BR182">
            <v>42.41</v>
          </cell>
          <cell r="BS182">
            <v>43.35</v>
          </cell>
          <cell r="BT182">
            <v>44.29</v>
          </cell>
          <cell r="BU182">
            <v>45.23</v>
          </cell>
          <cell r="BV182">
            <v>46.17</v>
          </cell>
          <cell r="BW182">
            <v>47.11</v>
          </cell>
          <cell r="BX182">
            <v>48.05</v>
          </cell>
          <cell r="BY182">
            <v>48.99</v>
          </cell>
          <cell r="BZ182">
            <v>49.93</v>
          </cell>
          <cell r="CA182">
            <v>50.87</v>
          </cell>
          <cell r="CB182">
            <v>51.81</v>
          </cell>
          <cell r="CC182">
            <v>47.11</v>
          </cell>
        </row>
        <row r="183">
          <cell r="AD183">
            <v>17</v>
          </cell>
          <cell r="AE183">
            <v>22.86</v>
          </cell>
          <cell r="AF183">
            <v>23.57</v>
          </cell>
          <cell r="AG183">
            <v>24.29</v>
          </cell>
          <cell r="AH183">
            <v>25</v>
          </cell>
          <cell r="AI183">
            <v>25.72</v>
          </cell>
          <cell r="AJ183">
            <v>26.43</v>
          </cell>
          <cell r="AK183">
            <v>27.14</v>
          </cell>
          <cell r="AL183">
            <v>27.86</v>
          </cell>
          <cell r="AM183">
            <v>28.57</v>
          </cell>
          <cell r="AN183">
            <v>29.29</v>
          </cell>
          <cell r="AO183">
            <v>30</v>
          </cell>
          <cell r="AP183">
            <v>30.71</v>
          </cell>
          <cell r="AQ183">
            <v>31.43</v>
          </cell>
          <cell r="AR183">
            <v>32.14</v>
          </cell>
          <cell r="AS183">
            <v>32.86</v>
          </cell>
          <cell r="AT183">
            <v>33.57</v>
          </cell>
          <cell r="AU183">
            <v>34.28</v>
          </cell>
          <cell r="AV183">
            <v>35</v>
          </cell>
          <cell r="AW183">
            <v>35.71</v>
          </cell>
          <cell r="AX183">
            <v>36.43</v>
          </cell>
          <cell r="AY183">
            <v>37.14</v>
          </cell>
          <cell r="AZ183">
            <v>37.85</v>
          </cell>
          <cell r="BA183">
            <v>38.57</v>
          </cell>
          <cell r="BB183">
            <v>39.28</v>
          </cell>
          <cell r="BC183">
            <v>35.71</v>
          </cell>
          <cell r="BD183">
            <v>17</v>
          </cell>
          <cell r="BE183">
            <v>32</v>
          </cell>
          <cell r="BF183">
            <v>33</v>
          </cell>
          <cell r="BG183">
            <v>34</v>
          </cell>
          <cell r="BH183">
            <v>35</v>
          </cell>
          <cell r="BI183">
            <v>36</v>
          </cell>
          <cell r="BJ183">
            <v>37</v>
          </cell>
          <cell r="BK183">
            <v>38</v>
          </cell>
          <cell r="BL183">
            <v>39</v>
          </cell>
          <cell r="BM183">
            <v>40</v>
          </cell>
          <cell r="BN183">
            <v>41</v>
          </cell>
          <cell r="BO183">
            <v>42</v>
          </cell>
          <cell r="BP183">
            <v>43</v>
          </cell>
          <cell r="BQ183">
            <v>44</v>
          </cell>
          <cell r="BR183">
            <v>45</v>
          </cell>
          <cell r="BS183">
            <v>46</v>
          </cell>
          <cell r="BT183">
            <v>47</v>
          </cell>
          <cell r="BU183">
            <v>48</v>
          </cell>
          <cell r="BV183">
            <v>49</v>
          </cell>
          <cell r="BW183">
            <v>50</v>
          </cell>
          <cell r="BX183">
            <v>51</v>
          </cell>
          <cell r="BY183">
            <v>52</v>
          </cell>
          <cell r="BZ183">
            <v>53</v>
          </cell>
          <cell r="CA183">
            <v>54</v>
          </cell>
          <cell r="CB183">
            <v>55</v>
          </cell>
          <cell r="CC183">
            <v>50</v>
          </cell>
        </row>
        <row r="184">
          <cell r="A184">
            <v>1</v>
          </cell>
          <cell r="AD184">
            <v>18</v>
          </cell>
          <cell r="AE184">
            <v>24.17</v>
          </cell>
          <cell r="AF184">
            <v>24.92</v>
          </cell>
          <cell r="AG184">
            <v>25.68</v>
          </cell>
          <cell r="AH184">
            <v>26.43</v>
          </cell>
          <cell r="AI184">
            <v>27.9</v>
          </cell>
          <cell r="AJ184">
            <v>27.95</v>
          </cell>
          <cell r="AK184">
            <v>28.7</v>
          </cell>
          <cell r="AL184">
            <v>29.46</v>
          </cell>
          <cell r="AM184">
            <v>30.22</v>
          </cell>
          <cell r="AN184">
            <v>30.97</v>
          </cell>
          <cell r="AO184">
            <v>31.73</v>
          </cell>
          <cell r="AP184">
            <v>32.479999999999997</v>
          </cell>
          <cell r="AQ184">
            <v>33.24</v>
          </cell>
          <cell r="AR184">
            <v>34</v>
          </cell>
          <cell r="AS184">
            <v>34.75</v>
          </cell>
          <cell r="AT184">
            <v>35.51</v>
          </cell>
          <cell r="AU184">
            <v>36.26</v>
          </cell>
          <cell r="AV184">
            <v>37.020000000000003</v>
          </cell>
          <cell r="AW184">
            <v>37.78</v>
          </cell>
          <cell r="AX184">
            <v>38.53</v>
          </cell>
          <cell r="AY184">
            <v>39.29</v>
          </cell>
          <cell r="AZ184">
            <v>40.04</v>
          </cell>
          <cell r="BA184">
            <v>40.799999999999997</v>
          </cell>
          <cell r="BB184">
            <v>41.56</v>
          </cell>
          <cell r="BC184">
            <v>37.770000000000003</v>
          </cell>
          <cell r="BD184">
            <v>18</v>
          </cell>
          <cell r="BE184">
            <v>33.83</v>
          </cell>
          <cell r="BF184">
            <v>34.89</v>
          </cell>
          <cell r="BG184">
            <v>35.950000000000003</v>
          </cell>
          <cell r="BH184">
            <v>37.01</v>
          </cell>
          <cell r="BI184">
            <v>38.07</v>
          </cell>
          <cell r="BJ184">
            <v>39.130000000000003</v>
          </cell>
          <cell r="BK184">
            <v>40.18</v>
          </cell>
          <cell r="BL184">
            <v>41.24</v>
          </cell>
          <cell r="BM184">
            <v>42.3</v>
          </cell>
          <cell r="BN184">
            <v>43.36</v>
          </cell>
          <cell r="BO184">
            <v>44.42</v>
          </cell>
          <cell r="BP184">
            <v>45.48</v>
          </cell>
          <cell r="BQ184">
            <v>46.53</v>
          </cell>
          <cell r="BR184">
            <v>47.59</v>
          </cell>
          <cell r="BS184">
            <v>48.65</v>
          </cell>
          <cell r="BT184">
            <v>49.71</v>
          </cell>
          <cell r="BU184">
            <v>50.77</v>
          </cell>
          <cell r="BV184">
            <v>51.83</v>
          </cell>
          <cell r="BW184">
            <v>52.89</v>
          </cell>
          <cell r="BX184">
            <v>53.94</v>
          </cell>
          <cell r="BY184">
            <v>55</v>
          </cell>
          <cell r="BZ184">
            <v>56.06</v>
          </cell>
          <cell r="CA184">
            <v>57.12</v>
          </cell>
          <cell r="CB184">
            <v>58.18</v>
          </cell>
          <cell r="CC184">
            <v>52.88</v>
          </cell>
        </row>
        <row r="185">
          <cell r="AD185">
            <v>19</v>
          </cell>
          <cell r="AE185">
            <v>25.47</v>
          </cell>
          <cell r="AF185">
            <v>26.27</v>
          </cell>
          <cell r="AG185">
            <v>27.07</v>
          </cell>
          <cell r="AH185">
            <v>27.87</v>
          </cell>
          <cell r="AI185">
            <v>28.67</v>
          </cell>
          <cell r="AJ185">
            <v>29.46</v>
          </cell>
          <cell r="AK185">
            <v>30.26</v>
          </cell>
          <cell r="AL185">
            <v>31.06</v>
          </cell>
          <cell r="AM185">
            <v>31.86</v>
          </cell>
          <cell r="AN185">
            <v>32.659999999999997</v>
          </cell>
          <cell r="AO185">
            <v>33.450000000000003</v>
          </cell>
          <cell r="AP185">
            <v>34.25</v>
          </cell>
          <cell r="AQ185">
            <v>35.049999999999997</v>
          </cell>
          <cell r="AR185">
            <v>35.85</v>
          </cell>
          <cell r="AS185">
            <v>36.65</v>
          </cell>
          <cell r="AT185">
            <v>37.44</v>
          </cell>
          <cell r="AU185">
            <v>38.24</v>
          </cell>
          <cell r="AV185">
            <v>39.04</v>
          </cell>
          <cell r="AW185">
            <v>39.840000000000003</v>
          </cell>
          <cell r="AX185">
            <v>40.64</v>
          </cell>
          <cell r="AY185">
            <v>41.43</v>
          </cell>
          <cell r="AZ185">
            <v>42.23</v>
          </cell>
          <cell r="BA185">
            <v>43.03</v>
          </cell>
          <cell r="BB185">
            <v>43.83</v>
          </cell>
          <cell r="BC185">
            <v>39.840000000000003</v>
          </cell>
          <cell r="BD185">
            <v>19</v>
          </cell>
          <cell r="BE185">
            <v>35.659999999999997</v>
          </cell>
          <cell r="BF185">
            <v>36.78</v>
          </cell>
          <cell r="BG185">
            <v>37.9</v>
          </cell>
          <cell r="BH185">
            <v>39.01</v>
          </cell>
          <cell r="BI185">
            <v>40.130000000000003</v>
          </cell>
          <cell r="BJ185">
            <v>41.25</v>
          </cell>
          <cell r="BK185">
            <v>42.37</v>
          </cell>
          <cell r="BL185">
            <v>43.48</v>
          </cell>
          <cell r="BM185">
            <v>44.6</v>
          </cell>
          <cell r="BN185">
            <v>45.72</v>
          </cell>
          <cell r="BO185">
            <v>46.83</v>
          </cell>
          <cell r="BP185">
            <v>47.95</v>
          </cell>
          <cell r="BQ185">
            <v>49.07</v>
          </cell>
          <cell r="BR185">
            <v>50.19</v>
          </cell>
          <cell r="BS185">
            <v>51.3</v>
          </cell>
          <cell r="BT185">
            <v>52.42</v>
          </cell>
          <cell r="BU185">
            <v>53.54</v>
          </cell>
          <cell r="BV185">
            <v>54.66</v>
          </cell>
          <cell r="BW185">
            <v>55.77</v>
          </cell>
          <cell r="BX185">
            <v>56.89</v>
          </cell>
          <cell r="BY185">
            <v>58.01</v>
          </cell>
          <cell r="BZ185">
            <v>59.12</v>
          </cell>
          <cell r="CA185">
            <v>60.24</v>
          </cell>
          <cell r="CB185">
            <v>61.36</v>
          </cell>
          <cell r="CC185">
            <v>55.77</v>
          </cell>
        </row>
        <row r="186">
          <cell r="V186">
            <v>6</v>
          </cell>
          <cell r="AD186">
            <v>20</v>
          </cell>
          <cell r="AE186">
            <v>26.78</v>
          </cell>
          <cell r="AF186">
            <v>27.62</v>
          </cell>
          <cell r="AG186">
            <v>28.46</v>
          </cell>
          <cell r="AH186">
            <v>29.3</v>
          </cell>
          <cell r="AI186">
            <v>30.14</v>
          </cell>
          <cell r="AJ186">
            <v>30.98</v>
          </cell>
          <cell r="AK186">
            <v>31.82</v>
          </cell>
          <cell r="AL186">
            <v>32.659999999999997</v>
          </cell>
          <cell r="AM186">
            <v>33.5</v>
          </cell>
          <cell r="AN186">
            <v>34.340000000000003</v>
          </cell>
          <cell r="AO186">
            <v>35.18</v>
          </cell>
          <cell r="AP186">
            <v>36.020000000000003</v>
          </cell>
          <cell r="AQ186">
            <v>36.86</v>
          </cell>
          <cell r="AR186">
            <v>37.700000000000003</v>
          </cell>
          <cell r="AS186">
            <v>38.54</v>
          </cell>
          <cell r="AT186">
            <v>39.380000000000003</v>
          </cell>
          <cell r="AU186">
            <v>40.22</v>
          </cell>
          <cell r="AV186">
            <v>41.06</v>
          </cell>
          <cell r="AW186">
            <v>41.9</v>
          </cell>
          <cell r="AX186">
            <v>42.74</v>
          </cell>
          <cell r="AY186">
            <v>43.58</v>
          </cell>
          <cell r="AZ186">
            <v>44.42</v>
          </cell>
          <cell r="BA186">
            <v>45.26</v>
          </cell>
          <cell r="BB186">
            <v>46.1</v>
          </cell>
          <cell r="BC186">
            <v>41.9</v>
          </cell>
          <cell r="BD186">
            <v>20</v>
          </cell>
          <cell r="BE186">
            <v>37.49</v>
          </cell>
          <cell r="BF186">
            <v>38.67</v>
          </cell>
          <cell r="BG186">
            <v>39.840000000000003</v>
          </cell>
          <cell r="BH186">
            <v>41.02</v>
          </cell>
          <cell r="BI186">
            <v>42.2</v>
          </cell>
          <cell r="BJ186">
            <v>43.37</v>
          </cell>
          <cell r="BK186">
            <v>44.55</v>
          </cell>
          <cell r="BL186">
            <v>45.72</v>
          </cell>
          <cell r="BM186">
            <v>46.9</v>
          </cell>
          <cell r="BN186">
            <v>48.08</v>
          </cell>
          <cell r="BO186">
            <v>49.25</v>
          </cell>
          <cell r="BP186">
            <v>50.43</v>
          </cell>
          <cell r="BQ186">
            <v>51.6</v>
          </cell>
          <cell r="BR186">
            <v>52.78</v>
          </cell>
          <cell r="BS186">
            <v>53.96</v>
          </cell>
          <cell r="BT186">
            <v>55.13</v>
          </cell>
          <cell r="BU186">
            <v>56.31</v>
          </cell>
          <cell r="BV186">
            <v>57.48</v>
          </cell>
          <cell r="BW186">
            <v>58.66</v>
          </cell>
          <cell r="BX186">
            <v>59.84</v>
          </cell>
          <cell r="BY186">
            <v>61.01</v>
          </cell>
          <cell r="BZ186">
            <v>62.19</v>
          </cell>
          <cell r="CA186">
            <v>63.36</v>
          </cell>
          <cell r="CB186">
            <v>64.540000000000006</v>
          </cell>
          <cell r="CC186">
            <v>58.66</v>
          </cell>
        </row>
        <row r="187">
          <cell r="V187" t="str">
            <v>" A "</v>
          </cell>
          <cell r="W187" t="str">
            <v>( DWG. NO.  MD - 302 )</v>
          </cell>
          <cell r="AD187">
            <v>21</v>
          </cell>
          <cell r="AE187">
            <v>28.09</v>
          </cell>
          <cell r="AF187">
            <v>28.97</v>
          </cell>
          <cell r="AG187">
            <v>29.85</v>
          </cell>
          <cell r="AH187">
            <v>30.73</v>
          </cell>
          <cell r="AI187">
            <v>31.61</v>
          </cell>
          <cell r="AJ187">
            <v>32.5</v>
          </cell>
          <cell r="AK187">
            <v>33.380000000000003</v>
          </cell>
          <cell r="AL187">
            <v>34.26</v>
          </cell>
          <cell r="AM187">
            <v>35.14</v>
          </cell>
          <cell r="AN187">
            <v>36.020000000000003</v>
          </cell>
          <cell r="AO187">
            <v>36.909999999999997</v>
          </cell>
          <cell r="AP187">
            <v>37.79</v>
          </cell>
          <cell r="AQ187">
            <v>38.67</v>
          </cell>
          <cell r="AR187">
            <v>39.549999999999997</v>
          </cell>
          <cell r="AS187">
            <v>40.43</v>
          </cell>
          <cell r="AT187">
            <v>41.32</v>
          </cell>
          <cell r="AU187">
            <v>42.2</v>
          </cell>
          <cell r="AV187">
            <v>43.08</v>
          </cell>
          <cell r="AW187">
            <v>43.96</v>
          </cell>
          <cell r="AX187">
            <v>44.84</v>
          </cell>
          <cell r="AY187">
            <v>45.73</v>
          </cell>
          <cell r="AZ187">
            <v>46.61</v>
          </cell>
          <cell r="BA187">
            <v>47.49</v>
          </cell>
          <cell r="BB187">
            <v>48.37</v>
          </cell>
          <cell r="BC187">
            <v>43.96</v>
          </cell>
          <cell r="BD187">
            <v>21</v>
          </cell>
          <cell r="BE187">
            <v>39.32</v>
          </cell>
          <cell r="BF187">
            <v>40.56</v>
          </cell>
          <cell r="BG187">
            <v>41.79</v>
          </cell>
          <cell r="BH187">
            <v>43.02</v>
          </cell>
          <cell r="BI187">
            <v>44.26</v>
          </cell>
          <cell r="BJ187">
            <v>45.49</v>
          </cell>
          <cell r="BK187">
            <v>46.73</v>
          </cell>
          <cell r="BL187">
            <v>47.96</v>
          </cell>
          <cell r="BM187">
            <v>49.2</v>
          </cell>
          <cell r="BN187">
            <v>50.43</v>
          </cell>
          <cell r="BO187">
            <v>51.67</v>
          </cell>
          <cell r="BP187">
            <v>52.9</v>
          </cell>
          <cell r="BQ187">
            <v>54.14</v>
          </cell>
          <cell r="BR187">
            <v>55.37</v>
          </cell>
          <cell r="BS187">
            <v>56.61</v>
          </cell>
          <cell r="BT187">
            <v>57.84</v>
          </cell>
          <cell r="BU187">
            <v>59.08</v>
          </cell>
          <cell r="BV187">
            <v>60.31</v>
          </cell>
          <cell r="BW187">
            <v>61.55</v>
          </cell>
          <cell r="BX187">
            <v>62.78</v>
          </cell>
          <cell r="BY187">
            <v>64.02</v>
          </cell>
          <cell r="BZ187">
            <v>65.25</v>
          </cell>
          <cell r="CA187">
            <v>66.489999999999995</v>
          </cell>
          <cell r="CB187">
            <v>67.72</v>
          </cell>
          <cell r="CC187">
            <v>61.55</v>
          </cell>
        </row>
        <row r="188">
          <cell r="V188" t="str">
            <v>" B "</v>
          </cell>
          <cell r="W188" t="str">
            <v>( DWG. NO.  MD - 303 )</v>
          </cell>
          <cell r="AD188">
            <v>22</v>
          </cell>
          <cell r="AE188">
            <v>29.39</v>
          </cell>
          <cell r="AF188">
            <v>30.32</v>
          </cell>
          <cell r="AG188">
            <v>31.24</v>
          </cell>
          <cell r="AH188">
            <v>32.159999999999997</v>
          </cell>
          <cell r="AI188">
            <v>33.090000000000003</v>
          </cell>
          <cell r="AJ188">
            <v>34.01</v>
          </cell>
          <cell r="AK188">
            <v>34.94</v>
          </cell>
          <cell r="AL188">
            <v>35.86</v>
          </cell>
          <cell r="AM188">
            <v>36.78</v>
          </cell>
          <cell r="AN188">
            <v>37.71</v>
          </cell>
          <cell r="AO188">
            <v>38.630000000000003</v>
          </cell>
          <cell r="AP188">
            <v>39.56</v>
          </cell>
          <cell r="AQ188">
            <v>40.479999999999997</v>
          </cell>
          <cell r="AR188">
            <v>41.4</v>
          </cell>
          <cell r="AS188">
            <v>42.33</v>
          </cell>
          <cell r="AT188">
            <v>43.25</v>
          </cell>
          <cell r="AU188">
            <v>44.18</v>
          </cell>
          <cell r="AV188">
            <v>45.1</v>
          </cell>
          <cell r="AW188">
            <v>46.02</v>
          </cell>
          <cell r="AX188">
            <v>46.95</v>
          </cell>
          <cell r="AY188">
            <v>47.87</v>
          </cell>
          <cell r="AZ188">
            <v>48.8</v>
          </cell>
          <cell r="BA188">
            <v>49.72</v>
          </cell>
          <cell r="BB188">
            <v>50.64</v>
          </cell>
          <cell r="BC188">
            <v>46.02</v>
          </cell>
          <cell r="BD188">
            <v>22</v>
          </cell>
          <cell r="BE188">
            <v>41.15</v>
          </cell>
          <cell r="BF188">
            <v>42.44</v>
          </cell>
          <cell r="BG188">
            <v>43.74</v>
          </cell>
          <cell r="BH188">
            <v>45.03</v>
          </cell>
          <cell r="BI188">
            <v>46.32</v>
          </cell>
          <cell r="BJ188">
            <v>47.62</v>
          </cell>
          <cell r="BK188">
            <v>48.91</v>
          </cell>
          <cell r="BL188">
            <v>50.2</v>
          </cell>
          <cell r="BM188">
            <v>51.5</v>
          </cell>
          <cell r="BN188">
            <v>52.79</v>
          </cell>
          <cell r="BO188">
            <v>54.09</v>
          </cell>
          <cell r="BP188">
            <v>55.38</v>
          </cell>
          <cell r="BQ188">
            <v>56.67</v>
          </cell>
          <cell r="BR188">
            <v>57.97</v>
          </cell>
          <cell r="BS188">
            <v>59.26</v>
          </cell>
          <cell r="BT188">
            <v>60.55</v>
          </cell>
          <cell r="BU188">
            <v>61.85</v>
          </cell>
          <cell r="BV188">
            <v>63.14</v>
          </cell>
          <cell r="BW188">
            <v>64.430000000000007</v>
          </cell>
          <cell r="BX188">
            <v>65.73</v>
          </cell>
          <cell r="BY188">
            <v>67.02</v>
          </cell>
          <cell r="BZ188">
            <v>68.319999999999993</v>
          </cell>
          <cell r="CA188">
            <v>69.61</v>
          </cell>
          <cell r="CB188">
            <v>70.900000000000006</v>
          </cell>
          <cell r="CC188">
            <v>64.430000000000007</v>
          </cell>
        </row>
        <row r="189">
          <cell r="V189" t="str">
            <v>" C "</v>
          </cell>
          <cell r="W189" t="str">
            <v>( DWG. NO.  MD - 304 )</v>
          </cell>
          <cell r="AD189">
            <v>23</v>
          </cell>
          <cell r="AE189">
            <v>30.7</v>
          </cell>
          <cell r="AF189">
            <v>31.66</v>
          </cell>
          <cell r="AG189">
            <v>32.630000000000003</v>
          </cell>
          <cell r="AH189">
            <v>33.6</v>
          </cell>
          <cell r="AI189">
            <v>34.56</v>
          </cell>
          <cell r="AJ189">
            <v>35.53</v>
          </cell>
          <cell r="AK189">
            <v>36.49</v>
          </cell>
          <cell r="AL189">
            <v>37.46</v>
          </cell>
          <cell r="AM189">
            <v>38.43</v>
          </cell>
          <cell r="AN189">
            <v>39.39</v>
          </cell>
          <cell r="AO189">
            <v>40.36</v>
          </cell>
          <cell r="AP189">
            <v>41.33</v>
          </cell>
          <cell r="AQ189">
            <v>42.29</v>
          </cell>
          <cell r="AR189">
            <v>43.26</v>
          </cell>
          <cell r="AS189">
            <v>44.22</v>
          </cell>
          <cell r="AT189">
            <v>45.19</v>
          </cell>
          <cell r="AU189">
            <v>46.16</v>
          </cell>
          <cell r="AV189">
            <v>47.12</v>
          </cell>
          <cell r="AW189">
            <v>48.09</v>
          </cell>
          <cell r="AX189">
            <v>49.05</v>
          </cell>
          <cell r="AY189">
            <v>50.02</v>
          </cell>
          <cell r="AZ189">
            <v>50.99</v>
          </cell>
          <cell r="BA189">
            <v>51.95</v>
          </cell>
          <cell r="BB189">
            <v>52.92</v>
          </cell>
          <cell r="BC189">
            <v>48.09</v>
          </cell>
          <cell r="BD189">
            <v>23</v>
          </cell>
          <cell r="BE189">
            <v>42.98</v>
          </cell>
          <cell r="BF189">
            <v>44.33</v>
          </cell>
          <cell r="BG189">
            <v>45.88</v>
          </cell>
          <cell r="BH189">
            <v>47.04</v>
          </cell>
          <cell r="BI189">
            <v>48.39</v>
          </cell>
          <cell r="BJ189">
            <v>49.74</v>
          </cell>
          <cell r="BK189">
            <v>51.09</v>
          </cell>
          <cell r="BL189">
            <v>52.44</v>
          </cell>
          <cell r="BM189">
            <v>53.8</v>
          </cell>
          <cell r="BN189">
            <v>55.15</v>
          </cell>
          <cell r="BO189">
            <v>56.5</v>
          </cell>
          <cell r="BP189">
            <v>57.86</v>
          </cell>
          <cell r="BQ189">
            <v>59.21</v>
          </cell>
          <cell r="BR189">
            <v>60.56</v>
          </cell>
          <cell r="BS189">
            <v>61.91</v>
          </cell>
          <cell r="BT189">
            <v>63.26</v>
          </cell>
          <cell r="BU189">
            <v>64.62</v>
          </cell>
          <cell r="BV189">
            <v>65.97</v>
          </cell>
          <cell r="BW189">
            <v>67.319999999999993</v>
          </cell>
          <cell r="BX189">
            <v>68.67</v>
          </cell>
          <cell r="BY189">
            <v>70.03</v>
          </cell>
          <cell r="BZ189">
            <v>71.38</v>
          </cell>
          <cell r="CA189">
            <v>72.73</v>
          </cell>
          <cell r="CB189">
            <v>74.08</v>
          </cell>
          <cell r="CC189">
            <v>67.319999999999993</v>
          </cell>
        </row>
        <row r="190">
          <cell r="V190" t="str">
            <v>" D "</v>
          </cell>
          <cell r="W190" t="str">
            <v>( DWG. NO.  MD - 306 )</v>
          </cell>
          <cell r="AD190">
            <v>24</v>
          </cell>
          <cell r="AE190">
            <v>32.01</v>
          </cell>
          <cell r="AF190">
            <v>33.01</v>
          </cell>
          <cell r="AG190">
            <v>34.020000000000003</v>
          </cell>
          <cell r="AH190">
            <v>35.03</v>
          </cell>
          <cell r="AI190">
            <v>36.04</v>
          </cell>
          <cell r="AJ190">
            <v>37.049999999999997</v>
          </cell>
          <cell r="AK190">
            <v>38.049999999999997</v>
          </cell>
          <cell r="AL190">
            <v>39.06</v>
          </cell>
          <cell r="AM190">
            <v>40.07</v>
          </cell>
          <cell r="AN190">
            <v>41.08</v>
          </cell>
          <cell r="AO190">
            <v>42.09</v>
          </cell>
          <cell r="AP190">
            <v>43.09</v>
          </cell>
          <cell r="AQ190">
            <v>44.1</v>
          </cell>
          <cell r="AR190">
            <v>45.11</v>
          </cell>
          <cell r="AS190">
            <v>46.12</v>
          </cell>
          <cell r="AT190">
            <v>47.13</v>
          </cell>
          <cell r="AU190">
            <v>48.13</v>
          </cell>
          <cell r="AV190">
            <v>49.14</v>
          </cell>
          <cell r="AW190">
            <v>50.15</v>
          </cell>
          <cell r="AX190">
            <v>51.16</v>
          </cell>
          <cell r="AY190">
            <v>52.17</v>
          </cell>
          <cell r="AZ190">
            <v>53.17</v>
          </cell>
          <cell r="BA190">
            <v>54.18</v>
          </cell>
          <cell r="BB190">
            <v>55.19</v>
          </cell>
          <cell r="BC190">
            <v>50.15</v>
          </cell>
          <cell r="BD190">
            <v>24</v>
          </cell>
          <cell r="BE190">
            <v>44.81</v>
          </cell>
          <cell r="BF190">
            <v>46.22</v>
          </cell>
          <cell r="BG190">
            <v>47.63</v>
          </cell>
          <cell r="BH190">
            <v>49.04</v>
          </cell>
          <cell r="BI190">
            <v>50.45</v>
          </cell>
          <cell r="BJ190">
            <v>51.86</v>
          </cell>
          <cell r="BK190">
            <v>53.27</v>
          </cell>
          <cell r="BL190">
            <v>54.69</v>
          </cell>
          <cell r="BM190">
            <v>56.1</v>
          </cell>
          <cell r="BN190">
            <v>57.51</v>
          </cell>
          <cell r="BO190">
            <v>58.92</v>
          </cell>
          <cell r="BP190">
            <v>60.33</v>
          </cell>
          <cell r="BQ190">
            <v>61.74</v>
          </cell>
          <cell r="BR190">
            <v>63.15</v>
          </cell>
          <cell r="BS190">
            <v>64.56</v>
          </cell>
          <cell r="BT190">
            <v>65.98</v>
          </cell>
          <cell r="BU190">
            <v>67.39</v>
          </cell>
          <cell r="BV190">
            <v>68.8</v>
          </cell>
          <cell r="BW190">
            <v>70.209999999999994</v>
          </cell>
          <cell r="BX190">
            <v>71.62</v>
          </cell>
          <cell r="BY190">
            <v>73.03</v>
          </cell>
          <cell r="BZ190">
            <v>74.44</v>
          </cell>
          <cell r="CA190">
            <v>75.849999999999994</v>
          </cell>
          <cell r="CB190">
            <v>77.27</v>
          </cell>
          <cell r="CC190">
            <v>70.209999999999994</v>
          </cell>
        </row>
        <row r="191">
          <cell r="V191" t="str">
            <v>" E "</v>
          </cell>
          <cell r="W191" t="str">
            <v>( DWG. NO.  MD - 308 , 309 )</v>
          </cell>
          <cell r="AD191">
            <v>25</v>
          </cell>
          <cell r="AE191">
            <v>33.31</v>
          </cell>
          <cell r="AF191">
            <v>34.36</v>
          </cell>
          <cell r="AG191">
            <v>35.409999999999997</v>
          </cell>
          <cell r="AH191">
            <v>36.46</v>
          </cell>
          <cell r="AI191">
            <v>37.51</v>
          </cell>
          <cell r="AJ191">
            <v>38.56</v>
          </cell>
          <cell r="AK191">
            <v>39.61</v>
          </cell>
          <cell r="AL191">
            <v>40.659999999999997</v>
          </cell>
          <cell r="AM191">
            <v>41.71</v>
          </cell>
          <cell r="AN191">
            <v>42.76</v>
          </cell>
          <cell r="AO191">
            <v>43.81</v>
          </cell>
          <cell r="AP191">
            <v>44.86</v>
          </cell>
          <cell r="AQ191">
            <v>45.91</v>
          </cell>
          <cell r="AR191">
            <v>46.96</v>
          </cell>
          <cell r="AS191">
            <v>48.01</v>
          </cell>
          <cell r="AT191">
            <v>49.06</v>
          </cell>
          <cell r="AU191">
            <v>50.11</v>
          </cell>
          <cell r="AV191">
            <v>51.16</v>
          </cell>
          <cell r="AW191">
            <v>52.21</v>
          </cell>
          <cell r="AX191">
            <v>53.26</v>
          </cell>
          <cell r="AY191">
            <v>54.31</v>
          </cell>
          <cell r="AZ191">
            <v>55.36</v>
          </cell>
          <cell r="BA191">
            <v>56.41</v>
          </cell>
          <cell r="BB191">
            <v>57.46</v>
          </cell>
          <cell r="BC191">
            <v>52.21</v>
          </cell>
          <cell r="BD191">
            <v>25</v>
          </cell>
          <cell r="BE191">
            <v>46.64</v>
          </cell>
          <cell r="BF191">
            <v>48.11</v>
          </cell>
          <cell r="BG191">
            <v>49.58</v>
          </cell>
          <cell r="BH191">
            <v>51.05</v>
          </cell>
          <cell r="BI191">
            <v>52.52</v>
          </cell>
          <cell r="BJ191">
            <v>53.99</v>
          </cell>
          <cell r="BK191">
            <v>55.46</v>
          </cell>
          <cell r="BL191">
            <v>56.93</v>
          </cell>
          <cell r="BM191">
            <v>58.4</v>
          </cell>
          <cell r="BN191">
            <v>59.87</v>
          </cell>
          <cell r="BO191">
            <v>61.34</v>
          </cell>
          <cell r="BP191">
            <v>62.81</v>
          </cell>
          <cell r="BQ191">
            <v>64.28</v>
          </cell>
          <cell r="BR191">
            <v>65.75</v>
          </cell>
          <cell r="BS191">
            <v>67.22</v>
          </cell>
          <cell r="BT191">
            <v>68.69</v>
          </cell>
          <cell r="BU191">
            <v>70.16</v>
          </cell>
          <cell r="BV191">
            <v>71.63</v>
          </cell>
          <cell r="BW191">
            <v>73.099999999999994</v>
          </cell>
          <cell r="BX191">
            <v>74.569999999999993</v>
          </cell>
          <cell r="BY191">
            <v>76.040000000000006</v>
          </cell>
          <cell r="BZ191">
            <v>77.510000000000005</v>
          </cell>
          <cell r="CA191">
            <v>78.98</v>
          </cell>
          <cell r="CB191">
            <v>80.45</v>
          </cell>
          <cell r="CC191">
            <v>73.099999999999994</v>
          </cell>
        </row>
        <row r="192">
          <cell r="A192" t="b">
            <v>0</v>
          </cell>
          <cell r="L192" t="b">
            <v>0</v>
          </cell>
          <cell r="V192" t="str">
            <v>" F "</v>
          </cell>
          <cell r="W192" t="str">
            <v>( DWG. NO.  MD - 311 )</v>
          </cell>
          <cell r="AD192">
            <v>26</v>
          </cell>
          <cell r="AE192">
            <v>34.619999999999997</v>
          </cell>
          <cell r="AF192">
            <v>35.71</v>
          </cell>
          <cell r="AG192">
            <v>36.799999999999997</v>
          </cell>
          <cell r="AH192">
            <v>37.89</v>
          </cell>
          <cell r="AI192">
            <v>38.99</v>
          </cell>
          <cell r="AJ192">
            <v>40.08</v>
          </cell>
          <cell r="AK192">
            <v>41.17</v>
          </cell>
          <cell r="AL192">
            <v>42.26</v>
          </cell>
          <cell r="AM192">
            <v>43.35</v>
          </cell>
          <cell r="AN192">
            <v>44.45</v>
          </cell>
          <cell r="AO192">
            <v>45.54</v>
          </cell>
          <cell r="AP192">
            <v>46.63</v>
          </cell>
          <cell r="AQ192">
            <v>47.72</v>
          </cell>
          <cell r="AR192">
            <v>48.81</v>
          </cell>
          <cell r="AS192">
            <v>49.91</v>
          </cell>
          <cell r="AT192">
            <v>51</v>
          </cell>
          <cell r="AU192">
            <v>52.09</v>
          </cell>
          <cell r="AV192">
            <v>53.18</v>
          </cell>
          <cell r="AW192">
            <v>54.27</v>
          </cell>
          <cell r="AX192">
            <v>55.37</v>
          </cell>
          <cell r="AY192">
            <v>56.46</v>
          </cell>
          <cell r="AZ192">
            <v>57.55</v>
          </cell>
          <cell r="BA192">
            <v>58.64</v>
          </cell>
          <cell r="BB192">
            <v>59.73</v>
          </cell>
          <cell r="BC192">
            <v>54.27</v>
          </cell>
          <cell r="BD192">
            <v>26</v>
          </cell>
          <cell r="BE192">
            <v>48.47</v>
          </cell>
          <cell r="BF192">
            <v>49.99</v>
          </cell>
          <cell r="BG192">
            <v>51.52</v>
          </cell>
          <cell r="BH192">
            <v>53.05</v>
          </cell>
          <cell r="BI192">
            <v>54.58</v>
          </cell>
          <cell r="BJ192">
            <v>56.11</v>
          </cell>
          <cell r="BK192">
            <v>57.64</v>
          </cell>
          <cell r="BL192">
            <v>59.17</v>
          </cell>
          <cell r="BM192">
            <v>60.7</v>
          </cell>
          <cell r="BN192">
            <v>62.22</v>
          </cell>
          <cell r="BO192">
            <v>63.75</v>
          </cell>
          <cell r="BP192">
            <v>65.28</v>
          </cell>
          <cell r="BQ192">
            <v>66.81</v>
          </cell>
          <cell r="BR192">
            <v>68.34</v>
          </cell>
          <cell r="BS192">
            <v>69.87</v>
          </cell>
          <cell r="BT192">
            <v>71.400000000000006</v>
          </cell>
          <cell r="BU192">
            <v>72.930000000000007</v>
          </cell>
          <cell r="BV192">
            <v>74.459999999999994</v>
          </cell>
          <cell r="BW192">
            <v>75.98</v>
          </cell>
          <cell r="BX192">
            <v>77.510000000000005</v>
          </cell>
          <cell r="BY192">
            <v>79.040000000000006</v>
          </cell>
          <cell r="BZ192">
            <v>80.569999999999993</v>
          </cell>
          <cell r="CA192">
            <v>82.1</v>
          </cell>
          <cell r="CB192">
            <v>83.63</v>
          </cell>
          <cell r="CC192">
            <v>75.98</v>
          </cell>
        </row>
        <row r="193">
          <cell r="A193" t="b">
            <v>0</v>
          </cell>
          <cell r="L193" t="b">
            <v>0</v>
          </cell>
          <cell r="AD193">
            <v>27</v>
          </cell>
          <cell r="AE193">
            <v>35.92</v>
          </cell>
          <cell r="AF193">
            <v>37.06</v>
          </cell>
          <cell r="AG193">
            <v>38.19</v>
          </cell>
          <cell r="AH193">
            <v>39.33</v>
          </cell>
          <cell r="AI193">
            <v>40.46</v>
          </cell>
          <cell r="AJ193">
            <v>41.59</v>
          </cell>
          <cell r="AK193">
            <v>42.73</v>
          </cell>
          <cell r="AL193">
            <v>43.86</v>
          </cell>
          <cell r="AM193">
            <v>45</v>
          </cell>
          <cell r="AN193">
            <v>46.13</v>
          </cell>
          <cell r="AO193">
            <v>47.26</v>
          </cell>
          <cell r="AP193">
            <v>48.4</v>
          </cell>
          <cell r="AQ193">
            <v>49.53</v>
          </cell>
          <cell r="AR193">
            <v>50.67</v>
          </cell>
          <cell r="AS193">
            <v>51.8</v>
          </cell>
          <cell r="AT193">
            <v>52.93</v>
          </cell>
          <cell r="AU193">
            <v>54.07</v>
          </cell>
          <cell r="AV193">
            <v>55.2</v>
          </cell>
          <cell r="AW193">
            <v>56.34</v>
          </cell>
          <cell r="AX193">
            <v>57.47</v>
          </cell>
          <cell r="AY193">
            <v>58.6</v>
          </cell>
          <cell r="AZ193">
            <v>59.74</v>
          </cell>
          <cell r="BA193">
            <v>60.87</v>
          </cell>
          <cell r="BB193">
            <v>62.01</v>
          </cell>
          <cell r="BC193">
            <v>56.34</v>
          </cell>
          <cell r="BD193">
            <v>27</v>
          </cell>
          <cell r="BE193">
            <v>50.29</v>
          </cell>
          <cell r="BF193">
            <v>51.88</v>
          </cell>
          <cell r="BG193">
            <v>53.47</v>
          </cell>
          <cell r="BH193">
            <v>55.06</v>
          </cell>
          <cell r="BI193">
            <v>56.64</v>
          </cell>
          <cell r="BJ193">
            <v>58.23</v>
          </cell>
          <cell r="BK193">
            <v>59.82</v>
          </cell>
          <cell r="BL193">
            <v>61.41</v>
          </cell>
          <cell r="BM193">
            <v>63</v>
          </cell>
          <cell r="BN193">
            <v>64.58</v>
          </cell>
          <cell r="BO193">
            <v>66.17</v>
          </cell>
          <cell r="BP193">
            <v>67.760000000000005</v>
          </cell>
          <cell r="BQ193">
            <v>69.349999999999994</v>
          </cell>
          <cell r="BR193">
            <v>70.930000000000007</v>
          </cell>
          <cell r="BS193">
            <v>72.52</v>
          </cell>
          <cell r="BT193">
            <v>74.11</v>
          </cell>
          <cell r="BU193">
            <v>75.7</v>
          </cell>
          <cell r="BV193">
            <v>77.28</v>
          </cell>
          <cell r="BW193">
            <v>78.87</v>
          </cell>
          <cell r="BX193">
            <v>80.459999999999994</v>
          </cell>
          <cell r="BY193">
            <v>82.05</v>
          </cell>
          <cell r="BZ193">
            <v>83.63</v>
          </cell>
          <cell r="CA193">
            <v>85.22</v>
          </cell>
          <cell r="CB193">
            <v>86.81</v>
          </cell>
          <cell r="CC193">
            <v>78.87</v>
          </cell>
        </row>
        <row r="194">
          <cell r="A194" t="b">
            <v>0</v>
          </cell>
          <cell r="L194" t="b">
            <v>0</v>
          </cell>
          <cell r="AD194">
            <v>28</v>
          </cell>
          <cell r="AE194">
            <v>37.229999999999997</v>
          </cell>
          <cell r="AF194">
            <v>38.409999999999997</v>
          </cell>
          <cell r="AG194">
            <v>39.58</v>
          </cell>
          <cell r="AH194">
            <v>40.76</v>
          </cell>
          <cell r="AI194">
            <v>41.93</v>
          </cell>
          <cell r="AJ194">
            <v>43.11</v>
          </cell>
          <cell r="AK194">
            <v>44.29</v>
          </cell>
          <cell r="AL194">
            <v>45.46</v>
          </cell>
          <cell r="AM194">
            <v>46.64</v>
          </cell>
          <cell r="AN194">
            <v>47.82</v>
          </cell>
          <cell r="AO194">
            <v>48.99</v>
          </cell>
          <cell r="AP194">
            <v>50.17</v>
          </cell>
          <cell r="AQ194">
            <v>51.34</v>
          </cell>
          <cell r="AR194">
            <v>52.52</v>
          </cell>
          <cell r="AS194">
            <v>53.7</v>
          </cell>
          <cell r="AT194">
            <v>54.87</v>
          </cell>
          <cell r="AU194">
            <v>56.05</v>
          </cell>
          <cell r="AV194">
            <v>57.22</v>
          </cell>
          <cell r="AW194">
            <v>58.4</v>
          </cell>
          <cell r="AX194">
            <v>59.58</v>
          </cell>
          <cell r="AY194">
            <v>60.75</v>
          </cell>
          <cell r="AZ194">
            <v>61.93</v>
          </cell>
          <cell r="BA194">
            <v>63.1</v>
          </cell>
          <cell r="BB194">
            <v>64.28</v>
          </cell>
          <cell r="BC194">
            <v>58.4</v>
          </cell>
          <cell r="BD194">
            <v>28</v>
          </cell>
          <cell r="BE194">
            <v>52.12</v>
          </cell>
          <cell r="BF194">
            <v>53.77</v>
          </cell>
          <cell r="BG194">
            <v>55.42</v>
          </cell>
          <cell r="BH194">
            <v>57.06</v>
          </cell>
          <cell r="BI194">
            <v>58.71</v>
          </cell>
          <cell r="BJ194">
            <v>60.35</v>
          </cell>
          <cell r="BK194">
            <v>62</v>
          </cell>
          <cell r="BL194">
            <v>63.65</v>
          </cell>
          <cell r="BM194">
            <v>65.290000000000006</v>
          </cell>
          <cell r="BN194">
            <v>66.94</v>
          </cell>
          <cell r="BO194">
            <v>68.59</v>
          </cell>
          <cell r="BP194">
            <v>70.23</v>
          </cell>
          <cell r="BQ194">
            <v>71.88</v>
          </cell>
          <cell r="BR194">
            <v>73.53</v>
          </cell>
          <cell r="BS194">
            <v>75.17</v>
          </cell>
          <cell r="BT194">
            <v>76.819999999999993</v>
          </cell>
          <cell r="BU194">
            <v>78.47</v>
          </cell>
          <cell r="BV194">
            <v>80.11</v>
          </cell>
          <cell r="BW194">
            <v>81.760000000000005</v>
          </cell>
          <cell r="BX194">
            <v>83.41</v>
          </cell>
          <cell r="BY194">
            <v>85.05</v>
          </cell>
          <cell r="BZ194">
            <v>86.7</v>
          </cell>
          <cell r="CA194">
            <v>88.34</v>
          </cell>
          <cell r="CB194">
            <v>89.99</v>
          </cell>
          <cell r="CC194">
            <v>81.760000000000005</v>
          </cell>
        </row>
        <row r="195">
          <cell r="A195" t="b">
            <v>0</v>
          </cell>
          <cell r="L195" t="b">
            <v>0</v>
          </cell>
          <cell r="AD195">
            <v>29</v>
          </cell>
          <cell r="AE195">
            <v>38.54</v>
          </cell>
          <cell r="AF195">
            <v>39.76</v>
          </cell>
          <cell r="AG195">
            <v>40.97</v>
          </cell>
          <cell r="AH195">
            <v>42.19</v>
          </cell>
          <cell r="AI195">
            <v>43.41</v>
          </cell>
          <cell r="AJ195">
            <v>44.63</v>
          </cell>
          <cell r="AK195">
            <v>45.85</v>
          </cell>
          <cell r="AL195">
            <v>47.06</v>
          </cell>
          <cell r="AM195">
            <v>48.28</v>
          </cell>
          <cell r="AN195">
            <v>49.5</v>
          </cell>
          <cell r="AO195">
            <v>50.72</v>
          </cell>
          <cell r="AP195">
            <v>51.94</v>
          </cell>
          <cell r="AQ195">
            <v>53.15</v>
          </cell>
          <cell r="AR195">
            <v>54.37</v>
          </cell>
          <cell r="AS195">
            <v>55.59</v>
          </cell>
          <cell r="AT195">
            <v>56.81</v>
          </cell>
          <cell r="AU195">
            <v>58.03</v>
          </cell>
          <cell r="AV195">
            <v>59.24</v>
          </cell>
          <cell r="AW195">
            <v>60.46</v>
          </cell>
          <cell r="AX195">
            <v>61.68</v>
          </cell>
          <cell r="AY195">
            <v>62.9</v>
          </cell>
          <cell r="AZ195">
            <v>64.12</v>
          </cell>
          <cell r="BA195">
            <v>65.33</v>
          </cell>
          <cell r="BB195">
            <v>66.55</v>
          </cell>
          <cell r="BC195">
            <v>60.46</v>
          </cell>
          <cell r="BD195">
            <v>29</v>
          </cell>
          <cell r="BE195">
            <v>53.95</v>
          </cell>
          <cell r="BF195">
            <v>55.66</v>
          </cell>
          <cell r="BG195">
            <v>57.36</v>
          </cell>
          <cell r="BH195">
            <v>59.07</v>
          </cell>
          <cell r="BI195">
            <v>60.77</v>
          </cell>
          <cell r="BJ195">
            <v>62.48</v>
          </cell>
          <cell r="BK195">
            <v>64.180000000000007</v>
          </cell>
          <cell r="BL195">
            <v>65.89</v>
          </cell>
          <cell r="BM195">
            <v>67.59</v>
          </cell>
          <cell r="BN195">
            <v>69.3</v>
          </cell>
          <cell r="BO195">
            <v>71</v>
          </cell>
          <cell r="BP195">
            <v>72.709999999999994</v>
          </cell>
          <cell r="BQ195">
            <v>74.41</v>
          </cell>
          <cell r="BR195">
            <v>76.12</v>
          </cell>
          <cell r="BS195">
            <v>77.83</v>
          </cell>
          <cell r="BT195">
            <v>79.53</v>
          </cell>
          <cell r="BU195">
            <v>81.239999999999995</v>
          </cell>
          <cell r="BV195">
            <v>82.94</v>
          </cell>
          <cell r="BW195">
            <v>84.65</v>
          </cell>
          <cell r="BX195">
            <v>86.35</v>
          </cell>
          <cell r="BY195">
            <v>88.06</v>
          </cell>
          <cell r="BZ195">
            <v>89.76</v>
          </cell>
          <cell r="CA195">
            <v>91.47</v>
          </cell>
          <cell r="CB195">
            <v>93.17</v>
          </cell>
          <cell r="CC195">
            <v>84.65</v>
          </cell>
        </row>
        <row r="196">
          <cell r="AD196">
            <v>30</v>
          </cell>
          <cell r="AE196">
            <v>39.840000000000003</v>
          </cell>
          <cell r="AF196">
            <v>41.1</v>
          </cell>
          <cell r="AG196">
            <v>42.36</v>
          </cell>
          <cell r="AH196">
            <v>43.62</v>
          </cell>
          <cell r="AI196">
            <v>44.88</v>
          </cell>
          <cell r="AJ196">
            <v>46.14</v>
          </cell>
          <cell r="AK196">
            <v>47.4</v>
          </cell>
          <cell r="AL196">
            <v>48.66</v>
          </cell>
          <cell r="AM196">
            <v>49.92</v>
          </cell>
          <cell r="AN196">
            <v>51.18</v>
          </cell>
          <cell r="AO196">
            <v>52.44</v>
          </cell>
          <cell r="AP196">
            <v>53.7</v>
          </cell>
          <cell r="AQ196">
            <v>54.96</v>
          </cell>
          <cell r="AR196">
            <v>56.22</v>
          </cell>
          <cell r="AS196">
            <v>57.48</v>
          </cell>
          <cell r="AT196">
            <v>58.74</v>
          </cell>
          <cell r="AU196">
            <v>60</v>
          </cell>
          <cell r="AV196">
            <v>61.26</v>
          </cell>
          <cell r="AW196">
            <v>62.52</v>
          </cell>
          <cell r="AX196">
            <v>63.78</v>
          </cell>
          <cell r="AY196">
            <v>65.040000000000006</v>
          </cell>
          <cell r="AZ196">
            <v>66.3</v>
          </cell>
          <cell r="BA196">
            <v>67.56</v>
          </cell>
          <cell r="BB196">
            <v>68.819999999999993</v>
          </cell>
          <cell r="BC196">
            <v>62.52</v>
          </cell>
          <cell r="BD196">
            <v>30</v>
          </cell>
          <cell r="BE196">
            <v>55.78</v>
          </cell>
          <cell r="BF196">
            <v>57.54</v>
          </cell>
          <cell r="BG196">
            <v>59.31</v>
          </cell>
          <cell r="BH196">
            <v>61.07</v>
          </cell>
          <cell r="BI196">
            <v>62.84</v>
          </cell>
          <cell r="BJ196">
            <v>64.599999999999994</v>
          </cell>
          <cell r="BK196">
            <v>66.36</v>
          </cell>
          <cell r="BL196">
            <v>68.13</v>
          </cell>
          <cell r="BM196">
            <v>69.89</v>
          </cell>
          <cell r="BN196">
            <v>71.66</v>
          </cell>
          <cell r="BO196">
            <v>73.42</v>
          </cell>
          <cell r="BP196">
            <v>75.19</v>
          </cell>
          <cell r="BQ196">
            <v>76.95</v>
          </cell>
          <cell r="BR196">
            <v>78.709999999999994</v>
          </cell>
          <cell r="BS196">
            <v>80.48</v>
          </cell>
          <cell r="BT196">
            <v>82.24</v>
          </cell>
          <cell r="BU196">
            <v>84.01</v>
          </cell>
          <cell r="BV196">
            <v>85.77</v>
          </cell>
          <cell r="BW196">
            <v>87.53</v>
          </cell>
          <cell r="BX196">
            <v>89.3</v>
          </cell>
          <cell r="BY196">
            <v>91.06</v>
          </cell>
          <cell r="BZ196">
            <v>92.83</v>
          </cell>
          <cell r="CA196">
            <v>94.59</v>
          </cell>
          <cell r="CB196">
            <v>96.35</v>
          </cell>
          <cell r="CC196">
            <v>87.53</v>
          </cell>
        </row>
        <row r="197">
          <cell r="AD197">
            <v>31</v>
          </cell>
          <cell r="AE197">
            <v>41.15</v>
          </cell>
          <cell r="AF197">
            <v>42.45</v>
          </cell>
          <cell r="AG197">
            <v>43.75</v>
          </cell>
          <cell r="AH197">
            <v>45.06</v>
          </cell>
          <cell r="AI197">
            <v>46.36</v>
          </cell>
          <cell r="AJ197">
            <v>47.66</v>
          </cell>
          <cell r="AK197">
            <v>48.96</v>
          </cell>
          <cell r="AL197">
            <v>50.26</v>
          </cell>
          <cell r="AM197">
            <v>51.57</v>
          </cell>
          <cell r="AN197">
            <v>52.87</v>
          </cell>
          <cell r="AO197">
            <v>54.17</v>
          </cell>
          <cell r="AP197">
            <v>55.47</v>
          </cell>
          <cell r="AQ197">
            <v>56.77</v>
          </cell>
          <cell r="AR197">
            <v>58.08</v>
          </cell>
          <cell r="AS197">
            <v>59.38</v>
          </cell>
          <cell r="AT197">
            <v>60.68</v>
          </cell>
          <cell r="AU197">
            <v>61.98</v>
          </cell>
          <cell r="AV197">
            <v>63.28</v>
          </cell>
          <cell r="AW197">
            <v>64.59</v>
          </cell>
          <cell r="AX197">
            <v>65.89</v>
          </cell>
          <cell r="AY197">
            <v>67.19</v>
          </cell>
          <cell r="AZ197">
            <v>68.489999999999995</v>
          </cell>
          <cell r="BA197">
            <v>69.790000000000006</v>
          </cell>
          <cell r="BB197">
            <v>71.099999999999994</v>
          </cell>
          <cell r="BC197">
            <v>64.59</v>
          </cell>
          <cell r="BD197">
            <v>31</v>
          </cell>
          <cell r="BE197">
            <v>57.61</v>
          </cell>
          <cell r="BF197">
            <v>59.43</v>
          </cell>
          <cell r="BG197">
            <v>61.26</v>
          </cell>
          <cell r="BH197">
            <v>63.08</v>
          </cell>
          <cell r="BI197">
            <v>64.900000000000006</v>
          </cell>
          <cell r="BJ197">
            <v>66.72</v>
          </cell>
          <cell r="BK197">
            <v>68.55</v>
          </cell>
          <cell r="BL197">
            <v>70.37</v>
          </cell>
          <cell r="BM197">
            <v>72.19</v>
          </cell>
          <cell r="BN197">
            <v>74.02</v>
          </cell>
          <cell r="BO197">
            <v>75.84</v>
          </cell>
          <cell r="BP197">
            <v>77.66</v>
          </cell>
          <cell r="BQ197">
            <v>79.48</v>
          </cell>
          <cell r="BR197">
            <v>81.31</v>
          </cell>
          <cell r="BS197">
            <v>83.13</v>
          </cell>
          <cell r="BT197">
            <v>84.95</v>
          </cell>
          <cell r="BU197">
            <v>86.78</v>
          </cell>
          <cell r="BV197">
            <v>88.6</v>
          </cell>
          <cell r="BW197">
            <v>90.42</v>
          </cell>
          <cell r="BX197">
            <v>92.24</v>
          </cell>
          <cell r="BY197">
            <v>94.07</v>
          </cell>
          <cell r="BZ197">
            <v>95.89</v>
          </cell>
          <cell r="CA197">
            <v>97.71</v>
          </cell>
          <cell r="CB197">
            <v>99.53</v>
          </cell>
          <cell r="CC197">
            <v>90.42</v>
          </cell>
        </row>
        <row r="198">
          <cell r="AD198">
            <v>32</v>
          </cell>
          <cell r="AE198">
            <v>42.46</v>
          </cell>
          <cell r="AF198">
            <v>43.8</v>
          </cell>
          <cell r="AG198">
            <v>45.14</v>
          </cell>
          <cell r="AH198">
            <v>46.49</v>
          </cell>
          <cell r="AI198">
            <v>47.83</v>
          </cell>
          <cell r="AJ198">
            <v>49.18</v>
          </cell>
          <cell r="AK198">
            <v>50.52</v>
          </cell>
          <cell r="AL198">
            <v>51.86</v>
          </cell>
          <cell r="AM198">
            <v>53.21</v>
          </cell>
          <cell r="AN198">
            <v>54.55</v>
          </cell>
          <cell r="AO198">
            <v>55.9</v>
          </cell>
          <cell r="AP198">
            <v>57.24</v>
          </cell>
          <cell r="AQ198">
            <v>58.58</v>
          </cell>
          <cell r="AR198">
            <v>59.93</v>
          </cell>
          <cell r="AS198">
            <v>61.27</v>
          </cell>
          <cell r="AT198">
            <v>62.62</v>
          </cell>
          <cell r="AU198">
            <v>63.96</v>
          </cell>
          <cell r="AV198">
            <v>65.3</v>
          </cell>
          <cell r="AW198">
            <v>66.650000000000006</v>
          </cell>
          <cell r="AX198">
            <v>67.989999999999995</v>
          </cell>
          <cell r="AY198">
            <v>69.34</v>
          </cell>
          <cell r="AZ198">
            <v>70.680000000000007</v>
          </cell>
          <cell r="BA198">
            <v>72.02</v>
          </cell>
          <cell r="BB198">
            <v>73.37</v>
          </cell>
          <cell r="BC198">
            <v>66.650000000000006</v>
          </cell>
          <cell r="BD198">
            <v>32</v>
          </cell>
          <cell r="BE198">
            <v>59.44</v>
          </cell>
          <cell r="BF198">
            <v>61.32</v>
          </cell>
          <cell r="BG198">
            <v>63.2</v>
          </cell>
          <cell r="BH198">
            <v>65.08</v>
          </cell>
          <cell r="BI198">
            <v>66.97</v>
          </cell>
          <cell r="BJ198">
            <v>68.849999999999994</v>
          </cell>
          <cell r="BK198">
            <v>70.73</v>
          </cell>
          <cell r="BL198">
            <v>72.61</v>
          </cell>
          <cell r="BM198">
            <v>74.489999999999995</v>
          </cell>
          <cell r="BN198">
            <v>76.37</v>
          </cell>
          <cell r="BO198">
            <v>78.260000000000005</v>
          </cell>
          <cell r="BP198">
            <v>80.14</v>
          </cell>
          <cell r="BQ198">
            <v>82.02</v>
          </cell>
          <cell r="BR198">
            <v>83.9</v>
          </cell>
          <cell r="BS198">
            <v>85.78</v>
          </cell>
          <cell r="BT198">
            <v>87.66</v>
          </cell>
          <cell r="BU198">
            <v>89.54</v>
          </cell>
          <cell r="BV198">
            <v>91.43</v>
          </cell>
          <cell r="BW198">
            <v>93.31</v>
          </cell>
          <cell r="BX198">
            <v>95.19</v>
          </cell>
          <cell r="BY198">
            <v>97.07</v>
          </cell>
          <cell r="BZ198">
            <v>98.95</v>
          </cell>
          <cell r="CA198">
            <v>100.83</v>
          </cell>
          <cell r="CB198">
            <v>102.72</v>
          </cell>
          <cell r="CC198">
            <v>93.31</v>
          </cell>
        </row>
        <row r="199">
          <cell r="AD199">
            <v>33</v>
          </cell>
          <cell r="AE199">
            <v>43.76</v>
          </cell>
          <cell r="AF199">
            <v>45.15</v>
          </cell>
          <cell r="AG199">
            <v>46.53</v>
          </cell>
          <cell r="AH199">
            <v>47.92</v>
          </cell>
          <cell r="AI199">
            <v>49.31</v>
          </cell>
          <cell r="AJ199">
            <v>50.69</v>
          </cell>
          <cell r="AK199">
            <v>52.08</v>
          </cell>
          <cell r="AL199">
            <v>53.46</v>
          </cell>
          <cell r="AM199">
            <v>54.85</v>
          </cell>
          <cell r="AN199">
            <v>56.24</v>
          </cell>
          <cell r="AO199">
            <v>57.62</v>
          </cell>
          <cell r="AP199">
            <v>59.01</v>
          </cell>
          <cell r="AQ199">
            <v>60.4</v>
          </cell>
          <cell r="AR199">
            <v>61.78</v>
          </cell>
          <cell r="AS199">
            <v>63.17</v>
          </cell>
          <cell r="AT199">
            <v>64.55</v>
          </cell>
          <cell r="AU199">
            <v>65.94</v>
          </cell>
          <cell r="AV199">
            <v>67.33</v>
          </cell>
          <cell r="AW199">
            <v>68.709999999999994</v>
          </cell>
          <cell r="AX199">
            <v>70.099999999999994</v>
          </cell>
          <cell r="AY199">
            <v>71.48</v>
          </cell>
          <cell r="AZ199">
            <v>72.87</v>
          </cell>
          <cell r="BA199">
            <v>74.260000000000005</v>
          </cell>
          <cell r="BB199">
            <v>75.64</v>
          </cell>
          <cell r="BC199">
            <v>68.709999999999994</v>
          </cell>
          <cell r="BD199">
            <v>33</v>
          </cell>
          <cell r="BE199">
            <v>61.27</v>
          </cell>
          <cell r="BF199">
            <v>63.21</v>
          </cell>
          <cell r="BG199">
            <v>65.150000000000006</v>
          </cell>
          <cell r="BH199">
            <v>67.09</v>
          </cell>
          <cell r="BI199">
            <v>69.03</v>
          </cell>
          <cell r="BJ199">
            <v>70.97</v>
          </cell>
          <cell r="BK199">
            <v>72.91</v>
          </cell>
          <cell r="BL199">
            <v>74.849999999999994</v>
          </cell>
          <cell r="BM199">
            <v>76.790000000000006</v>
          </cell>
          <cell r="BN199">
            <v>78.73</v>
          </cell>
          <cell r="BO199">
            <v>80.67</v>
          </cell>
          <cell r="BP199">
            <v>82.61</v>
          </cell>
          <cell r="BQ199">
            <v>84.55</v>
          </cell>
          <cell r="BR199">
            <v>86.49</v>
          </cell>
          <cell r="BS199">
            <v>88.43</v>
          </cell>
          <cell r="BT199">
            <v>90.37</v>
          </cell>
          <cell r="BU199">
            <v>92.31</v>
          </cell>
          <cell r="BV199">
            <v>94.25</v>
          </cell>
          <cell r="BW199">
            <v>96.2</v>
          </cell>
          <cell r="BX199">
            <v>98.14</v>
          </cell>
          <cell r="BY199">
            <v>100.08</v>
          </cell>
          <cell r="BZ199">
            <v>102.02</v>
          </cell>
          <cell r="CA199">
            <v>103.96</v>
          </cell>
          <cell r="CB199">
            <v>105.9</v>
          </cell>
          <cell r="CC199">
            <v>96.19</v>
          </cell>
        </row>
        <row r="200">
          <cell r="AD200">
            <v>34</v>
          </cell>
          <cell r="AE200">
            <v>45.07</v>
          </cell>
          <cell r="AF200">
            <v>16.5</v>
          </cell>
          <cell r="AG200">
            <v>47.92</v>
          </cell>
          <cell r="AH200">
            <v>49.35</v>
          </cell>
          <cell r="AI200">
            <v>50.78</v>
          </cell>
          <cell r="AJ200">
            <v>52.21</v>
          </cell>
          <cell r="AK200">
            <v>53.64</v>
          </cell>
          <cell r="AL200">
            <v>55.06</v>
          </cell>
          <cell r="AM200">
            <v>56.49</v>
          </cell>
          <cell r="AN200">
            <v>57.92</v>
          </cell>
          <cell r="AO200">
            <v>59.35</v>
          </cell>
          <cell r="AP200">
            <v>60.78</v>
          </cell>
          <cell r="AQ200">
            <v>62.21</v>
          </cell>
          <cell r="AR200">
            <v>63.63</v>
          </cell>
          <cell r="AS200">
            <v>65.06</v>
          </cell>
          <cell r="AT200">
            <v>66.489999999999995</v>
          </cell>
          <cell r="AU200">
            <v>67.92</v>
          </cell>
          <cell r="AV200">
            <v>69.349999999999994</v>
          </cell>
          <cell r="AW200">
            <v>70.77</v>
          </cell>
          <cell r="AX200">
            <v>72.2</v>
          </cell>
          <cell r="AY200">
            <v>73.63</v>
          </cell>
          <cell r="AZ200">
            <v>75.06</v>
          </cell>
          <cell r="BA200">
            <v>76.489999999999995</v>
          </cell>
          <cell r="BB200">
            <v>77.91</v>
          </cell>
          <cell r="BC200">
            <v>70.77</v>
          </cell>
          <cell r="BD200">
            <v>34</v>
          </cell>
          <cell r="BE200">
            <v>63.1</v>
          </cell>
          <cell r="BF200">
            <v>65.099999999999994</v>
          </cell>
          <cell r="BG200">
            <v>67.09</v>
          </cell>
          <cell r="BH200">
            <v>69.09</v>
          </cell>
          <cell r="BI200">
            <v>71.09</v>
          </cell>
          <cell r="BJ200">
            <v>93.09</v>
          </cell>
          <cell r="BK200">
            <v>75.09</v>
          </cell>
          <cell r="BL200">
            <v>77.09</v>
          </cell>
          <cell r="BM200">
            <v>79.09</v>
          </cell>
          <cell r="BN200">
            <v>81.09</v>
          </cell>
          <cell r="BO200">
            <v>83.09</v>
          </cell>
          <cell r="BP200">
            <v>85.09</v>
          </cell>
          <cell r="BQ200">
            <v>87.09</v>
          </cell>
          <cell r="BR200">
            <v>89.09</v>
          </cell>
          <cell r="BS200">
            <v>91.09</v>
          </cell>
          <cell r="BT200">
            <v>93.09</v>
          </cell>
          <cell r="BU200">
            <v>95.08</v>
          </cell>
          <cell r="BV200">
            <v>97.08</v>
          </cell>
          <cell r="BW200">
            <v>99.08</v>
          </cell>
          <cell r="BX200">
            <v>101.08</v>
          </cell>
          <cell r="BY200">
            <v>103.08</v>
          </cell>
          <cell r="BZ200">
            <v>105.08</v>
          </cell>
          <cell r="CA200">
            <v>107.08</v>
          </cell>
          <cell r="CB200">
            <v>109.08</v>
          </cell>
          <cell r="CC200">
            <v>99.08</v>
          </cell>
        </row>
        <row r="201">
          <cell r="AD201">
            <v>35</v>
          </cell>
          <cell r="AE201">
            <v>46.38</v>
          </cell>
          <cell r="AF201">
            <v>47.85</v>
          </cell>
          <cell r="AG201">
            <v>49.32</v>
          </cell>
          <cell r="AH201">
            <v>50.79</v>
          </cell>
          <cell r="AI201">
            <v>52.26</v>
          </cell>
          <cell r="AJ201">
            <v>53.73</v>
          </cell>
          <cell r="AK201">
            <v>55.2</v>
          </cell>
          <cell r="AL201">
            <v>56.67</v>
          </cell>
          <cell r="AM201">
            <v>58.14</v>
          </cell>
          <cell r="AN201">
            <v>59.61</v>
          </cell>
          <cell r="AO201">
            <v>61.08</v>
          </cell>
          <cell r="AP201">
            <v>62.55</v>
          </cell>
          <cell r="AQ201">
            <v>64.02</v>
          </cell>
          <cell r="AR201">
            <v>65.489999999999995</v>
          </cell>
          <cell r="AS201">
            <v>66.959999999999994</v>
          </cell>
          <cell r="AT201">
            <v>68.430000000000007</v>
          </cell>
          <cell r="AU201">
            <v>69.900000000000006</v>
          </cell>
          <cell r="AV201">
            <v>71.37</v>
          </cell>
          <cell r="AW201">
            <v>72.84</v>
          </cell>
          <cell r="AX201">
            <v>74.31</v>
          </cell>
          <cell r="AY201">
            <v>75.78</v>
          </cell>
          <cell r="AZ201">
            <v>77.25</v>
          </cell>
          <cell r="BA201">
            <v>78.72</v>
          </cell>
          <cell r="BB201">
            <v>80.19</v>
          </cell>
          <cell r="BC201">
            <v>72.84</v>
          </cell>
          <cell r="BD201">
            <v>35</v>
          </cell>
          <cell r="BE201">
            <v>64.930000000000007</v>
          </cell>
          <cell r="BF201">
            <v>66.98</v>
          </cell>
          <cell r="BG201">
            <v>69.040000000000006</v>
          </cell>
          <cell r="BH201">
            <v>71.099999999999994</v>
          </cell>
          <cell r="BI201">
            <v>73.16</v>
          </cell>
          <cell r="BJ201">
            <v>75.22</v>
          </cell>
          <cell r="BK201">
            <v>77.27</v>
          </cell>
          <cell r="BL201">
            <v>79.33</v>
          </cell>
          <cell r="BM201">
            <v>81.39</v>
          </cell>
          <cell r="BN201">
            <v>83.45</v>
          </cell>
          <cell r="BO201">
            <v>85.51</v>
          </cell>
          <cell r="BP201">
            <v>87.56</v>
          </cell>
          <cell r="BQ201">
            <v>89.62</v>
          </cell>
          <cell r="BR201">
            <v>91.68</v>
          </cell>
          <cell r="BS201">
            <v>93.74</v>
          </cell>
          <cell r="BT201">
            <v>95.8</v>
          </cell>
          <cell r="BU201">
            <v>97.85</v>
          </cell>
          <cell r="BV201">
            <v>99.91</v>
          </cell>
          <cell r="BW201">
            <v>101.97</v>
          </cell>
          <cell r="BX201">
            <v>104.03</v>
          </cell>
          <cell r="BY201">
            <v>106.09</v>
          </cell>
          <cell r="BZ201">
            <v>108.14</v>
          </cell>
          <cell r="CA201">
            <v>110.2</v>
          </cell>
          <cell r="CB201">
            <v>112.26</v>
          </cell>
          <cell r="CC201">
            <v>101.97</v>
          </cell>
        </row>
        <row r="202">
          <cell r="AD202">
            <v>36</v>
          </cell>
          <cell r="AE202">
            <v>47.68</v>
          </cell>
          <cell r="AF202">
            <v>49.19</v>
          </cell>
          <cell r="AG202">
            <v>50.71</v>
          </cell>
          <cell r="AH202">
            <v>52.22</v>
          </cell>
          <cell r="AI202">
            <v>53.73</v>
          </cell>
          <cell r="AJ202">
            <v>55.24</v>
          </cell>
          <cell r="AK202">
            <v>56.75</v>
          </cell>
          <cell r="AL202">
            <v>58.27</v>
          </cell>
          <cell r="AM202">
            <v>59.78</v>
          </cell>
          <cell r="AN202">
            <v>61.29</v>
          </cell>
          <cell r="AO202">
            <v>62.8</v>
          </cell>
          <cell r="AP202">
            <v>64.31</v>
          </cell>
          <cell r="AQ202">
            <v>65.83</v>
          </cell>
          <cell r="AR202">
            <v>67.34</v>
          </cell>
          <cell r="AS202">
            <v>68.849999999999994</v>
          </cell>
          <cell r="AT202">
            <v>70.36</v>
          </cell>
          <cell r="AU202">
            <v>71.87</v>
          </cell>
          <cell r="AV202">
            <v>73.39</v>
          </cell>
          <cell r="AW202">
            <v>74.900000000000006</v>
          </cell>
          <cell r="AX202">
            <v>76.41</v>
          </cell>
          <cell r="AY202">
            <v>77.92</v>
          </cell>
          <cell r="AZ202">
            <v>79.430000000000007</v>
          </cell>
          <cell r="BA202">
            <v>80.95</v>
          </cell>
          <cell r="BB202">
            <v>82.46</v>
          </cell>
          <cell r="BC202">
            <v>74.900000000000006</v>
          </cell>
          <cell r="BD202">
            <v>36</v>
          </cell>
          <cell r="BE202">
            <v>66.75</v>
          </cell>
          <cell r="BF202">
            <v>68.87</v>
          </cell>
          <cell r="BG202">
            <v>70.989999999999995</v>
          </cell>
          <cell r="BH202">
            <v>73.099999999999994</v>
          </cell>
          <cell r="BI202">
            <v>75.22</v>
          </cell>
          <cell r="BJ202">
            <v>77.34</v>
          </cell>
          <cell r="BK202">
            <v>79.459999999999994</v>
          </cell>
          <cell r="BL202">
            <v>81.569999999999993</v>
          </cell>
          <cell r="BM202">
            <v>83.69</v>
          </cell>
          <cell r="BN202">
            <v>85.81</v>
          </cell>
          <cell r="BO202">
            <v>87.92</v>
          </cell>
          <cell r="BP202">
            <v>90.04</v>
          </cell>
          <cell r="BQ202">
            <v>92.16</v>
          </cell>
          <cell r="BR202">
            <v>94.27</v>
          </cell>
          <cell r="BS202">
            <v>96.39</v>
          </cell>
          <cell r="BT202">
            <v>98.51</v>
          </cell>
          <cell r="BU202">
            <v>100.62</v>
          </cell>
          <cell r="BV202">
            <v>102.74</v>
          </cell>
          <cell r="BW202">
            <v>104.86</v>
          </cell>
          <cell r="BX202">
            <v>106.97</v>
          </cell>
          <cell r="BY202">
            <v>109.09</v>
          </cell>
          <cell r="BZ202">
            <v>111.21</v>
          </cell>
          <cell r="CA202">
            <v>113.32</v>
          </cell>
          <cell r="CB202">
            <v>115.44</v>
          </cell>
          <cell r="CC202">
            <v>104.86</v>
          </cell>
        </row>
        <row r="203">
          <cell r="AD203">
            <v>37</v>
          </cell>
          <cell r="AE203">
            <v>48.99</v>
          </cell>
          <cell r="AF203">
            <v>50.54</v>
          </cell>
          <cell r="AG203">
            <v>52.1</v>
          </cell>
          <cell r="AH203">
            <v>53.65</v>
          </cell>
          <cell r="AI203">
            <v>55.2</v>
          </cell>
          <cell r="AJ203">
            <v>56.76</v>
          </cell>
          <cell r="AK203">
            <v>58.31</v>
          </cell>
          <cell r="AL203">
            <v>59.87</v>
          </cell>
          <cell r="AM203">
            <v>61.42</v>
          </cell>
          <cell r="AN203">
            <v>62.97</v>
          </cell>
          <cell r="AO203">
            <v>64.53</v>
          </cell>
          <cell r="AP203">
            <v>66.08</v>
          </cell>
          <cell r="AQ203">
            <v>67.64</v>
          </cell>
          <cell r="AR203">
            <v>69.19</v>
          </cell>
          <cell r="AS203">
            <v>70.739999999999995</v>
          </cell>
          <cell r="AT203">
            <v>72.3</v>
          </cell>
          <cell r="AU203">
            <v>73.849999999999994</v>
          </cell>
          <cell r="AV203">
            <v>75.41</v>
          </cell>
          <cell r="AW203">
            <v>76.959999999999994</v>
          </cell>
          <cell r="AX203">
            <v>78.510000000000005</v>
          </cell>
          <cell r="AY203">
            <v>80.069999999999993</v>
          </cell>
          <cell r="AZ203">
            <v>81.62</v>
          </cell>
          <cell r="BA203">
            <v>83.18</v>
          </cell>
          <cell r="BB203">
            <v>84.73</v>
          </cell>
          <cell r="BC203">
            <v>76.959999999999994</v>
          </cell>
          <cell r="BD203">
            <v>37</v>
          </cell>
          <cell r="BE203">
            <v>66.58</v>
          </cell>
          <cell r="BF203">
            <v>70.760000000000005</v>
          </cell>
          <cell r="BG203">
            <v>72.930000000000007</v>
          </cell>
          <cell r="BH203">
            <v>75.11</v>
          </cell>
          <cell r="BI203">
            <v>77.290000000000006</v>
          </cell>
          <cell r="BJ203">
            <v>79.459999999999994</v>
          </cell>
          <cell r="BK203">
            <v>81.64</v>
          </cell>
          <cell r="BL203">
            <v>83.81</v>
          </cell>
          <cell r="BM203">
            <v>85.99</v>
          </cell>
          <cell r="BN203">
            <v>88.16</v>
          </cell>
          <cell r="BO203">
            <v>90.34</v>
          </cell>
          <cell r="BP203">
            <v>92.52</v>
          </cell>
          <cell r="BQ203">
            <v>94.69</v>
          </cell>
          <cell r="BR203">
            <v>96.87</v>
          </cell>
          <cell r="BS203">
            <v>99.04</v>
          </cell>
          <cell r="BT203">
            <v>101.22</v>
          </cell>
          <cell r="BU203">
            <v>103.39</v>
          </cell>
          <cell r="BV203">
            <v>105.57</v>
          </cell>
          <cell r="BW203">
            <v>107.74</v>
          </cell>
          <cell r="BX203">
            <v>109.92</v>
          </cell>
          <cell r="BY203">
            <v>112.1</v>
          </cell>
          <cell r="BZ203">
            <v>114.27</v>
          </cell>
          <cell r="CA203">
            <v>116.45</v>
          </cell>
          <cell r="CB203">
            <v>118.62</v>
          </cell>
          <cell r="CC203">
            <v>107.74</v>
          </cell>
        </row>
        <row r="204">
          <cell r="P204" t="str">
            <v>ป้ายมาตรฐานในงานก่อสร้าง ชุดที่ 1</v>
          </cell>
          <cell r="Q204">
            <v>92000</v>
          </cell>
          <cell r="R204">
            <v>28</v>
          </cell>
          <cell r="S204">
            <v>63</v>
          </cell>
          <cell r="T204">
            <v>8</v>
          </cell>
          <cell r="U204">
            <v>0</v>
          </cell>
          <cell r="V204">
            <v>25</v>
          </cell>
          <cell r="W204">
            <v>50</v>
          </cell>
          <cell r="X204">
            <v>0</v>
          </cell>
          <cell r="Y204">
            <v>4</v>
          </cell>
          <cell r="Z204">
            <v>2</v>
          </cell>
          <cell r="AA204">
            <v>40</v>
          </cell>
          <cell r="AD204">
            <v>38</v>
          </cell>
          <cell r="AE204">
            <v>50.29</v>
          </cell>
          <cell r="AF204">
            <v>51.89</v>
          </cell>
          <cell r="AG204">
            <v>53.49</v>
          </cell>
          <cell r="AH204">
            <v>55.08</v>
          </cell>
          <cell r="AI204">
            <v>56.68</v>
          </cell>
          <cell r="AJ204">
            <v>58.27</v>
          </cell>
          <cell r="AK204">
            <v>59.87</v>
          </cell>
          <cell r="AL204">
            <v>61.47</v>
          </cell>
          <cell r="AM204">
            <v>63.06</v>
          </cell>
          <cell r="AN204">
            <v>64.66</v>
          </cell>
          <cell r="AO204">
            <v>66.260000000000005</v>
          </cell>
          <cell r="AP204">
            <v>67.849999999999994</v>
          </cell>
          <cell r="AQ204">
            <v>69.45</v>
          </cell>
          <cell r="AR204">
            <v>71.040000000000006</v>
          </cell>
          <cell r="AS204">
            <v>72.64</v>
          </cell>
          <cell r="AT204">
            <v>74.239999999999995</v>
          </cell>
          <cell r="AU204">
            <v>75.83</v>
          </cell>
          <cell r="AV204">
            <v>77.430000000000007</v>
          </cell>
          <cell r="AW204">
            <v>79.02</v>
          </cell>
          <cell r="AX204">
            <v>80.62</v>
          </cell>
          <cell r="AY204">
            <v>82.22</v>
          </cell>
          <cell r="AZ204">
            <v>83.81</v>
          </cell>
          <cell r="BA204">
            <v>85.41</v>
          </cell>
          <cell r="BB204">
            <v>87</v>
          </cell>
          <cell r="BC204">
            <v>79.02</v>
          </cell>
          <cell r="BD204">
            <v>38</v>
          </cell>
          <cell r="BE204">
            <v>70.41</v>
          </cell>
          <cell r="BF204">
            <v>72.650000000000006</v>
          </cell>
          <cell r="BG204">
            <v>74.88</v>
          </cell>
          <cell r="BH204">
            <v>77.12</v>
          </cell>
          <cell r="BI204">
            <v>79.349999999999994</v>
          </cell>
          <cell r="BJ204">
            <v>81.58</v>
          </cell>
          <cell r="BK204">
            <v>83.82</v>
          </cell>
          <cell r="BL204">
            <v>86.05</v>
          </cell>
          <cell r="BM204">
            <v>88.29</v>
          </cell>
          <cell r="BN204">
            <v>90.52</v>
          </cell>
          <cell r="BO204">
            <v>92.76</v>
          </cell>
          <cell r="BP204">
            <v>94.99</v>
          </cell>
          <cell r="BQ204">
            <v>97.23</v>
          </cell>
          <cell r="BR204">
            <v>99.46</v>
          </cell>
          <cell r="BS204">
            <v>101.69</v>
          </cell>
          <cell r="BT204">
            <v>103.93</v>
          </cell>
          <cell r="BU204">
            <v>106.16</v>
          </cell>
          <cell r="BV204">
            <v>108.4</v>
          </cell>
          <cell r="BW204">
            <v>110.63</v>
          </cell>
          <cell r="BX204">
            <v>112.87</v>
          </cell>
          <cell r="BY204">
            <v>115.1</v>
          </cell>
          <cell r="BZ204">
            <v>117.34</v>
          </cell>
          <cell r="CA204">
            <v>119.57</v>
          </cell>
          <cell r="CB204">
            <v>121.8</v>
          </cell>
          <cell r="CC204">
            <v>110.63</v>
          </cell>
        </row>
        <row r="205">
          <cell r="P205" t="str">
            <v>ป้ายมาตรฐานในงานก่อสร้าง ชุดที่ 2</v>
          </cell>
          <cell r="Q205">
            <v>92300</v>
          </cell>
          <cell r="R205">
            <v>28</v>
          </cell>
          <cell r="S205">
            <v>66</v>
          </cell>
          <cell r="T205">
            <v>8</v>
          </cell>
          <cell r="U205">
            <v>0</v>
          </cell>
          <cell r="V205">
            <v>75</v>
          </cell>
          <cell r="W205">
            <v>0</v>
          </cell>
          <cell r="X205">
            <v>0</v>
          </cell>
          <cell r="Y205">
            <v>0</v>
          </cell>
          <cell r="Z205">
            <v>2</v>
          </cell>
          <cell r="AA205">
            <v>60</v>
          </cell>
          <cell r="AD205">
            <v>39</v>
          </cell>
          <cell r="AE205">
            <v>51.6</v>
          </cell>
          <cell r="AF205">
            <v>53.24</v>
          </cell>
          <cell r="AG205">
            <v>54.88</v>
          </cell>
          <cell r="AH205">
            <v>56.51</v>
          </cell>
          <cell r="AI205">
            <v>58.15</v>
          </cell>
          <cell r="AJ205">
            <v>59.79</v>
          </cell>
          <cell r="AK205">
            <v>61.43</v>
          </cell>
          <cell r="AL205">
            <v>63.07</v>
          </cell>
          <cell r="AM205">
            <v>64.709999999999994</v>
          </cell>
          <cell r="AN205">
            <v>66.34</v>
          </cell>
          <cell r="AO205">
            <v>67.98</v>
          </cell>
          <cell r="AP205">
            <v>69.62</v>
          </cell>
          <cell r="AQ205">
            <v>71.260000000000005</v>
          </cell>
          <cell r="AR205">
            <v>72.900000000000006</v>
          </cell>
          <cell r="AS205">
            <v>74.53</v>
          </cell>
          <cell r="AT205">
            <v>76.17</v>
          </cell>
          <cell r="AU205">
            <v>77.81</v>
          </cell>
          <cell r="AV205">
            <v>79.45</v>
          </cell>
          <cell r="AW205">
            <v>81.09</v>
          </cell>
          <cell r="AX205">
            <v>82.72</v>
          </cell>
          <cell r="AY205">
            <v>84.36</v>
          </cell>
          <cell r="AZ205">
            <v>86</v>
          </cell>
          <cell r="BA205">
            <v>87.64</v>
          </cell>
          <cell r="BB205">
            <v>89.28</v>
          </cell>
          <cell r="BC205">
            <v>81.08</v>
          </cell>
          <cell r="BD205">
            <v>39</v>
          </cell>
          <cell r="BE205">
            <v>72.239999999999995</v>
          </cell>
          <cell r="BF205">
            <v>74.53</v>
          </cell>
          <cell r="BG205">
            <v>75.83</v>
          </cell>
          <cell r="BH205">
            <v>79.12</v>
          </cell>
          <cell r="BI205">
            <v>81.41</v>
          </cell>
          <cell r="BJ205">
            <v>83.71</v>
          </cell>
          <cell r="BK205">
            <v>86</v>
          </cell>
          <cell r="BL205">
            <v>88.29</v>
          </cell>
          <cell r="BM205">
            <v>90.59</v>
          </cell>
          <cell r="BN205">
            <v>92.88</v>
          </cell>
          <cell r="BO205">
            <v>95.17</v>
          </cell>
          <cell r="BP205">
            <v>97.47</v>
          </cell>
          <cell r="BQ205">
            <v>99.76</v>
          </cell>
          <cell r="BR205">
            <v>102.05</v>
          </cell>
          <cell r="BS205">
            <v>104.35</v>
          </cell>
          <cell r="BT205">
            <v>106.64</v>
          </cell>
          <cell r="BU205">
            <v>108.93</v>
          </cell>
          <cell r="BV205">
            <v>111.23</v>
          </cell>
          <cell r="BW205">
            <v>113.52</v>
          </cell>
          <cell r="BX205">
            <v>115.81</v>
          </cell>
          <cell r="BY205">
            <v>118.11</v>
          </cell>
          <cell r="BZ205">
            <v>120.4</v>
          </cell>
          <cell r="CA205">
            <v>122.69</v>
          </cell>
          <cell r="CB205">
            <v>124.99</v>
          </cell>
          <cell r="CC205">
            <v>113.52</v>
          </cell>
        </row>
        <row r="206">
          <cell r="P206" t="str">
            <v>ป้ายมาตรฐานในงานก่อสร้าง ชุดที่ 3</v>
          </cell>
          <cell r="Q206">
            <v>31200</v>
          </cell>
          <cell r="R206">
            <v>11</v>
          </cell>
          <cell r="S206">
            <v>33</v>
          </cell>
          <cell r="T206">
            <v>0</v>
          </cell>
          <cell r="U206">
            <v>4</v>
          </cell>
          <cell r="V206">
            <v>20</v>
          </cell>
          <cell r="W206">
            <v>0</v>
          </cell>
          <cell r="X206">
            <v>0</v>
          </cell>
          <cell r="Y206">
            <v>0</v>
          </cell>
          <cell r="Z206">
            <v>0</v>
          </cell>
          <cell r="AA206">
            <v>0</v>
          </cell>
          <cell r="AD206">
            <v>40</v>
          </cell>
          <cell r="AE206">
            <v>52.91</v>
          </cell>
          <cell r="AF206">
            <v>54.59</v>
          </cell>
          <cell r="AG206">
            <v>56.27</v>
          </cell>
          <cell r="AH206">
            <v>57.95</v>
          </cell>
          <cell r="AI206">
            <v>59.63</v>
          </cell>
          <cell r="AJ206">
            <v>61.31</v>
          </cell>
          <cell r="AK206">
            <v>62.99</v>
          </cell>
          <cell r="AL206">
            <v>64.67</v>
          </cell>
          <cell r="AM206">
            <v>66.349999999999994</v>
          </cell>
          <cell r="AN206">
            <v>68.03</v>
          </cell>
          <cell r="AO206">
            <v>69.709999999999994</v>
          </cell>
          <cell r="AP206">
            <v>71.39</v>
          </cell>
          <cell r="AQ206">
            <v>73.069999999999993</v>
          </cell>
          <cell r="AR206">
            <v>74.75</v>
          </cell>
          <cell r="AS206">
            <v>76.430000000000007</v>
          </cell>
          <cell r="AT206">
            <v>78.11</v>
          </cell>
          <cell r="AU206">
            <v>79.790000000000006</v>
          </cell>
          <cell r="AV206">
            <v>81.47</v>
          </cell>
          <cell r="AW206">
            <v>83.15</v>
          </cell>
          <cell r="AX206">
            <v>84.83</v>
          </cell>
          <cell r="AY206">
            <v>86.51</v>
          </cell>
          <cell r="AZ206">
            <v>88.19</v>
          </cell>
          <cell r="BA206">
            <v>89.87</v>
          </cell>
          <cell r="BB206">
            <v>91.55</v>
          </cell>
          <cell r="BC206">
            <v>83.15</v>
          </cell>
          <cell r="BD206">
            <v>40</v>
          </cell>
          <cell r="BE206">
            <v>74.069999999999993</v>
          </cell>
          <cell r="BF206">
            <v>76.42</v>
          </cell>
          <cell r="BG206">
            <v>78.77</v>
          </cell>
          <cell r="BH206">
            <v>81.13</v>
          </cell>
          <cell r="BI206">
            <v>83.48</v>
          </cell>
          <cell r="BJ206">
            <v>85.83</v>
          </cell>
          <cell r="BK206">
            <v>88.18</v>
          </cell>
          <cell r="BL206">
            <v>90.53</v>
          </cell>
          <cell r="BM206">
            <v>92.89</v>
          </cell>
          <cell r="BN206">
            <v>95.24</v>
          </cell>
          <cell r="BO206">
            <v>97.59</v>
          </cell>
          <cell r="BP206">
            <v>99.94</v>
          </cell>
          <cell r="BQ206">
            <v>102.29</v>
          </cell>
          <cell r="BR206">
            <v>104.65</v>
          </cell>
          <cell r="BS206">
            <v>107</v>
          </cell>
          <cell r="BT206">
            <v>109.35</v>
          </cell>
          <cell r="BU206">
            <v>111.7</v>
          </cell>
          <cell r="BV206">
            <v>114.05</v>
          </cell>
          <cell r="BW206">
            <v>116.41</v>
          </cell>
          <cell r="BX206">
            <v>118.76</v>
          </cell>
          <cell r="BY206">
            <v>121.11</v>
          </cell>
          <cell r="BZ206">
            <v>123.46</v>
          </cell>
          <cell r="CA206">
            <v>125.81</v>
          </cell>
          <cell r="CB206">
            <v>128.16999999999999</v>
          </cell>
          <cell r="CC206">
            <v>116.41</v>
          </cell>
        </row>
        <row r="207">
          <cell r="P207" t="str">
            <v>ป้ายมาตรฐานในงานก่อสร้าง ชุดที่ 4</v>
          </cell>
          <cell r="Q207">
            <v>51500</v>
          </cell>
          <cell r="R207">
            <v>15</v>
          </cell>
          <cell r="S207">
            <v>50</v>
          </cell>
          <cell r="T207">
            <v>0</v>
          </cell>
          <cell r="U207">
            <v>8</v>
          </cell>
          <cell r="V207">
            <v>0</v>
          </cell>
          <cell r="W207">
            <v>20</v>
          </cell>
          <cell r="X207">
            <v>0</v>
          </cell>
          <cell r="Y207">
            <v>4</v>
          </cell>
          <cell r="Z207">
            <v>2</v>
          </cell>
          <cell r="AA207">
            <v>0</v>
          </cell>
          <cell r="AD207">
            <v>41</v>
          </cell>
          <cell r="AE207">
            <v>54.21</v>
          </cell>
          <cell r="AF207">
            <v>55.94</v>
          </cell>
          <cell r="AG207">
            <v>57.66</v>
          </cell>
          <cell r="AH207">
            <v>59.38</v>
          </cell>
          <cell r="AI207">
            <v>61.1</v>
          </cell>
          <cell r="AJ207">
            <v>62.82</v>
          </cell>
          <cell r="AK207">
            <v>64.55</v>
          </cell>
          <cell r="AL207">
            <v>66.27</v>
          </cell>
          <cell r="AM207">
            <v>67.989999999999995</v>
          </cell>
          <cell r="AN207">
            <v>69.709999999999994</v>
          </cell>
          <cell r="AO207">
            <v>71.430000000000007</v>
          </cell>
          <cell r="AP207">
            <v>73.16</v>
          </cell>
          <cell r="AQ207">
            <v>74.88</v>
          </cell>
          <cell r="AR207">
            <v>76.599999999999994</v>
          </cell>
          <cell r="AS207">
            <v>78.319999999999993</v>
          </cell>
          <cell r="AT207">
            <v>80.040000000000006</v>
          </cell>
          <cell r="AU207">
            <v>81.77</v>
          </cell>
          <cell r="AV207">
            <v>83.49</v>
          </cell>
          <cell r="AW207">
            <v>85.21</v>
          </cell>
          <cell r="AX207">
            <v>86.93</v>
          </cell>
          <cell r="AY207">
            <v>88.65</v>
          </cell>
          <cell r="AZ207">
            <v>90.38</v>
          </cell>
          <cell r="BA207">
            <v>92.1</v>
          </cell>
          <cell r="BB207">
            <v>93.82</v>
          </cell>
          <cell r="BC207">
            <v>85.21</v>
          </cell>
          <cell r="BD207">
            <v>41</v>
          </cell>
          <cell r="BE207">
            <v>75.900000000000006</v>
          </cell>
          <cell r="BF207">
            <v>78.31</v>
          </cell>
          <cell r="BG207">
            <v>80.72</v>
          </cell>
          <cell r="BH207">
            <v>83.13</v>
          </cell>
          <cell r="BI207">
            <v>85.54</v>
          </cell>
          <cell r="BJ207">
            <v>87.95</v>
          </cell>
          <cell r="BK207">
            <v>90.36</v>
          </cell>
          <cell r="BL207">
            <v>92.77</v>
          </cell>
          <cell r="BM207">
            <v>95.19</v>
          </cell>
          <cell r="BN207">
            <v>97.6</v>
          </cell>
          <cell r="BO207">
            <v>100.01</v>
          </cell>
          <cell r="BP207">
            <v>102.42</v>
          </cell>
          <cell r="BQ207">
            <v>104.83</v>
          </cell>
          <cell r="BR207">
            <v>107.24</v>
          </cell>
          <cell r="BS207">
            <v>109.65</v>
          </cell>
          <cell r="BT207">
            <v>112.06</v>
          </cell>
          <cell r="BU207">
            <v>114.47</v>
          </cell>
          <cell r="BV207">
            <v>116.88</v>
          </cell>
          <cell r="BW207">
            <v>119.29</v>
          </cell>
          <cell r="BX207">
            <v>121.7</v>
          </cell>
          <cell r="BY207">
            <v>124.12</v>
          </cell>
          <cell r="BZ207">
            <v>126.53</v>
          </cell>
          <cell r="CA207">
            <v>128.94</v>
          </cell>
          <cell r="CB207">
            <v>131.35</v>
          </cell>
          <cell r="CC207">
            <v>119.29</v>
          </cell>
        </row>
        <row r="208">
          <cell r="P208" t="str">
            <v>ป้ายมาตรฐานในงานก่อสร้าง ชุดที่ 5</v>
          </cell>
          <cell r="Q208">
            <v>54200</v>
          </cell>
          <cell r="R208">
            <v>15</v>
          </cell>
          <cell r="S208">
            <v>47</v>
          </cell>
          <cell r="T208">
            <v>0</v>
          </cell>
          <cell r="U208">
            <v>8</v>
          </cell>
          <cell r="V208">
            <v>0</v>
          </cell>
          <cell r="W208">
            <v>50</v>
          </cell>
          <cell r="X208">
            <v>0</v>
          </cell>
          <cell r="Y208">
            <v>4</v>
          </cell>
          <cell r="Z208">
            <v>2</v>
          </cell>
          <cell r="AA208">
            <v>0</v>
          </cell>
          <cell r="AD208">
            <v>42</v>
          </cell>
          <cell r="AE208">
            <v>55.52</v>
          </cell>
          <cell r="AF208">
            <v>57.28</v>
          </cell>
          <cell r="AG208">
            <v>59.05</v>
          </cell>
          <cell r="AH208">
            <v>60.81</v>
          </cell>
          <cell r="AI208">
            <v>62.58</v>
          </cell>
          <cell r="AJ208">
            <v>64.34</v>
          </cell>
          <cell r="AK208">
            <v>66.099999999999994</v>
          </cell>
          <cell r="AL208">
            <v>67.87</v>
          </cell>
          <cell r="AM208">
            <v>69.63</v>
          </cell>
          <cell r="AN208">
            <v>71.400000000000006</v>
          </cell>
          <cell r="AO208">
            <v>73.16</v>
          </cell>
          <cell r="AP208">
            <v>74.92</v>
          </cell>
          <cell r="AQ208">
            <v>76.69</v>
          </cell>
          <cell r="AR208">
            <v>78.45</v>
          </cell>
          <cell r="AS208">
            <v>80.22</v>
          </cell>
          <cell r="AT208">
            <v>81.98</v>
          </cell>
          <cell r="AU208">
            <v>83.74</v>
          </cell>
          <cell r="AV208">
            <v>85.51</v>
          </cell>
          <cell r="AW208">
            <v>87.27</v>
          </cell>
          <cell r="AX208">
            <v>89.04</v>
          </cell>
          <cell r="AY208">
            <v>90.8</v>
          </cell>
          <cell r="AZ208">
            <v>92.56</v>
          </cell>
          <cell r="BA208">
            <v>94.33</v>
          </cell>
          <cell r="BB208">
            <v>96.09</v>
          </cell>
          <cell r="BC208">
            <v>87.27</v>
          </cell>
          <cell r="BD208">
            <v>42</v>
          </cell>
          <cell r="BE208">
            <v>77.73</v>
          </cell>
          <cell r="BF208">
            <v>80.2</v>
          </cell>
          <cell r="BG208">
            <v>82.67</v>
          </cell>
          <cell r="BH208">
            <v>85.14</v>
          </cell>
          <cell r="BI208">
            <v>87.61</v>
          </cell>
          <cell r="BJ208">
            <v>90.08</v>
          </cell>
          <cell r="BK208">
            <v>92.55</v>
          </cell>
          <cell r="BL208">
            <v>95.02</v>
          </cell>
          <cell r="BM208">
            <v>97.49</v>
          </cell>
          <cell r="BN208">
            <v>99.96</v>
          </cell>
          <cell r="BO208">
            <v>102.42</v>
          </cell>
          <cell r="BP208">
            <v>104.89</v>
          </cell>
          <cell r="BQ208">
            <v>107.36</v>
          </cell>
          <cell r="BR208">
            <v>109.83</v>
          </cell>
          <cell r="BS208">
            <v>112.3</v>
          </cell>
          <cell r="BT208">
            <v>114.77</v>
          </cell>
          <cell r="BU208">
            <v>117.24</v>
          </cell>
          <cell r="BV208">
            <v>119.71</v>
          </cell>
          <cell r="BW208">
            <v>122.18</v>
          </cell>
          <cell r="BX208">
            <v>124.65</v>
          </cell>
          <cell r="BY208">
            <v>127.12</v>
          </cell>
          <cell r="BZ208">
            <v>129.59</v>
          </cell>
          <cell r="CA208">
            <v>132.06</v>
          </cell>
          <cell r="CB208">
            <v>134.53</v>
          </cell>
          <cell r="CC208">
            <v>122.18</v>
          </cell>
        </row>
        <row r="209">
          <cell r="P209" t="str">
            <v>ป้ายมาตรฐานในงานก่อสร้าง ชุดที่ 6</v>
          </cell>
          <cell r="Q209">
            <v>53050</v>
          </cell>
          <cell r="R209">
            <v>16</v>
          </cell>
          <cell r="S209">
            <v>50</v>
          </cell>
          <cell r="T209">
            <v>0</v>
          </cell>
          <cell r="U209">
            <v>5</v>
          </cell>
          <cell r="V209">
            <v>20</v>
          </cell>
          <cell r="W209">
            <v>0</v>
          </cell>
          <cell r="X209">
            <v>0</v>
          </cell>
          <cell r="Y209">
            <v>0</v>
          </cell>
          <cell r="Z209">
            <v>1</v>
          </cell>
          <cell r="AA209">
            <v>60</v>
          </cell>
          <cell r="AD209">
            <v>43</v>
          </cell>
          <cell r="AE209">
            <v>56.83</v>
          </cell>
          <cell r="AF209">
            <v>58.63</v>
          </cell>
          <cell r="AG209">
            <v>60.44</v>
          </cell>
          <cell r="AH209">
            <v>62.24</v>
          </cell>
          <cell r="AI209">
            <v>64.05</v>
          </cell>
          <cell r="AJ209">
            <v>65.86</v>
          </cell>
          <cell r="AK209">
            <v>67.66</v>
          </cell>
          <cell r="AL209">
            <v>69.47</v>
          </cell>
          <cell r="AM209">
            <v>71.28</v>
          </cell>
          <cell r="AN209">
            <v>73.08</v>
          </cell>
          <cell r="AO209">
            <v>74.89</v>
          </cell>
          <cell r="AP209">
            <v>76.69</v>
          </cell>
          <cell r="AQ209">
            <v>78.5</v>
          </cell>
          <cell r="AR209">
            <v>80.31</v>
          </cell>
          <cell r="AS209">
            <v>82.11</v>
          </cell>
          <cell r="AT209">
            <v>83.92</v>
          </cell>
          <cell r="AU209">
            <v>85.72</v>
          </cell>
          <cell r="AV209">
            <v>87.53</v>
          </cell>
          <cell r="AW209">
            <v>89.34</v>
          </cell>
          <cell r="AX209">
            <v>91.14</v>
          </cell>
          <cell r="AY209">
            <v>92.95</v>
          </cell>
          <cell r="AZ209">
            <v>94.75</v>
          </cell>
          <cell r="BA209">
            <v>96.56</v>
          </cell>
          <cell r="BB209">
            <v>98.37</v>
          </cell>
          <cell r="BC209">
            <v>89.33</v>
          </cell>
          <cell r="BD209">
            <v>43</v>
          </cell>
          <cell r="BE209">
            <v>79.56</v>
          </cell>
          <cell r="BF209">
            <v>82.09</v>
          </cell>
          <cell r="BG209">
            <v>84.61</v>
          </cell>
          <cell r="BH209">
            <v>87.14</v>
          </cell>
          <cell r="BI209">
            <v>89.67</v>
          </cell>
          <cell r="BJ209">
            <v>92.2</v>
          </cell>
          <cell r="BK209">
            <v>94.73</v>
          </cell>
          <cell r="BL209">
            <v>97.26</v>
          </cell>
          <cell r="BM209">
            <v>99.78</v>
          </cell>
          <cell r="BN209">
            <v>102.31</v>
          </cell>
          <cell r="BO209">
            <v>104.84</v>
          </cell>
          <cell r="BP209">
            <v>107.37</v>
          </cell>
          <cell r="BQ209">
            <v>109.9</v>
          </cell>
          <cell r="BR209">
            <v>112.43</v>
          </cell>
          <cell r="BS209">
            <v>114.96</v>
          </cell>
          <cell r="BT209">
            <v>117.48</v>
          </cell>
          <cell r="BU209">
            <v>120.01</v>
          </cell>
          <cell r="BV209">
            <v>122.54</v>
          </cell>
          <cell r="BW209">
            <v>125.07</v>
          </cell>
          <cell r="BX209">
            <v>127.6</v>
          </cell>
          <cell r="BY209">
            <v>130.13</v>
          </cell>
          <cell r="BZ209">
            <v>132.65</v>
          </cell>
          <cell r="CA209">
            <v>135.18</v>
          </cell>
          <cell r="CB209">
            <v>137.71</v>
          </cell>
          <cell r="CC209">
            <v>125.07</v>
          </cell>
        </row>
        <row r="210">
          <cell r="P210" t="str">
            <v>ป้ายมาตรฐานในงานก่อสร้าง ชุดที่ 7</v>
          </cell>
          <cell r="Q210">
            <v>73300</v>
          </cell>
          <cell r="R210">
            <v>20</v>
          </cell>
          <cell r="S210">
            <v>42</v>
          </cell>
          <cell r="T210">
            <v>0</v>
          </cell>
          <cell r="U210">
            <v>10</v>
          </cell>
          <cell r="V210">
            <v>30</v>
          </cell>
          <cell r="W210">
            <v>0</v>
          </cell>
          <cell r="X210">
            <v>0</v>
          </cell>
          <cell r="Y210">
            <v>0</v>
          </cell>
          <cell r="Z210">
            <v>2</v>
          </cell>
          <cell r="AA210">
            <v>90</v>
          </cell>
          <cell r="AD210">
            <v>44</v>
          </cell>
          <cell r="AE210">
            <v>58.13</v>
          </cell>
          <cell r="AF210">
            <v>59.98</v>
          </cell>
          <cell r="AG210">
            <v>61.83</v>
          </cell>
          <cell r="AH210">
            <v>63.68</v>
          </cell>
          <cell r="AI210">
            <v>65.52</v>
          </cell>
          <cell r="AJ210">
            <v>67.37</v>
          </cell>
          <cell r="AK210">
            <v>69.22</v>
          </cell>
          <cell r="AL210">
            <v>71.069999999999993</v>
          </cell>
          <cell r="AM210">
            <v>72.92</v>
          </cell>
          <cell r="AN210">
            <v>74.77</v>
          </cell>
          <cell r="AO210">
            <v>76.61</v>
          </cell>
          <cell r="AP210">
            <v>78.459999999999994</v>
          </cell>
          <cell r="AQ210">
            <v>80.31</v>
          </cell>
          <cell r="AR210">
            <v>82.16</v>
          </cell>
          <cell r="AS210">
            <v>84.01</v>
          </cell>
          <cell r="AT210">
            <v>85.85</v>
          </cell>
          <cell r="AU210">
            <v>87.7</v>
          </cell>
          <cell r="AV210">
            <v>89.55</v>
          </cell>
          <cell r="AW210">
            <v>91.4</v>
          </cell>
          <cell r="AX210">
            <v>93.25</v>
          </cell>
          <cell r="AY210">
            <v>95.09</v>
          </cell>
          <cell r="AZ210">
            <v>96.94</v>
          </cell>
          <cell r="BA210">
            <v>98.79</v>
          </cell>
          <cell r="BB210">
            <v>100.64</v>
          </cell>
          <cell r="BC210">
            <v>91.4</v>
          </cell>
          <cell r="BD210">
            <v>44</v>
          </cell>
          <cell r="BE210">
            <v>81.39</v>
          </cell>
          <cell r="BF210">
            <v>83.97</v>
          </cell>
          <cell r="BG210">
            <v>86.56</v>
          </cell>
          <cell r="BH210">
            <v>89.15</v>
          </cell>
          <cell r="BI210">
            <v>91.73</v>
          </cell>
          <cell r="BJ210">
            <v>94.32</v>
          </cell>
          <cell r="BK210">
            <v>96.91</v>
          </cell>
          <cell r="BL210">
            <v>99.5</v>
          </cell>
          <cell r="BM210">
            <v>102.08</v>
          </cell>
          <cell r="BN210">
            <v>104.67</v>
          </cell>
          <cell r="BO210">
            <v>107.26</v>
          </cell>
          <cell r="BP210">
            <v>109.85</v>
          </cell>
          <cell r="BQ210">
            <v>112.43</v>
          </cell>
          <cell r="BR210">
            <v>115.02</v>
          </cell>
          <cell r="BS210">
            <v>117.61</v>
          </cell>
          <cell r="BT210">
            <v>120.19</v>
          </cell>
          <cell r="BU210">
            <v>122.78</v>
          </cell>
          <cell r="BV210">
            <v>125.37</v>
          </cell>
          <cell r="BW210">
            <v>127.96</v>
          </cell>
          <cell r="BX210">
            <v>130.54</v>
          </cell>
          <cell r="BY210">
            <v>133.13</v>
          </cell>
          <cell r="BZ210">
            <v>135.72</v>
          </cell>
          <cell r="CA210">
            <v>138.31</v>
          </cell>
          <cell r="CB210">
            <v>140.88999999999999</v>
          </cell>
          <cell r="CC210">
            <v>127.96</v>
          </cell>
        </row>
        <row r="211">
          <cell r="P211" t="str">
            <v>ป้ายมาตรฐานในงานก่อสร้าง ชุดที่ 8</v>
          </cell>
          <cell r="Q211">
            <v>58450</v>
          </cell>
          <cell r="R211">
            <v>18</v>
          </cell>
          <cell r="S211">
            <v>55</v>
          </cell>
          <cell r="T211">
            <v>1</v>
          </cell>
          <cell r="U211">
            <v>5</v>
          </cell>
          <cell r="V211">
            <v>30</v>
          </cell>
          <cell r="W211">
            <v>0</v>
          </cell>
          <cell r="X211">
            <v>0</v>
          </cell>
          <cell r="Y211">
            <v>0</v>
          </cell>
          <cell r="Z211">
            <v>2</v>
          </cell>
          <cell r="AA211">
            <v>30</v>
          </cell>
          <cell r="AD211">
            <v>45</v>
          </cell>
          <cell r="AE211">
            <v>59.44</v>
          </cell>
          <cell r="AF211">
            <v>61.33</v>
          </cell>
          <cell r="AG211">
            <v>63.22</v>
          </cell>
          <cell r="AH211">
            <v>65.11</v>
          </cell>
          <cell r="AI211">
            <v>67</v>
          </cell>
          <cell r="AJ211">
            <v>68.89</v>
          </cell>
          <cell r="AK211">
            <v>70.78</v>
          </cell>
          <cell r="AL211">
            <v>72.67</v>
          </cell>
          <cell r="AM211">
            <v>74.56</v>
          </cell>
          <cell r="AN211">
            <v>76.45</v>
          </cell>
          <cell r="AO211">
            <v>78.34</v>
          </cell>
          <cell r="AP211">
            <v>80.23</v>
          </cell>
          <cell r="AQ211">
            <v>82.12</v>
          </cell>
          <cell r="AR211">
            <v>84.01</v>
          </cell>
          <cell r="AS211">
            <v>85.9</v>
          </cell>
          <cell r="AT211">
            <v>87.79</v>
          </cell>
          <cell r="AU211">
            <v>89.68</v>
          </cell>
          <cell r="AV211">
            <v>91.57</v>
          </cell>
          <cell r="AW211">
            <v>93.46</v>
          </cell>
          <cell r="AX211">
            <v>95.35</v>
          </cell>
          <cell r="AY211">
            <v>97.24</v>
          </cell>
          <cell r="AZ211">
            <v>99.13</v>
          </cell>
          <cell r="BA211">
            <v>101.02</v>
          </cell>
          <cell r="BB211">
            <v>102.91</v>
          </cell>
          <cell r="BC211">
            <v>93.46</v>
          </cell>
          <cell r="BD211">
            <v>45</v>
          </cell>
          <cell r="BE211">
            <v>83.21</v>
          </cell>
          <cell r="BF211">
            <v>85.86</v>
          </cell>
          <cell r="BG211">
            <v>88.51</v>
          </cell>
          <cell r="BH211">
            <v>91.15</v>
          </cell>
          <cell r="BI211">
            <v>93.8</v>
          </cell>
          <cell r="BJ211">
            <v>96.44</v>
          </cell>
          <cell r="BK211">
            <v>99.09</v>
          </cell>
          <cell r="BL211">
            <v>101.74</v>
          </cell>
          <cell r="BM211">
            <v>104.38</v>
          </cell>
          <cell r="BN211">
            <v>107.03</v>
          </cell>
          <cell r="BO211">
            <v>109.68</v>
          </cell>
          <cell r="BP211">
            <v>112.32</v>
          </cell>
          <cell r="BQ211">
            <v>114.97</v>
          </cell>
          <cell r="BR211">
            <v>117.61</v>
          </cell>
          <cell r="BS211">
            <v>120.26</v>
          </cell>
          <cell r="BT211">
            <v>122.91</v>
          </cell>
          <cell r="BU211">
            <v>125.55</v>
          </cell>
          <cell r="BV211">
            <v>128.19999999999999</v>
          </cell>
          <cell r="BW211">
            <v>130.84</v>
          </cell>
          <cell r="BX211">
            <v>133.49</v>
          </cell>
          <cell r="BY211">
            <v>136.13999999999999</v>
          </cell>
          <cell r="BZ211">
            <v>138.78</v>
          </cell>
          <cell r="CA211">
            <v>141.43</v>
          </cell>
          <cell r="CB211">
            <v>144.07</v>
          </cell>
          <cell r="CC211">
            <v>130.84</v>
          </cell>
        </row>
        <row r="212">
          <cell r="P212" t="str">
            <v>ป้ายมาตรฐานในงานก่อสร้าง ชุดที่ 9</v>
          </cell>
          <cell r="Q212">
            <v>275450</v>
          </cell>
          <cell r="R212">
            <v>32</v>
          </cell>
          <cell r="S212">
            <v>47</v>
          </cell>
          <cell r="T212">
            <v>0</v>
          </cell>
          <cell r="U212">
            <v>15</v>
          </cell>
          <cell r="V212">
            <v>60</v>
          </cell>
          <cell r="W212">
            <v>0</v>
          </cell>
          <cell r="X212">
            <v>500</v>
          </cell>
          <cell r="Y212">
            <v>0</v>
          </cell>
          <cell r="Z212">
            <v>2</v>
          </cell>
          <cell r="AA212">
            <v>255</v>
          </cell>
          <cell r="AD212">
            <v>46</v>
          </cell>
          <cell r="AE212">
            <v>60.75</v>
          </cell>
          <cell r="AF212">
            <v>62.68</v>
          </cell>
          <cell r="AG212">
            <v>64.61</v>
          </cell>
          <cell r="AH212">
            <v>66.540000000000006</v>
          </cell>
          <cell r="AI212">
            <v>68.47</v>
          </cell>
          <cell r="AJ212">
            <v>70.41</v>
          </cell>
          <cell r="AK212">
            <v>72.34</v>
          </cell>
          <cell r="AL212">
            <v>74.27</v>
          </cell>
          <cell r="AM212">
            <v>76.2</v>
          </cell>
          <cell r="AN212">
            <v>78.13</v>
          </cell>
          <cell r="AO212">
            <v>80.069999999999993</v>
          </cell>
          <cell r="AP212">
            <v>82</v>
          </cell>
          <cell r="AQ212">
            <v>83.93</v>
          </cell>
          <cell r="AR212">
            <v>85.86</v>
          </cell>
          <cell r="AS212">
            <v>87.79</v>
          </cell>
          <cell r="AT212">
            <v>89.73</v>
          </cell>
          <cell r="AU212">
            <v>91.66</v>
          </cell>
          <cell r="AV212">
            <v>93.59</v>
          </cell>
          <cell r="AW212">
            <v>95.52</v>
          </cell>
          <cell r="AX212">
            <v>97.45</v>
          </cell>
          <cell r="AY212">
            <v>99.39</v>
          </cell>
          <cell r="AZ212">
            <v>101.32</v>
          </cell>
          <cell r="BA212">
            <v>103.25</v>
          </cell>
          <cell r="BB212">
            <v>105.18</v>
          </cell>
          <cell r="BC212">
            <v>95.52</v>
          </cell>
          <cell r="BD212">
            <v>46</v>
          </cell>
          <cell r="BE212">
            <v>85.04</v>
          </cell>
          <cell r="BF212">
            <v>87.75</v>
          </cell>
          <cell r="BG212">
            <v>90.45</v>
          </cell>
          <cell r="BH212">
            <v>93.16</v>
          </cell>
          <cell r="BI212">
            <v>95.86</v>
          </cell>
          <cell r="BJ212">
            <v>98.57</v>
          </cell>
          <cell r="BK212">
            <v>101.27</v>
          </cell>
          <cell r="BL212">
            <v>103.98</v>
          </cell>
          <cell r="BM212">
            <v>106.68</v>
          </cell>
          <cell r="BN212">
            <v>109.39</v>
          </cell>
          <cell r="BO212">
            <v>112.09</v>
          </cell>
          <cell r="BP212">
            <v>114.8</v>
          </cell>
          <cell r="BQ212">
            <v>117.5</v>
          </cell>
          <cell r="BR212">
            <v>120.21</v>
          </cell>
          <cell r="BS212">
            <v>122.91</v>
          </cell>
          <cell r="BT212">
            <v>125.62</v>
          </cell>
          <cell r="BU212">
            <v>128.32</v>
          </cell>
          <cell r="BV212">
            <v>131.03</v>
          </cell>
          <cell r="BW212">
            <v>133.72999999999999</v>
          </cell>
          <cell r="BX212">
            <v>136.44</v>
          </cell>
          <cell r="BY212">
            <v>139.13999999999999</v>
          </cell>
          <cell r="BZ212">
            <v>141.85</v>
          </cell>
          <cell r="CA212">
            <v>144.55000000000001</v>
          </cell>
          <cell r="CB212">
            <v>147.25</v>
          </cell>
          <cell r="CC212">
            <v>133.72999999999999</v>
          </cell>
        </row>
        <row r="213">
          <cell r="P213" t="str">
            <v>ป้ายมาตรฐานในงานก่อสร้าง ชุดที่ 10</v>
          </cell>
          <cell r="Q213">
            <v>86100</v>
          </cell>
          <cell r="R213">
            <v>24</v>
          </cell>
          <cell r="S213">
            <v>50</v>
          </cell>
          <cell r="T213">
            <v>0</v>
          </cell>
          <cell r="U213">
            <v>10</v>
          </cell>
          <cell r="V213">
            <v>70</v>
          </cell>
          <cell r="W213">
            <v>0</v>
          </cell>
          <cell r="X213">
            <v>0</v>
          </cell>
          <cell r="Y213">
            <v>0</v>
          </cell>
          <cell r="Z213">
            <v>0</v>
          </cell>
          <cell r="AA213">
            <v>140</v>
          </cell>
          <cell r="AD213">
            <v>47</v>
          </cell>
          <cell r="AE213">
            <v>62.05</v>
          </cell>
          <cell r="AF213">
            <v>64.03</v>
          </cell>
          <cell r="AG213">
            <v>66</v>
          </cell>
          <cell r="AH213">
            <v>67.97</v>
          </cell>
          <cell r="AI213">
            <v>69.95</v>
          </cell>
          <cell r="AJ213">
            <v>71.92</v>
          </cell>
          <cell r="AK213">
            <v>73.900000000000006</v>
          </cell>
          <cell r="AL213">
            <v>75.87</v>
          </cell>
          <cell r="AM213">
            <v>77.84</v>
          </cell>
          <cell r="AN213">
            <v>79.819999999999993</v>
          </cell>
          <cell r="AO213">
            <v>81.790000000000006</v>
          </cell>
          <cell r="AP213">
            <v>83.77</v>
          </cell>
          <cell r="AQ213">
            <v>85.74</v>
          </cell>
          <cell r="AR213">
            <v>87.71</v>
          </cell>
          <cell r="AS213">
            <v>89.69</v>
          </cell>
          <cell r="AT213">
            <v>91.66</v>
          </cell>
          <cell r="AU213">
            <v>93.64</v>
          </cell>
          <cell r="AV213">
            <v>95.61</v>
          </cell>
          <cell r="AW213">
            <v>97.58</v>
          </cell>
          <cell r="AX213">
            <v>99.56</v>
          </cell>
          <cell r="AY213">
            <v>101.53</v>
          </cell>
          <cell r="AZ213">
            <v>103.51</v>
          </cell>
          <cell r="BA213">
            <v>105.48</v>
          </cell>
          <cell r="BB213">
            <v>107.45</v>
          </cell>
          <cell r="BC213">
            <v>97.58</v>
          </cell>
          <cell r="BD213">
            <v>47</v>
          </cell>
          <cell r="BE213">
            <v>86.87</v>
          </cell>
          <cell r="BF213">
            <v>89.64</v>
          </cell>
          <cell r="BG213">
            <v>92.4</v>
          </cell>
          <cell r="BH213">
            <v>95.16</v>
          </cell>
          <cell r="BI213">
            <v>97.93</v>
          </cell>
          <cell r="BJ213">
            <v>100.69</v>
          </cell>
          <cell r="BK213">
            <v>103.45</v>
          </cell>
          <cell r="BL213">
            <v>106.22</v>
          </cell>
          <cell r="BM213">
            <v>108.98</v>
          </cell>
          <cell r="BN213">
            <v>111.75</v>
          </cell>
          <cell r="BO213">
            <v>114.51</v>
          </cell>
          <cell r="BP213">
            <v>117.27</v>
          </cell>
          <cell r="BQ213">
            <v>120.04</v>
          </cell>
          <cell r="BR213">
            <v>122.8</v>
          </cell>
          <cell r="BS213">
            <v>125.56</v>
          </cell>
          <cell r="BT213">
            <v>128.33000000000001</v>
          </cell>
          <cell r="BU213">
            <v>131.09</v>
          </cell>
          <cell r="BV213">
            <v>133.85</v>
          </cell>
          <cell r="BW213">
            <v>136.62</v>
          </cell>
          <cell r="BX213">
            <v>139.38</v>
          </cell>
          <cell r="BY213">
            <v>142.15</v>
          </cell>
          <cell r="BZ213">
            <v>144.91</v>
          </cell>
          <cell r="CA213">
            <v>147.66999999999999</v>
          </cell>
          <cell r="CB213">
            <v>150.44</v>
          </cell>
          <cell r="CC213">
            <v>136.62</v>
          </cell>
        </row>
        <row r="214">
          <cell r="P214" t="str">
            <v>ป้ายมาตรฐานในงานก่อสร้าง ชุดที่ 1 (Mortorway)</v>
          </cell>
          <cell r="Q214">
            <v>42316</v>
          </cell>
          <cell r="R214">
            <v>8.64</v>
          </cell>
          <cell r="S214">
            <v>18</v>
          </cell>
          <cell r="T214">
            <v>4</v>
          </cell>
          <cell r="U214">
            <v>0</v>
          </cell>
          <cell r="V214">
            <v>75</v>
          </cell>
          <cell r="W214">
            <v>0</v>
          </cell>
          <cell r="X214">
            <v>0</v>
          </cell>
          <cell r="Y214">
            <v>0</v>
          </cell>
          <cell r="Z214">
            <v>2</v>
          </cell>
          <cell r="AA214">
            <v>60</v>
          </cell>
          <cell r="AD214">
            <v>48</v>
          </cell>
          <cell r="AE214">
            <v>63.36</v>
          </cell>
          <cell r="AF214">
            <v>65.37</v>
          </cell>
          <cell r="AG214">
            <v>67.39</v>
          </cell>
          <cell r="AH214">
            <v>69.41</v>
          </cell>
          <cell r="AI214">
            <v>71.42</v>
          </cell>
          <cell r="AJ214">
            <v>73.44</v>
          </cell>
          <cell r="AK214">
            <v>75.45</v>
          </cell>
          <cell r="AL214">
            <v>77.47</v>
          </cell>
          <cell r="AM214">
            <v>79.489999999999995</v>
          </cell>
          <cell r="AN214">
            <v>81.5</v>
          </cell>
          <cell r="AO214">
            <v>83.52</v>
          </cell>
          <cell r="AP214">
            <v>85.54</v>
          </cell>
          <cell r="AQ214">
            <v>87.55</v>
          </cell>
          <cell r="AR214">
            <v>89.57</v>
          </cell>
          <cell r="AS214">
            <v>91.58</v>
          </cell>
          <cell r="AT214">
            <v>93.6</v>
          </cell>
          <cell r="AU214">
            <v>95.62</v>
          </cell>
          <cell r="AV214">
            <v>97.63</v>
          </cell>
          <cell r="AW214">
            <v>99.65</v>
          </cell>
          <cell r="AX214">
            <v>101.66</v>
          </cell>
          <cell r="AY214">
            <v>103.68</v>
          </cell>
          <cell r="AZ214">
            <v>105.7</v>
          </cell>
          <cell r="BA214">
            <v>107.71</v>
          </cell>
          <cell r="BB214">
            <v>109.73</v>
          </cell>
          <cell r="BC214">
            <v>99.65</v>
          </cell>
          <cell r="BD214">
            <v>48</v>
          </cell>
          <cell r="BE214">
            <v>88.7</v>
          </cell>
          <cell r="BF214">
            <v>91.52</v>
          </cell>
          <cell r="BG214">
            <v>94.35</v>
          </cell>
          <cell r="BH214">
            <v>97.17</v>
          </cell>
          <cell r="BI214">
            <v>99.99</v>
          </cell>
          <cell r="BJ214">
            <v>102.81</v>
          </cell>
          <cell r="BK214">
            <v>105.64</v>
          </cell>
          <cell r="BL214">
            <v>108.46</v>
          </cell>
          <cell r="BM214">
            <v>111.28</v>
          </cell>
          <cell r="BN214">
            <v>114.1</v>
          </cell>
          <cell r="BO214">
            <v>116.93</v>
          </cell>
          <cell r="BP214">
            <v>119.75</v>
          </cell>
          <cell r="BQ214">
            <v>122.57</v>
          </cell>
          <cell r="BR214">
            <v>125.39</v>
          </cell>
          <cell r="BS214">
            <v>128.22</v>
          </cell>
          <cell r="BT214">
            <v>131.04</v>
          </cell>
          <cell r="BU214">
            <v>133.86000000000001</v>
          </cell>
          <cell r="BV214">
            <v>136.68</v>
          </cell>
          <cell r="BW214">
            <v>139.51</v>
          </cell>
          <cell r="BX214">
            <v>142.33000000000001</v>
          </cell>
          <cell r="BY214">
            <v>145.15</v>
          </cell>
          <cell r="BZ214">
            <v>147.97</v>
          </cell>
          <cell r="CA214">
            <v>150.80000000000001</v>
          </cell>
          <cell r="CB214">
            <v>153.62</v>
          </cell>
          <cell r="CC214">
            <v>139.51</v>
          </cell>
        </row>
        <row r="215">
          <cell r="P215" t="str">
            <v>ป้ายมาตรฐานในงานก่อสร้าง ชุดที่ 2 (Mortorway)</v>
          </cell>
          <cell r="Q215">
            <v>57400</v>
          </cell>
          <cell r="R215">
            <v>16</v>
          </cell>
          <cell r="S215">
            <v>50</v>
          </cell>
          <cell r="T215">
            <v>0</v>
          </cell>
          <cell r="U215">
            <v>8</v>
          </cell>
          <cell r="V215">
            <v>20</v>
          </cell>
          <cell r="W215">
            <v>0</v>
          </cell>
          <cell r="X215">
            <v>0</v>
          </cell>
          <cell r="Y215">
            <v>0</v>
          </cell>
          <cell r="Z215">
            <v>1</v>
          </cell>
          <cell r="AA215">
            <v>60</v>
          </cell>
          <cell r="AD215">
            <v>49</v>
          </cell>
          <cell r="AE215">
            <v>64.66</v>
          </cell>
          <cell r="AF215">
            <v>66.72</v>
          </cell>
          <cell r="AG215">
            <v>68.78</v>
          </cell>
          <cell r="AH215">
            <v>70.84</v>
          </cell>
          <cell r="AI215">
            <v>72.900000000000006</v>
          </cell>
          <cell r="AJ215">
            <v>74.95</v>
          </cell>
          <cell r="AK215">
            <v>77.010000000000005</v>
          </cell>
          <cell r="AL215">
            <v>79.069999999999993</v>
          </cell>
          <cell r="AM215">
            <v>81.13</v>
          </cell>
          <cell r="AN215">
            <v>83.19</v>
          </cell>
          <cell r="AO215">
            <v>85.25</v>
          </cell>
          <cell r="AP215">
            <v>87.3</v>
          </cell>
          <cell r="AQ215">
            <v>89.36</v>
          </cell>
          <cell r="AR215">
            <v>91.42</v>
          </cell>
          <cell r="AS215">
            <v>93.48</v>
          </cell>
          <cell r="AT215">
            <v>95.54</v>
          </cell>
          <cell r="AU215">
            <v>97.59</v>
          </cell>
          <cell r="AV215">
            <v>99.65</v>
          </cell>
          <cell r="AW215">
            <v>101.71</v>
          </cell>
          <cell r="AX215">
            <v>103.77</v>
          </cell>
          <cell r="AY215">
            <v>105.83</v>
          </cell>
          <cell r="AZ215">
            <v>107.88</v>
          </cell>
          <cell r="BA215">
            <v>109.94</v>
          </cell>
          <cell r="BB215">
            <v>112</v>
          </cell>
          <cell r="BC215">
            <v>101.71</v>
          </cell>
          <cell r="BD215">
            <v>49</v>
          </cell>
          <cell r="BE215">
            <v>90.53</v>
          </cell>
          <cell r="BF215">
            <v>93.41</v>
          </cell>
          <cell r="BG215">
            <v>96.29</v>
          </cell>
          <cell r="BH215">
            <v>99.17</v>
          </cell>
          <cell r="BI215">
            <v>102.06</v>
          </cell>
          <cell r="BJ215">
            <v>104.94</v>
          </cell>
          <cell r="BK215">
            <v>107.82</v>
          </cell>
          <cell r="BL215">
            <v>110.7</v>
          </cell>
          <cell r="BM215">
            <v>113.58</v>
          </cell>
          <cell r="BN215">
            <v>116.46</v>
          </cell>
          <cell r="BO215">
            <v>119.34</v>
          </cell>
          <cell r="BP215">
            <v>122.22</v>
          </cell>
          <cell r="BQ215">
            <v>125.11</v>
          </cell>
          <cell r="BR215">
            <v>127.99</v>
          </cell>
          <cell r="BS215">
            <v>130.87</v>
          </cell>
          <cell r="BT215">
            <v>133.75</v>
          </cell>
          <cell r="BU215">
            <v>136.63</v>
          </cell>
          <cell r="BV215">
            <v>139.51</v>
          </cell>
          <cell r="BW215">
            <v>142.38999999999999</v>
          </cell>
          <cell r="BX215">
            <v>145.27000000000001</v>
          </cell>
          <cell r="BY215">
            <v>148.16</v>
          </cell>
          <cell r="BZ215">
            <v>151.04</v>
          </cell>
          <cell r="CA215">
            <v>153.91999999999999</v>
          </cell>
          <cell r="CB215">
            <v>156.80000000000001</v>
          </cell>
          <cell r="CC215">
            <v>142.38999999999999</v>
          </cell>
        </row>
        <row r="216">
          <cell r="P216" t="str">
            <v>ป้ายมาตรฐานในงานก่อสร้าง ชุดที่ 3 (Mortorway)</v>
          </cell>
          <cell r="Q216">
            <v>90022</v>
          </cell>
          <cell r="R216">
            <v>15.98</v>
          </cell>
          <cell r="S216">
            <v>30.6</v>
          </cell>
          <cell r="T216">
            <v>0</v>
          </cell>
          <cell r="U216">
            <v>16</v>
          </cell>
          <cell r="V216">
            <v>90</v>
          </cell>
          <cell r="W216">
            <v>0</v>
          </cell>
          <cell r="X216">
            <v>0</v>
          </cell>
          <cell r="Y216">
            <v>0</v>
          </cell>
          <cell r="Z216">
            <v>2</v>
          </cell>
          <cell r="AA216">
            <v>200</v>
          </cell>
          <cell r="AD216">
            <v>50</v>
          </cell>
          <cell r="AE216">
            <v>65.97</v>
          </cell>
          <cell r="AF216">
            <v>68.069999999999993</v>
          </cell>
          <cell r="AG216">
            <v>70.17</v>
          </cell>
          <cell r="AH216">
            <v>72.27</v>
          </cell>
          <cell r="AI216">
            <v>74.37</v>
          </cell>
          <cell r="AJ216">
            <v>76.47</v>
          </cell>
          <cell r="AK216">
            <v>78.569999999999993</v>
          </cell>
          <cell r="AL216">
            <v>80.67</v>
          </cell>
          <cell r="AM216">
            <v>82.77</v>
          </cell>
          <cell r="AN216">
            <v>84.87</v>
          </cell>
          <cell r="AO216">
            <v>86.97</v>
          </cell>
          <cell r="AP216">
            <v>89.07</v>
          </cell>
          <cell r="AQ216">
            <v>91.17</v>
          </cell>
          <cell r="AR216">
            <v>93.27</v>
          </cell>
          <cell r="AS216">
            <v>95.37</v>
          </cell>
          <cell r="AT216">
            <v>97.47</v>
          </cell>
          <cell r="AU216">
            <v>99.57</v>
          </cell>
          <cell r="AV216">
            <v>101.67</v>
          </cell>
          <cell r="AW216">
            <v>103.77</v>
          </cell>
          <cell r="AX216">
            <v>105.87</v>
          </cell>
          <cell r="AY216">
            <v>107.97</v>
          </cell>
          <cell r="AZ216">
            <v>110.07</v>
          </cell>
          <cell r="BA216">
            <v>112.17</v>
          </cell>
          <cell r="BB216">
            <v>114.27</v>
          </cell>
          <cell r="BC216">
            <v>103.77</v>
          </cell>
          <cell r="BD216">
            <v>50</v>
          </cell>
          <cell r="BE216">
            <v>92.36</v>
          </cell>
          <cell r="BF216">
            <v>95.3</v>
          </cell>
          <cell r="BG216">
            <v>98.24</v>
          </cell>
          <cell r="BH216">
            <v>101.18</v>
          </cell>
          <cell r="BI216">
            <v>104.12</v>
          </cell>
          <cell r="BJ216">
            <v>107.06</v>
          </cell>
          <cell r="BK216">
            <v>110</v>
          </cell>
          <cell r="BL216">
            <v>112.94</v>
          </cell>
          <cell r="BM216">
            <v>115.88</v>
          </cell>
          <cell r="BN216">
            <v>118.82</v>
          </cell>
          <cell r="BO216">
            <v>121.76</v>
          </cell>
          <cell r="BP216">
            <v>124.7</v>
          </cell>
          <cell r="BQ216">
            <v>127.64</v>
          </cell>
          <cell r="BR216">
            <v>130.58000000000001</v>
          </cell>
          <cell r="BS216">
            <v>133.52000000000001</v>
          </cell>
          <cell r="BT216">
            <v>136.46</v>
          </cell>
          <cell r="BU216">
            <v>139.4</v>
          </cell>
          <cell r="BV216">
            <v>142.34</v>
          </cell>
          <cell r="BW216">
            <v>145.28</v>
          </cell>
          <cell r="BX216">
            <v>148.22</v>
          </cell>
          <cell r="BY216">
            <v>151.16</v>
          </cell>
          <cell r="BZ216">
            <v>154.1</v>
          </cell>
          <cell r="CA216">
            <v>157.04</v>
          </cell>
          <cell r="CB216">
            <v>159.97999999999999</v>
          </cell>
          <cell r="CC216">
            <v>145.28</v>
          </cell>
        </row>
        <row r="217">
          <cell r="P217" t="str">
            <v>ป้ายมาตรฐานในงานก่อสร้าง ชุดที่ 4 (Mortorway)</v>
          </cell>
          <cell r="Q217">
            <v>63850</v>
          </cell>
          <cell r="R217">
            <v>18</v>
          </cell>
          <cell r="S217">
            <v>55</v>
          </cell>
          <cell r="T217">
            <v>1</v>
          </cell>
          <cell r="U217">
            <v>5</v>
          </cell>
          <cell r="V217">
            <v>60</v>
          </cell>
          <cell r="W217">
            <v>0</v>
          </cell>
          <cell r="X217">
            <v>0</v>
          </cell>
          <cell r="Y217">
            <v>0</v>
          </cell>
          <cell r="Z217">
            <v>2</v>
          </cell>
          <cell r="AA217">
            <v>60</v>
          </cell>
          <cell r="AD217">
            <v>51</v>
          </cell>
          <cell r="AE217">
            <v>67.28</v>
          </cell>
          <cell r="AF217">
            <v>69.42</v>
          </cell>
          <cell r="AG217">
            <v>71.56</v>
          </cell>
          <cell r="AH217">
            <v>73.7</v>
          </cell>
          <cell r="AI217">
            <v>75.849999999999994</v>
          </cell>
          <cell r="AJ217">
            <v>77.989999999999995</v>
          </cell>
          <cell r="AK217">
            <v>80.13</v>
          </cell>
          <cell r="AL217">
            <v>82.27</v>
          </cell>
          <cell r="AM217">
            <v>84.41</v>
          </cell>
          <cell r="AN217">
            <v>86.56</v>
          </cell>
          <cell r="AO217">
            <v>88.7</v>
          </cell>
          <cell r="AP217">
            <v>90.84</v>
          </cell>
          <cell r="AQ217">
            <v>92.98</v>
          </cell>
          <cell r="AR217">
            <v>95.12</v>
          </cell>
          <cell r="AS217">
            <v>97.27</v>
          </cell>
          <cell r="AT217">
            <v>99.41</v>
          </cell>
          <cell r="AU217">
            <v>101.55</v>
          </cell>
          <cell r="AV217">
            <v>103.69</v>
          </cell>
          <cell r="AW217">
            <v>105.83</v>
          </cell>
          <cell r="AX217">
            <v>107.98</v>
          </cell>
          <cell r="AY217">
            <v>110.12</v>
          </cell>
          <cell r="AZ217">
            <v>112.26</v>
          </cell>
          <cell r="BA217">
            <v>114.4</v>
          </cell>
          <cell r="BB217">
            <v>116.54</v>
          </cell>
          <cell r="BC217">
            <v>105.83</v>
          </cell>
          <cell r="BD217">
            <v>51</v>
          </cell>
          <cell r="BE217">
            <v>94.19</v>
          </cell>
          <cell r="BF217">
            <v>97.19</v>
          </cell>
          <cell r="BG217">
            <v>100.19</v>
          </cell>
          <cell r="BH217">
            <v>103.19</v>
          </cell>
          <cell r="BI217">
            <v>106.18</v>
          </cell>
          <cell r="BJ217">
            <v>109.18</v>
          </cell>
          <cell r="BK217">
            <v>112.18</v>
          </cell>
          <cell r="BL217">
            <v>115.18</v>
          </cell>
          <cell r="BM217">
            <v>118.18</v>
          </cell>
          <cell r="BN217">
            <v>121.18</v>
          </cell>
          <cell r="BO217">
            <v>124.18</v>
          </cell>
          <cell r="BP217">
            <v>127.18</v>
          </cell>
          <cell r="BQ217">
            <v>130.16999999999999</v>
          </cell>
          <cell r="BR217">
            <v>133.16999999999999</v>
          </cell>
          <cell r="BS217">
            <v>136.16999999999999</v>
          </cell>
          <cell r="BT217">
            <v>139.16999999999999</v>
          </cell>
          <cell r="BU217">
            <v>142.16999999999999</v>
          </cell>
          <cell r="BV217">
            <v>145.16999999999999</v>
          </cell>
          <cell r="BW217">
            <v>148.16999999999999</v>
          </cell>
          <cell r="BX217">
            <v>151.16999999999999</v>
          </cell>
          <cell r="BY217">
            <v>154.16999999999999</v>
          </cell>
          <cell r="BZ217">
            <v>157.16</v>
          </cell>
          <cell r="CA217">
            <v>160.16</v>
          </cell>
          <cell r="CB217">
            <v>163.16</v>
          </cell>
          <cell r="CC217">
            <v>148.16999999999999</v>
          </cell>
        </row>
        <row r="218">
          <cell r="AD218">
            <v>52</v>
          </cell>
          <cell r="AE218">
            <v>68.58</v>
          </cell>
          <cell r="AF218">
            <v>70.77</v>
          </cell>
          <cell r="AG218">
            <v>72.95</v>
          </cell>
          <cell r="AH218">
            <v>75.14</v>
          </cell>
          <cell r="AI218">
            <v>77.319999999999993</v>
          </cell>
          <cell r="AJ218">
            <v>79.5</v>
          </cell>
          <cell r="AK218">
            <v>81.69</v>
          </cell>
          <cell r="AL218">
            <v>83.87</v>
          </cell>
          <cell r="AM218">
            <v>86.06</v>
          </cell>
          <cell r="AN218">
            <v>88.24</v>
          </cell>
          <cell r="AO218">
            <v>90.42</v>
          </cell>
          <cell r="AP218">
            <v>92.61</v>
          </cell>
          <cell r="AQ218">
            <v>94.79</v>
          </cell>
          <cell r="AR218">
            <v>96.98</v>
          </cell>
          <cell r="AS218">
            <v>99.16</v>
          </cell>
          <cell r="AT218">
            <v>101.34</v>
          </cell>
          <cell r="AU218">
            <v>103.53</v>
          </cell>
          <cell r="AV218">
            <v>105.71</v>
          </cell>
          <cell r="AW218">
            <v>107.9</v>
          </cell>
          <cell r="AX218">
            <v>110.08</v>
          </cell>
          <cell r="AY218">
            <v>112.26</v>
          </cell>
          <cell r="AZ218">
            <v>114.45</v>
          </cell>
          <cell r="BA218">
            <v>116.63</v>
          </cell>
          <cell r="BB218">
            <v>118.82</v>
          </cell>
          <cell r="BC218">
            <v>107.9</v>
          </cell>
          <cell r="BD218">
            <v>52</v>
          </cell>
          <cell r="BE218">
            <v>96.02</v>
          </cell>
          <cell r="BF218">
            <v>99.08</v>
          </cell>
          <cell r="BG218">
            <v>102.13</v>
          </cell>
          <cell r="BH218">
            <v>105.19</v>
          </cell>
          <cell r="BI218">
            <v>108.25</v>
          </cell>
          <cell r="BJ218">
            <v>111.31</v>
          </cell>
          <cell r="BK218">
            <v>114.36</v>
          </cell>
          <cell r="BL218">
            <v>117.42</v>
          </cell>
          <cell r="BM218">
            <v>120.48</v>
          </cell>
          <cell r="BN218">
            <v>123.54</v>
          </cell>
          <cell r="BO218">
            <v>126.59</v>
          </cell>
          <cell r="BP218">
            <v>129.65</v>
          </cell>
          <cell r="BQ218">
            <v>132.71</v>
          </cell>
          <cell r="BR218">
            <v>135.77000000000001</v>
          </cell>
          <cell r="BS218">
            <v>138.82</v>
          </cell>
          <cell r="BT218">
            <v>141.88</v>
          </cell>
          <cell r="BU218">
            <v>144.94</v>
          </cell>
          <cell r="BV218">
            <v>148</v>
          </cell>
          <cell r="BW218">
            <v>151.05000000000001</v>
          </cell>
          <cell r="BX218">
            <v>154.11000000000001</v>
          </cell>
          <cell r="BY218">
            <v>157.16999999999999</v>
          </cell>
          <cell r="BZ218">
            <v>160.22999999999999</v>
          </cell>
          <cell r="CA218">
            <v>163.29</v>
          </cell>
          <cell r="CB218">
            <v>166.34</v>
          </cell>
          <cell r="CC218">
            <v>151.05000000000001</v>
          </cell>
        </row>
        <row r="219">
          <cell r="AD219">
            <v>53</v>
          </cell>
          <cell r="AE219">
            <v>69.89</v>
          </cell>
          <cell r="AF219">
            <v>72.12</v>
          </cell>
          <cell r="AG219">
            <v>74.34</v>
          </cell>
          <cell r="AH219">
            <v>76.569999999999993</v>
          </cell>
          <cell r="AI219">
            <v>78.790000000000006</v>
          </cell>
          <cell r="AJ219">
            <v>81.02</v>
          </cell>
          <cell r="AK219">
            <v>83.25</v>
          </cell>
          <cell r="AL219">
            <v>85.47</v>
          </cell>
          <cell r="AM219">
            <v>87.7</v>
          </cell>
          <cell r="AN219">
            <v>89.92</v>
          </cell>
          <cell r="AO219">
            <v>92.15</v>
          </cell>
          <cell r="AP219">
            <v>94.38</v>
          </cell>
          <cell r="AQ219">
            <v>96.6</v>
          </cell>
          <cell r="AR219">
            <v>98.83</v>
          </cell>
          <cell r="AS219">
            <v>101.05</v>
          </cell>
          <cell r="AT219">
            <v>103.28</v>
          </cell>
          <cell r="AU219">
            <v>105.51</v>
          </cell>
          <cell r="AV219">
            <v>107.73</v>
          </cell>
          <cell r="AW219">
            <v>109.96</v>
          </cell>
          <cell r="AX219">
            <v>112.18</v>
          </cell>
          <cell r="AY219">
            <v>114.41</v>
          </cell>
          <cell r="AZ219">
            <v>116.64</v>
          </cell>
          <cell r="BA219">
            <v>118.86</v>
          </cell>
          <cell r="BB219">
            <v>121.09</v>
          </cell>
          <cell r="BC219">
            <v>109.96</v>
          </cell>
          <cell r="BD219">
            <v>53</v>
          </cell>
          <cell r="BE219">
            <v>97.85</v>
          </cell>
          <cell r="BF219">
            <v>100.96</v>
          </cell>
          <cell r="BG219">
            <v>104.08</v>
          </cell>
          <cell r="BH219">
            <v>107.2</v>
          </cell>
          <cell r="BI219">
            <v>110.31</v>
          </cell>
          <cell r="BJ219">
            <v>113.43</v>
          </cell>
          <cell r="BK219">
            <v>116.54</v>
          </cell>
          <cell r="BL219">
            <v>119.66</v>
          </cell>
          <cell r="BM219">
            <v>122.78</v>
          </cell>
          <cell r="BN219">
            <v>125.89</v>
          </cell>
          <cell r="BO219">
            <v>129.01</v>
          </cell>
          <cell r="BP219">
            <v>132.13</v>
          </cell>
          <cell r="BQ219">
            <v>135.24</v>
          </cell>
          <cell r="BR219">
            <v>138.36000000000001</v>
          </cell>
          <cell r="BS219">
            <v>141.47999999999999</v>
          </cell>
          <cell r="BT219">
            <v>144.59</v>
          </cell>
          <cell r="BU219">
            <v>147.71</v>
          </cell>
          <cell r="BV219">
            <v>150.83000000000001</v>
          </cell>
          <cell r="BW219">
            <v>153.94</v>
          </cell>
          <cell r="BX219">
            <v>157.06</v>
          </cell>
          <cell r="BY219">
            <v>160.18</v>
          </cell>
          <cell r="BZ219">
            <v>163.29</v>
          </cell>
          <cell r="CA219">
            <v>166.41</v>
          </cell>
          <cell r="CB219">
            <v>169.52</v>
          </cell>
          <cell r="CC219">
            <v>153.94</v>
          </cell>
        </row>
        <row r="220">
          <cell r="AD220">
            <v>54</v>
          </cell>
          <cell r="AE220">
            <v>71.2</v>
          </cell>
          <cell r="AF220">
            <v>73.459999999999994</v>
          </cell>
          <cell r="AG220">
            <v>75.73</v>
          </cell>
          <cell r="AH220">
            <v>78</v>
          </cell>
          <cell r="AI220">
            <v>80.27</v>
          </cell>
          <cell r="AJ220">
            <v>82.54</v>
          </cell>
          <cell r="AK220">
            <v>84.8</v>
          </cell>
          <cell r="AL220">
            <v>87.07</v>
          </cell>
          <cell r="AM220">
            <v>89.34</v>
          </cell>
          <cell r="AN220">
            <v>91.61</v>
          </cell>
          <cell r="AO220">
            <v>93.88</v>
          </cell>
          <cell r="AP220">
            <v>96.15</v>
          </cell>
          <cell r="AQ220">
            <v>98.41</v>
          </cell>
          <cell r="AR220">
            <v>100.68</v>
          </cell>
          <cell r="AS220">
            <v>102.95</v>
          </cell>
          <cell r="AT220">
            <v>105.22</v>
          </cell>
          <cell r="AU220">
            <v>107.49</v>
          </cell>
          <cell r="AV220">
            <v>109.75</v>
          </cell>
          <cell r="AW220">
            <v>112.02</v>
          </cell>
          <cell r="AX220">
            <v>114.29</v>
          </cell>
          <cell r="AY220">
            <v>116.56</v>
          </cell>
          <cell r="AZ220">
            <v>118.83</v>
          </cell>
          <cell r="BA220">
            <v>121.09</v>
          </cell>
          <cell r="BB220">
            <v>123.36</v>
          </cell>
          <cell r="BC220">
            <v>112.02</v>
          </cell>
          <cell r="BD220">
            <v>54</v>
          </cell>
          <cell r="BE220">
            <v>99.68</v>
          </cell>
          <cell r="BF220">
            <v>102.85</v>
          </cell>
          <cell r="BG220">
            <v>106.03</v>
          </cell>
          <cell r="BH220">
            <v>109.2</v>
          </cell>
          <cell r="BI220">
            <v>112.38</v>
          </cell>
          <cell r="BJ220">
            <v>115.55</v>
          </cell>
          <cell r="BK220">
            <v>118.73</v>
          </cell>
          <cell r="BL220">
            <v>121.9</v>
          </cell>
          <cell r="BM220">
            <v>125.08</v>
          </cell>
          <cell r="BN220">
            <v>128.25</v>
          </cell>
          <cell r="BO220">
            <v>131.43</v>
          </cell>
          <cell r="BP220">
            <v>134.6</v>
          </cell>
          <cell r="BQ220">
            <v>137.78</v>
          </cell>
          <cell r="BR220">
            <v>140.94999999999999</v>
          </cell>
          <cell r="BS220">
            <v>144.13</v>
          </cell>
          <cell r="BT220">
            <v>147.30000000000001</v>
          </cell>
          <cell r="BU220">
            <v>150.47999999999999</v>
          </cell>
          <cell r="BV220">
            <v>153.65</v>
          </cell>
          <cell r="BW220">
            <v>156.83000000000001</v>
          </cell>
          <cell r="BX220">
            <v>160</v>
          </cell>
          <cell r="BY220">
            <v>163.18</v>
          </cell>
          <cell r="BZ220">
            <v>166.36</v>
          </cell>
          <cell r="CA220">
            <v>169.53</v>
          </cell>
          <cell r="CB220">
            <v>172.71</v>
          </cell>
          <cell r="CC220">
            <v>156.83000000000001</v>
          </cell>
        </row>
        <row r="221">
          <cell r="AD221">
            <v>55</v>
          </cell>
          <cell r="AE221">
            <v>72.5</v>
          </cell>
          <cell r="AF221">
            <v>74.81</v>
          </cell>
          <cell r="AG221">
            <v>77.12</v>
          </cell>
          <cell r="AH221">
            <v>79.430000000000007</v>
          </cell>
          <cell r="AI221">
            <v>81.739999999999995</v>
          </cell>
          <cell r="AJ221">
            <v>84.05</v>
          </cell>
          <cell r="AK221">
            <v>86.36</v>
          </cell>
          <cell r="AL221">
            <v>88.67</v>
          </cell>
          <cell r="AM221">
            <v>90.98</v>
          </cell>
          <cell r="AN221">
            <v>93.29</v>
          </cell>
          <cell r="AO221">
            <v>95.6</v>
          </cell>
          <cell r="AP221">
            <v>97.91</v>
          </cell>
          <cell r="AQ221">
            <v>100.22</v>
          </cell>
          <cell r="AR221">
            <v>102.53</v>
          </cell>
          <cell r="AS221">
            <v>104.84</v>
          </cell>
          <cell r="AT221">
            <v>107.15</v>
          </cell>
          <cell r="AU221">
            <v>109.46</v>
          </cell>
          <cell r="AV221">
            <v>111.77</v>
          </cell>
          <cell r="AW221">
            <v>114.08</v>
          </cell>
          <cell r="AX221">
            <v>116.39</v>
          </cell>
          <cell r="AY221">
            <v>118.7</v>
          </cell>
          <cell r="AZ221">
            <v>121.01</v>
          </cell>
          <cell r="BA221">
            <v>123.32</v>
          </cell>
          <cell r="BB221">
            <v>125.63</v>
          </cell>
          <cell r="BC221">
            <v>114.08</v>
          </cell>
          <cell r="BD221">
            <v>55</v>
          </cell>
          <cell r="BE221">
            <v>101.5</v>
          </cell>
          <cell r="BF221">
            <v>104.74</v>
          </cell>
          <cell r="BG221">
            <v>107.97</v>
          </cell>
          <cell r="BH221">
            <v>111.21</v>
          </cell>
          <cell r="BI221">
            <v>114.44</v>
          </cell>
          <cell r="BJ221">
            <v>117.67</v>
          </cell>
          <cell r="BK221">
            <v>120.91</v>
          </cell>
          <cell r="BL221">
            <v>124.14</v>
          </cell>
          <cell r="BM221">
            <v>127.38</v>
          </cell>
          <cell r="BN221">
            <v>130.61000000000001</v>
          </cell>
          <cell r="BO221">
            <v>133.85</v>
          </cell>
          <cell r="BP221">
            <v>137.08000000000001</v>
          </cell>
          <cell r="BQ221">
            <v>140.31</v>
          </cell>
          <cell r="BR221">
            <v>143.55000000000001</v>
          </cell>
          <cell r="BS221">
            <v>146.78</v>
          </cell>
          <cell r="BT221">
            <v>150.02000000000001</v>
          </cell>
          <cell r="BU221">
            <v>153.25</v>
          </cell>
          <cell r="BV221">
            <v>156.47999999999999</v>
          </cell>
          <cell r="BW221">
            <v>159.72</v>
          </cell>
          <cell r="BX221">
            <v>162.94999999999999</v>
          </cell>
          <cell r="BY221">
            <v>166.19</v>
          </cell>
          <cell r="BZ221">
            <v>169.42</v>
          </cell>
          <cell r="CA221">
            <v>172.65</v>
          </cell>
          <cell r="CB221">
            <v>175.89</v>
          </cell>
          <cell r="CC221">
            <v>159.72</v>
          </cell>
        </row>
        <row r="222">
          <cell r="AD222">
            <v>56</v>
          </cell>
          <cell r="AE222">
            <v>73.81</v>
          </cell>
          <cell r="AF222">
            <v>76.16</v>
          </cell>
          <cell r="AG222">
            <v>78.510000000000005</v>
          </cell>
          <cell r="AH222">
            <v>80.87</v>
          </cell>
          <cell r="AI222">
            <v>83.22</v>
          </cell>
          <cell r="AJ222">
            <v>85.57</v>
          </cell>
          <cell r="AK222">
            <v>87.92</v>
          </cell>
          <cell r="AL222">
            <v>90.27</v>
          </cell>
          <cell r="AM222">
            <v>92.63</v>
          </cell>
          <cell r="AN222">
            <v>94.98</v>
          </cell>
          <cell r="AO222">
            <v>97.33</v>
          </cell>
          <cell r="AP222">
            <v>99.68</v>
          </cell>
          <cell r="AQ222">
            <v>102.03</v>
          </cell>
          <cell r="AR222">
            <v>104.39</v>
          </cell>
          <cell r="AS222">
            <v>106.74</v>
          </cell>
          <cell r="AT222">
            <v>109.09</v>
          </cell>
          <cell r="AU222">
            <v>111.44</v>
          </cell>
          <cell r="AV222">
            <v>113.79</v>
          </cell>
          <cell r="AW222">
            <v>116.15</v>
          </cell>
          <cell r="AX222">
            <v>118.5</v>
          </cell>
          <cell r="AY222">
            <v>120.85</v>
          </cell>
          <cell r="AZ222">
            <v>123.2</v>
          </cell>
          <cell r="BA222">
            <v>125.55</v>
          </cell>
          <cell r="BB222">
            <v>127.91</v>
          </cell>
          <cell r="BC222">
            <v>116.15</v>
          </cell>
          <cell r="BD222">
            <v>56</v>
          </cell>
          <cell r="BE222">
            <v>103.33</v>
          </cell>
          <cell r="BF222">
            <v>106.63</v>
          </cell>
          <cell r="BG222">
            <v>109.92</v>
          </cell>
          <cell r="BH222">
            <v>113.21</v>
          </cell>
          <cell r="BI222">
            <v>116.5</v>
          </cell>
          <cell r="BJ222">
            <v>119.8</v>
          </cell>
          <cell r="BK222">
            <v>123.09</v>
          </cell>
          <cell r="BL222">
            <v>126.38</v>
          </cell>
          <cell r="BM222">
            <v>129.68</v>
          </cell>
          <cell r="BN222">
            <v>132.97</v>
          </cell>
          <cell r="BO222">
            <v>136.26</v>
          </cell>
          <cell r="BP222">
            <v>139.55000000000001</v>
          </cell>
          <cell r="BQ222">
            <v>142.85</v>
          </cell>
          <cell r="BR222">
            <v>146.13999999999999</v>
          </cell>
          <cell r="BS222">
            <v>149.43</v>
          </cell>
          <cell r="BT222">
            <v>152.72999999999999</v>
          </cell>
          <cell r="BU222">
            <v>156.02000000000001</v>
          </cell>
          <cell r="BV222">
            <v>159.31</v>
          </cell>
          <cell r="BW222">
            <v>162.6</v>
          </cell>
          <cell r="BX222">
            <v>165.9</v>
          </cell>
          <cell r="BY222">
            <v>169.19</v>
          </cell>
          <cell r="BZ222">
            <v>172.48</v>
          </cell>
          <cell r="CA222">
            <v>175.78</v>
          </cell>
          <cell r="CB222">
            <v>179.07</v>
          </cell>
          <cell r="CC222">
            <v>162.6</v>
          </cell>
        </row>
        <row r="223">
          <cell r="AD223">
            <v>57</v>
          </cell>
          <cell r="AE223">
            <v>75.12</v>
          </cell>
          <cell r="AF223">
            <v>77.510000000000005</v>
          </cell>
          <cell r="AG223">
            <v>76.900000000000006</v>
          </cell>
          <cell r="AH223">
            <v>82.3</v>
          </cell>
          <cell r="AI223">
            <v>74.69</v>
          </cell>
          <cell r="AJ223">
            <v>87.09</v>
          </cell>
          <cell r="AK223">
            <v>89.48</v>
          </cell>
          <cell r="AL223">
            <v>91.87</v>
          </cell>
          <cell r="AM223">
            <v>94.27</v>
          </cell>
          <cell r="AN223">
            <v>96.66</v>
          </cell>
          <cell r="AO223">
            <v>99.06</v>
          </cell>
          <cell r="AP223">
            <v>101.45</v>
          </cell>
          <cell r="AQ223">
            <v>103.84</v>
          </cell>
          <cell r="AR223">
            <v>106.24</v>
          </cell>
          <cell r="AS223">
            <v>108.63</v>
          </cell>
          <cell r="AT223">
            <v>111.03</v>
          </cell>
          <cell r="AU223">
            <v>113.42</v>
          </cell>
          <cell r="AV223">
            <v>115.81</v>
          </cell>
          <cell r="AW223">
            <v>118.21</v>
          </cell>
          <cell r="AX223">
            <v>120.6</v>
          </cell>
          <cell r="AY223">
            <v>123</v>
          </cell>
          <cell r="AZ223">
            <v>125.39</v>
          </cell>
          <cell r="BA223">
            <v>127.78</v>
          </cell>
          <cell r="BB223">
            <v>130.18</v>
          </cell>
          <cell r="BC223">
            <v>118.21</v>
          </cell>
          <cell r="BD223">
            <v>57</v>
          </cell>
          <cell r="BE223">
            <v>105.16</v>
          </cell>
          <cell r="BF223">
            <v>108.51</v>
          </cell>
          <cell r="BG223">
            <v>111.87</v>
          </cell>
          <cell r="BH223">
            <v>115.22</v>
          </cell>
          <cell r="BI223">
            <v>118.57</v>
          </cell>
          <cell r="BJ223">
            <v>121.92</v>
          </cell>
          <cell r="BK223">
            <v>125.27</v>
          </cell>
          <cell r="BL223">
            <v>128.62</v>
          </cell>
          <cell r="BM223">
            <v>131.97999999999999</v>
          </cell>
          <cell r="BN223">
            <v>135.33000000000001</v>
          </cell>
          <cell r="BO223">
            <v>138.68</v>
          </cell>
          <cell r="BP223">
            <v>142.03</v>
          </cell>
          <cell r="BQ223">
            <v>145.38</v>
          </cell>
          <cell r="BR223">
            <v>148.72999999999999</v>
          </cell>
          <cell r="BS223">
            <v>152.09</v>
          </cell>
          <cell r="BT223">
            <v>155.44</v>
          </cell>
          <cell r="BU223">
            <v>158.79</v>
          </cell>
          <cell r="BV223">
            <v>162.13999999999999</v>
          </cell>
          <cell r="BW223">
            <v>165.49</v>
          </cell>
          <cell r="BX223">
            <v>168.84</v>
          </cell>
          <cell r="BY223">
            <v>172.19</v>
          </cell>
          <cell r="BZ223">
            <v>175.55</v>
          </cell>
          <cell r="CA223">
            <v>178.9</v>
          </cell>
          <cell r="CB223">
            <v>182.25</v>
          </cell>
          <cell r="CC223">
            <v>165.49</v>
          </cell>
        </row>
        <row r="224">
          <cell r="AD224">
            <v>58</v>
          </cell>
          <cell r="AE224">
            <v>76.42</v>
          </cell>
          <cell r="AF224">
            <v>78.86</v>
          </cell>
          <cell r="AG224">
            <v>81.290000000000006</v>
          </cell>
          <cell r="AH224">
            <v>83.73</v>
          </cell>
          <cell r="AI224">
            <v>86.17</v>
          </cell>
          <cell r="AJ224">
            <v>88.6</v>
          </cell>
          <cell r="AK224">
            <v>91.04</v>
          </cell>
          <cell r="AL224">
            <v>93.47</v>
          </cell>
          <cell r="AM224">
            <v>95.91</v>
          </cell>
          <cell r="AN224">
            <v>98.35</v>
          </cell>
          <cell r="AO224">
            <v>100.78</v>
          </cell>
          <cell r="AP224">
            <v>103.22</v>
          </cell>
          <cell r="AQ224">
            <v>105.65</v>
          </cell>
          <cell r="AR224">
            <v>108.09</v>
          </cell>
          <cell r="AS224">
            <v>110.53</v>
          </cell>
          <cell r="AT224">
            <v>112.96</v>
          </cell>
          <cell r="AU224">
            <v>115.4</v>
          </cell>
          <cell r="AV224">
            <v>117.83</v>
          </cell>
          <cell r="AW224">
            <v>120.27</v>
          </cell>
          <cell r="AX224">
            <v>122.71</v>
          </cell>
          <cell r="AY224">
            <v>125.14</v>
          </cell>
          <cell r="AZ224">
            <v>127.58</v>
          </cell>
          <cell r="BA224">
            <v>130.01</v>
          </cell>
          <cell r="BB224">
            <v>132.44999999999999</v>
          </cell>
          <cell r="BC224">
            <v>120.27</v>
          </cell>
          <cell r="BD224">
            <v>58</v>
          </cell>
          <cell r="BE224">
            <v>106.99</v>
          </cell>
          <cell r="BF224">
            <v>110.4</v>
          </cell>
          <cell r="BG224">
            <v>113.81</v>
          </cell>
          <cell r="BH224">
            <v>117.22</v>
          </cell>
          <cell r="BI224">
            <v>120.63</v>
          </cell>
          <cell r="BJ224">
            <v>124.04</v>
          </cell>
          <cell r="BK224">
            <v>127.45</v>
          </cell>
          <cell r="BL224">
            <v>130.86000000000001</v>
          </cell>
          <cell r="BM224">
            <v>134.28</v>
          </cell>
          <cell r="BN224">
            <v>137.69</v>
          </cell>
          <cell r="BO224">
            <v>141.1</v>
          </cell>
          <cell r="BP224">
            <v>144.51</v>
          </cell>
          <cell r="BQ224">
            <v>147.91999999999999</v>
          </cell>
          <cell r="BR224">
            <v>151.33000000000001</v>
          </cell>
          <cell r="BS224">
            <v>154.74</v>
          </cell>
          <cell r="BT224">
            <v>158.15</v>
          </cell>
          <cell r="BU224">
            <v>161.56</v>
          </cell>
          <cell r="BV224">
            <v>164.97</v>
          </cell>
          <cell r="BW224">
            <v>168.38</v>
          </cell>
          <cell r="BX224">
            <v>171.79</v>
          </cell>
          <cell r="BY224">
            <v>175.2</v>
          </cell>
          <cell r="BZ224">
            <v>178.61</v>
          </cell>
          <cell r="CA224">
            <v>182.02</v>
          </cell>
          <cell r="CB224">
            <v>185.43</v>
          </cell>
          <cell r="CC224">
            <v>168.38</v>
          </cell>
        </row>
        <row r="225">
          <cell r="AD225">
            <v>59</v>
          </cell>
          <cell r="AE225">
            <v>77.73</v>
          </cell>
          <cell r="AF225">
            <v>80.209999999999994</v>
          </cell>
          <cell r="AG225">
            <v>82.68</v>
          </cell>
          <cell r="AH225">
            <v>85.16</v>
          </cell>
          <cell r="AI225">
            <v>87.64</v>
          </cell>
          <cell r="AJ225">
            <v>90.12</v>
          </cell>
          <cell r="AK225">
            <v>92.6</v>
          </cell>
          <cell r="AL225">
            <v>95.07</v>
          </cell>
          <cell r="AM225">
            <v>97.55</v>
          </cell>
          <cell r="AN225">
            <v>100.03</v>
          </cell>
          <cell r="AO225">
            <v>102.51</v>
          </cell>
          <cell r="AP225">
            <v>104.99</v>
          </cell>
          <cell r="AQ225">
            <v>107.47</v>
          </cell>
          <cell r="AR225">
            <v>109.94</v>
          </cell>
          <cell r="AS225">
            <v>112.42</v>
          </cell>
          <cell r="AT225">
            <v>114.9</v>
          </cell>
          <cell r="AU225">
            <v>117.38</v>
          </cell>
          <cell r="AV225">
            <v>119.86</v>
          </cell>
          <cell r="AW225">
            <v>122.33</v>
          </cell>
          <cell r="AX225">
            <v>124.81</v>
          </cell>
          <cell r="AY225">
            <v>127.29</v>
          </cell>
          <cell r="AZ225">
            <v>129.77000000000001</v>
          </cell>
          <cell r="BA225">
            <v>132.25</v>
          </cell>
          <cell r="BB225">
            <v>134.72</v>
          </cell>
          <cell r="BC225">
            <v>122.33</v>
          </cell>
          <cell r="BD225">
            <v>59</v>
          </cell>
          <cell r="BE225">
            <v>108.82</v>
          </cell>
          <cell r="BF225">
            <v>112.29</v>
          </cell>
          <cell r="BG225">
            <v>115.76</v>
          </cell>
          <cell r="BH225">
            <v>119.23</v>
          </cell>
          <cell r="BI225">
            <v>122.7</v>
          </cell>
          <cell r="BJ225">
            <v>126.17</v>
          </cell>
          <cell r="BK225">
            <v>129.63999999999999</v>
          </cell>
          <cell r="BL225">
            <v>133.1</v>
          </cell>
          <cell r="BM225">
            <v>136.57</v>
          </cell>
          <cell r="BN225">
            <v>140.04</v>
          </cell>
          <cell r="BO225">
            <v>143.51</v>
          </cell>
          <cell r="BP225">
            <v>146.97999999999999</v>
          </cell>
          <cell r="BQ225">
            <v>150.44999999999999</v>
          </cell>
          <cell r="BR225">
            <v>153.91999999999999</v>
          </cell>
          <cell r="BS225">
            <v>157.38999999999999</v>
          </cell>
          <cell r="BT225">
            <v>160.86000000000001</v>
          </cell>
          <cell r="BU225">
            <v>164.33</v>
          </cell>
          <cell r="BV225">
            <v>167.8</v>
          </cell>
          <cell r="BW225">
            <v>171.27</v>
          </cell>
          <cell r="BX225">
            <v>174.74</v>
          </cell>
          <cell r="BY225">
            <v>178.2</v>
          </cell>
          <cell r="BZ225">
            <v>181.67</v>
          </cell>
          <cell r="CA225">
            <v>185.14</v>
          </cell>
          <cell r="CB225">
            <v>188.61</v>
          </cell>
          <cell r="CC225">
            <v>171.27</v>
          </cell>
        </row>
        <row r="226">
          <cell r="AD226">
            <v>60</v>
          </cell>
          <cell r="AE226">
            <v>79.040000000000006</v>
          </cell>
          <cell r="AF226">
            <v>81.56</v>
          </cell>
          <cell r="AG226">
            <v>84.08</v>
          </cell>
          <cell r="AH226">
            <v>86.6</v>
          </cell>
          <cell r="AI226">
            <v>89.12</v>
          </cell>
          <cell r="AJ226">
            <v>91.64</v>
          </cell>
          <cell r="AK226">
            <v>94.16</v>
          </cell>
          <cell r="AL226">
            <v>96.68</v>
          </cell>
          <cell r="AM226">
            <v>99.2</v>
          </cell>
          <cell r="AN226">
            <v>101.72</v>
          </cell>
          <cell r="AO226">
            <v>104.24</v>
          </cell>
          <cell r="AP226">
            <v>106.76</v>
          </cell>
          <cell r="AQ226">
            <v>109.28</v>
          </cell>
          <cell r="AR226">
            <v>111.8</v>
          </cell>
          <cell r="AS226">
            <v>114.32</v>
          </cell>
          <cell r="AT226">
            <v>116.84</v>
          </cell>
          <cell r="AU226">
            <v>119.36</v>
          </cell>
          <cell r="AV226">
            <v>121.88</v>
          </cell>
          <cell r="AW226">
            <v>124.4</v>
          </cell>
          <cell r="AX226">
            <v>126.92</v>
          </cell>
          <cell r="AY226">
            <v>129.44</v>
          </cell>
          <cell r="AZ226">
            <v>131.96</v>
          </cell>
          <cell r="BA226">
            <v>134.47999999999999</v>
          </cell>
          <cell r="BB226">
            <v>137</v>
          </cell>
          <cell r="BC226">
            <v>124.4</v>
          </cell>
          <cell r="BD226">
            <v>60</v>
          </cell>
          <cell r="BE226">
            <v>110.65</v>
          </cell>
          <cell r="BF226">
            <v>114.18</v>
          </cell>
          <cell r="BG226">
            <v>117.71</v>
          </cell>
          <cell r="BH226">
            <v>121.23</v>
          </cell>
          <cell r="BI226">
            <v>124.76</v>
          </cell>
          <cell r="BJ226">
            <v>128.29</v>
          </cell>
          <cell r="BK226">
            <v>131.82</v>
          </cell>
          <cell r="BL226">
            <v>135.35</v>
          </cell>
          <cell r="BM226">
            <v>138.87</v>
          </cell>
          <cell r="BN226">
            <v>142.4</v>
          </cell>
          <cell r="BO226">
            <v>145.93</v>
          </cell>
          <cell r="BP226">
            <v>149.46</v>
          </cell>
          <cell r="BQ226">
            <v>152.99</v>
          </cell>
          <cell r="BR226">
            <v>156.51</v>
          </cell>
          <cell r="BS226">
            <v>160.04</v>
          </cell>
          <cell r="BT226">
            <v>163.57</v>
          </cell>
          <cell r="BU226">
            <v>167.1</v>
          </cell>
          <cell r="BV226">
            <v>170.63</v>
          </cell>
          <cell r="BW226">
            <v>174.15</v>
          </cell>
          <cell r="BX226">
            <v>177.68</v>
          </cell>
          <cell r="BY226">
            <v>181.21</v>
          </cell>
          <cell r="BZ226">
            <v>184.74</v>
          </cell>
          <cell r="CA226">
            <v>188.27</v>
          </cell>
          <cell r="CB226">
            <v>191.79</v>
          </cell>
          <cell r="CC226">
            <v>174.15</v>
          </cell>
        </row>
        <row r="227">
          <cell r="AD227">
            <v>61</v>
          </cell>
          <cell r="AE227">
            <v>80.34</v>
          </cell>
          <cell r="AF227">
            <v>82.9</v>
          </cell>
          <cell r="AG227">
            <v>85.47</v>
          </cell>
          <cell r="AH227">
            <v>88.03</v>
          </cell>
          <cell r="AI227">
            <v>90.59</v>
          </cell>
          <cell r="AJ227">
            <v>93.15</v>
          </cell>
          <cell r="AK227">
            <v>95.71</v>
          </cell>
          <cell r="AL227">
            <v>98.28</v>
          </cell>
          <cell r="AM227">
            <v>100.84</v>
          </cell>
          <cell r="AN227">
            <v>103.4</v>
          </cell>
          <cell r="AO227">
            <v>105.96</v>
          </cell>
          <cell r="AP227">
            <v>108.52</v>
          </cell>
          <cell r="AQ227">
            <v>111.09</v>
          </cell>
          <cell r="AR227">
            <v>113.65</v>
          </cell>
          <cell r="AS227">
            <v>116.21</v>
          </cell>
          <cell r="AT227">
            <v>118.77</v>
          </cell>
          <cell r="AU227">
            <v>121.33</v>
          </cell>
          <cell r="AV227">
            <v>123.9</v>
          </cell>
          <cell r="AW227">
            <v>126.46</v>
          </cell>
          <cell r="AX227">
            <v>129.02000000000001</v>
          </cell>
          <cell r="AY227">
            <v>131.58000000000001</v>
          </cell>
          <cell r="AZ227">
            <v>134.13999999999999</v>
          </cell>
          <cell r="BA227">
            <v>136.71</v>
          </cell>
          <cell r="BB227">
            <v>139.27000000000001</v>
          </cell>
          <cell r="BC227">
            <v>126.46</v>
          </cell>
          <cell r="BD227">
            <v>61</v>
          </cell>
          <cell r="BE227">
            <v>112.48</v>
          </cell>
          <cell r="BF227">
            <v>116.06</v>
          </cell>
          <cell r="BG227">
            <v>119.65</v>
          </cell>
          <cell r="BH227">
            <v>123.24</v>
          </cell>
          <cell r="BI227">
            <v>126.83</v>
          </cell>
          <cell r="BJ227">
            <v>130.41</v>
          </cell>
          <cell r="BK227">
            <v>134</v>
          </cell>
          <cell r="BL227">
            <v>137.59</v>
          </cell>
          <cell r="BM227">
            <v>141.16999999999999</v>
          </cell>
          <cell r="BN227">
            <v>144.76</v>
          </cell>
          <cell r="BO227">
            <v>148.35</v>
          </cell>
          <cell r="BP227">
            <v>151.93</v>
          </cell>
          <cell r="BQ227">
            <v>155.52000000000001</v>
          </cell>
          <cell r="BR227">
            <v>159.11000000000001</v>
          </cell>
          <cell r="BS227">
            <v>162.69</v>
          </cell>
          <cell r="BT227">
            <v>166.28</v>
          </cell>
          <cell r="BU227">
            <v>169.87</v>
          </cell>
          <cell r="BV227">
            <v>173.45</v>
          </cell>
          <cell r="BW227">
            <v>177.04</v>
          </cell>
          <cell r="BX227">
            <v>180.63</v>
          </cell>
          <cell r="BY227">
            <v>184.21</v>
          </cell>
          <cell r="BZ227">
            <v>187.8</v>
          </cell>
          <cell r="CA227">
            <v>191.39</v>
          </cell>
          <cell r="CB227">
            <v>194.98</v>
          </cell>
          <cell r="CC227">
            <v>177.04</v>
          </cell>
        </row>
        <row r="228">
          <cell r="AD228">
            <v>62</v>
          </cell>
          <cell r="AE228">
            <v>81.650000000000006</v>
          </cell>
          <cell r="AF228">
            <v>84.25</v>
          </cell>
          <cell r="AG228">
            <v>86.86</v>
          </cell>
          <cell r="AH228">
            <v>89.46</v>
          </cell>
          <cell r="AI228">
            <v>92.06</v>
          </cell>
          <cell r="AJ228">
            <v>94.67</v>
          </cell>
          <cell r="AK228">
            <v>97.27</v>
          </cell>
          <cell r="AL228">
            <v>99.88</v>
          </cell>
          <cell r="AM228">
            <v>102.48</v>
          </cell>
          <cell r="AN228">
            <v>105.08</v>
          </cell>
          <cell r="AO228">
            <v>107.69</v>
          </cell>
          <cell r="AP228">
            <v>110.29</v>
          </cell>
          <cell r="AQ228">
            <v>112.9</v>
          </cell>
          <cell r="AR228">
            <v>115.5</v>
          </cell>
          <cell r="AS228">
            <v>118.1</v>
          </cell>
          <cell r="AT228">
            <v>120.71</v>
          </cell>
          <cell r="AU228">
            <v>123.31</v>
          </cell>
          <cell r="AV228">
            <v>125.92</v>
          </cell>
          <cell r="AW228">
            <v>128.52000000000001</v>
          </cell>
          <cell r="AX228">
            <v>131.12</v>
          </cell>
          <cell r="AY228">
            <v>133.72999999999999</v>
          </cell>
          <cell r="AZ228">
            <v>136.33000000000001</v>
          </cell>
          <cell r="BA228">
            <v>138.94</v>
          </cell>
          <cell r="BB228">
            <v>141.54</v>
          </cell>
          <cell r="BC228">
            <v>128.52000000000001</v>
          </cell>
          <cell r="BD228">
            <v>62</v>
          </cell>
          <cell r="BE228">
            <v>114.31</v>
          </cell>
          <cell r="BF228">
            <v>117.95</v>
          </cell>
          <cell r="BG228">
            <v>121.6</v>
          </cell>
          <cell r="BH228">
            <v>125.24</v>
          </cell>
          <cell r="BI228">
            <v>128.88999999999999</v>
          </cell>
          <cell r="BJ228">
            <v>132.54</v>
          </cell>
          <cell r="BK228">
            <v>136.18</v>
          </cell>
          <cell r="BL228">
            <v>139.83000000000001</v>
          </cell>
          <cell r="BM228">
            <v>143.47</v>
          </cell>
          <cell r="BN228">
            <v>147.12</v>
          </cell>
          <cell r="BO228">
            <v>150.76</v>
          </cell>
          <cell r="BP228">
            <v>154.41</v>
          </cell>
          <cell r="BQ228">
            <v>158.05000000000001</v>
          </cell>
          <cell r="BR228">
            <v>161.69999999999999</v>
          </cell>
          <cell r="BS228">
            <v>165.35</v>
          </cell>
          <cell r="BT228">
            <v>168.99</v>
          </cell>
          <cell r="BU228">
            <v>172.64</v>
          </cell>
          <cell r="BV228">
            <v>176.28</v>
          </cell>
          <cell r="BW228">
            <v>179.93</v>
          </cell>
          <cell r="BX228">
            <v>183.57</v>
          </cell>
          <cell r="BY228">
            <v>187.22</v>
          </cell>
          <cell r="BZ228">
            <v>190.87</v>
          </cell>
          <cell r="CA228">
            <v>194.51</v>
          </cell>
          <cell r="CB228">
            <v>198.16</v>
          </cell>
          <cell r="CC228">
            <v>179.93</v>
          </cell>
        </row>
        <row r="229">
          <cell r="AD229">
            <v>63</v>
          </cell>
          <cell r="AE229">
            <v>82.95</v>
          </cell>
          <cell r="AF229">
            <v>85.6</v>
          </cell>
          <cell r="AG229">
            <v>88.25</v>
          </cell>
          <cell r="AH229">
            <v>90.89</v>
          </cell>
          <cell r="AI229">
            <v>93.54</v>
          </cell>
          <cell r="AJ229">
            <v>96.18</v>
          </cell>
          <cell r="AK229">
            <v>98.83</v>
          </cell>
          <cell r="AL229">
            <v>101.48</v>
          </cell>
          <cell r="AM229">
            <v>104.12</v>
          </cell>
          <cell r="AN229">
            <v>106.77</v>
          </cell>
          <cell r="AO229">
            <v>109.41</v>
          </cell>
          <cell r="AP229">
            <v>112.06</v>
          </cell>
          <cell r="AQ229">
            <v>114.71</v>
          </cell>
          <cell r="AR229">
            <v>117.35</v>
          </cell>
          <cell r="AS229">
            <v>120</v>
          </cell>
          <cell r="AT229">
            <v>122.64</v>
          </cell>
          <cell r="AU229">
            <v>125.29</v>
          </cell>
          <cell r="AV229">
            <v>127.94</v>
          </cell>
          <cell r="AW229">
            <v>130.58000000000001</v>
          </cell>
          <cell r="AX229">
            <v>133.22999999999999</v>
          </cell>
          <cell r="AY229">
            <v>135.87</v>
          </cell>
          <cell r="AZ229">
            <v>138.52000000000001</v>
          </cell>
          <cell r="BA229">
            <v>141.16999999999999</v>
          </cell>
          <cell r="BB229">
            <v>143.81</v>
          </cell>
          <cell r="BC229">
            <v>130.58000000000001</v>
          </cell>
          <cell r="BD229">
            <v>63</v>
          </cell>
          <cell r="BE229">
            <v>116.14</v>
          </cell>
          <cell r="BF229">
            <v>119.84</v>
          </cell>
          <cell r="BG229">
            <v>123.54</v>
          </cell>
          <cell r="BH229">
            <v>127.25</v>
          </cell>
          <cell r="BI229">
            <v>130.94999999999999</v>
          </cell>
          <cell r="BJ229">
            <v>134.66</v>
          </cell>
          <cell r="BK229">
            <v>138.36000000000001</v>
          </cell>
          <cell r="BL229">
            <v>142.07</v>
          </cell>
          <cell r="BM229">
            <v>145.77000000000001</v>
          </cell>
          <cell r="BN229">
            <v>149.47999999999999</v>
          </cell>
          <cell r="BO229">
            <v>153.18</v>
          </cell>
          <cell r="BP229">
            <v>156.88</v>
          </cell>
          <cell r="BQ229">
            <v>160.59</v>
          </cell>
          <cell r="BR229">
            <v>164.29</v>
          </cell>
          <cell r="BS229">
            <v>168</v>
          </cell>
          <cell r="BT229">
            <v>171.7</v>
          </cell>
          <cell r="BU229">
            <v>175.41</v>
          </cell>
          <cell r="BV229">
            <v>179.11</v>
          </cell>
          <cell r="BW229">
            <v>182.82</v>
          </cell>
          <cell r="BX229">
            <v>186.52</v>
          </cell>
          <cell r="BY229">
            <v>190.22</v>
          </cell>
          <cell r="BZ229">
            <v>193.93</v>
          </cell>
          <cell r="CA229">
            <v>197.63</v>
          </cell>
          <cell r="CB229">
            <v>201.34</v>
          </cell>
          <cell r="CC229">
            <v>182.82</v>
          </cell>
        </row>
        <row r="230">
          <cell r="AD230">
            <v>64</v>
          </cell>
          <cell r="AE230">
            <v>84.25</v>
          </cell>
          <cell r="AF230">
            <v>86.95</v>
          </cell>
          <cell r="AG230">
            <v>89.64</v>
          </cell>
          <cell r="AH230">
            <v>92.32</v>
          </cell>
          <cell r="AI230">
            <v>95.01</v>
          </cell>
          <cell r="AJ230">
            <v>97.7</v>
          </cell>
          <cell r="AK230">
            <v>100.39</v>
          </cell>
          <cell r="AL230">
            <v>103.08</v>
          </cell>
          <cell r="AM230">
            <v>105.77</v>
          </cell>
          <cell r="AN230">
            <v>108.45</v>
          </cell>
          <cell r="AO230">
            <v>111.14</v>
          </cell>
          <cell r="AP230">
            <v>113.83</v>
          </cell>
          <cell r="AQ230">
            <v>116.52</v>
          </cell>
          <cell r="AR230">
            <v>119.21</v>
          </cell>
          <cell r="AS230">
            <v>121.89</v>
          </cell>
          <cell r="AT230">
            <v>124.58</v>
          </cell>
          <cell r="AU230">
            <v>127.27</v>
          </cell>
          <cell r="AV230">
            <v>129.96</v>
          </cell>
          <cell r="AW230">
            <v>132.65</v>
          </cell>
          <cell r="AX230">
            <v>135.33000000000001</v>
          </cell>
          <cell r="AY230">
            <v>138.02000000000001</v>
          </cell>
          <cell r="AZ230">
            <v>140.71</v>
          </cell>
          <cell r="BA230">
            <v>143.4</v>
          </cell>
          <cell r="BB230">
            <v>146.09</v>
          </cell>
          <cell r="BC230">
            <v>132.63999999999999</v>
          </cell>
          <cell r="BD230">
            <v>64</v>
          </cell>
          <cell r="BE230">
            <v>117.96</v>
          </cell>
          <cell r="BF230">
            <v>121.73</v>
          </cell>
          <cell r="BG230">
            <v>125.49</v>
          </cell>
          <cell r="BH230">
            <v>129.25</v>
          </cell>
          <cell r="BI230">
            <v>133.02000000000001</v>
          </cell>
          <cell r="BJ230">
            <v>136.78</v>
          </cell>
          <cell r="BK230">
            <v>140.54</v>
          </cell>
          <cell r="BL230">
            <v>144.31</v>
          </cell>
          <cell r="BM230">
            <v>148.07</v>
          </cell>
          <cell r="BN230">
            <v>151.83000000000001</v>
          </cell>
          <cell r="BO230">
            <v>155.6</v>
          </cell>
          <cell r="BP230">
            <v>159.36000000000001</v>
          </cell>
          <cell r="BQ230">
            <v>163.12</v>
          </cell>
          <cell r="BR230">
            <v>166.89</v>
          </cell>
          <cell r="BS230">
            <v>170.65</v>
          </cell>
          <cell r="BT230">
            <v>174.41</v>
          </cell>
          <cell r="BU230">
            <v>178.18</v>
          </cell>
          <cell r="BV230">
            <v>181.94</v>
          </cell>
          <cell r="BW230">
            <v>185.7</v>
          </cell>
          <cell r="BX230">
            <v>189.47</v>
          </cell>
          <cell r="BY230">
            <v>193.23</v>
          </cell>
          <cell r="BZ230">
            <v>196.99</v>
          </cell>
          <cell r="CA230">
            <v>200.76</v>
          </cell>
          <cell r="CB230">
            <v>204.52</v>
          </cell>
          <cell r="CC230">
            <v>185.7</v>
          </cell>
        </row>
        <row r="231">
          <cell r="AD231">
            <v>65</v>
          </cell>
          <cell r="AE231">
            <v>85.57</v>
          </cell>
          <cell r="AF231">
            <v>88.3</v>
          </cell>
          <cell r="AG231">
            <v>91.03</v>
          </cell>
          <cell r="AH231">
            <v>93.76</v>
          </cell>
          <cell r="AI231">
            <v>96.49</v>
          </cell>
          <cell r="AJ231">
            <v>99.22</v>
          </cell>
          <cell r="AK231">
            <v>101.95</v>
          </cell>
          <cell r="AL231">
            <v>104.68</v>
          </cell>
          <cell r="AM231">
            <v>107.41</v>
          </cell>
          <cell r="AN231">
            <v>110.14</v>
          </cell>
          <cell r="AO231">
            <v>112.87</v>
          </cell>
          <cell r="AP231">
            <v>115.6</v>
          </cell>
          <cell r="AQ231">
            <v>118.33</v>
          </cell>
          <cell r="AR231">
            <v>121.06</v>
          </cell>
          <cell r="AS231">
            <v>123.79</v>
          </cell>
          <cell r="AT231">
            <v>126.52</v>
          </cell>
          <cell r="AU231">
            <v>129.25</v>
          </cell>
          <cell r="AV231">
            <v>131.97999999999999</v>
          </cell>
          <cell r="AW231">
            <v>134.71</v>
          </cell>
          <cell r="AX231">
            <v>137.44</v>
          </cell>
          <cell r="AY231">
            <v>140.16999999999999</v>
          </cell>
          <cell r="AZ231">
            <v>142.9</v>
          </cell>
          <cell r="BA231">
            <v>145.63</v>
          </cell>
          <cell r="BB231">
            <v>148.36000000000001</v>
          </cell>
          <cell r="BC231">
            <v>134.71</v>
          </cell>
          <cell r="BD231">
            <v>65</v>
          </cell>
          <cell r="BE231">
            <v>119.79</v>
          </cell>
          <cell r="BF231">
            <v>123.62</v>
          </cell>
          <cell r="BG231">
            <v>127.44</v>
          </cell>
          <cell r="BH231">
            <v>131.26</v>
          </cell>
          <cell r="BI231">
            <v>135.08000000000001</v>
          </cell>
          <cell r="BJ231">
            <v>138.9</v>
          </cell>
          <cell r="BK231">
            <v>142.72999999999999</v>
          </cell>
          <cell r="BL231">
            <v>146.55000000000001</v>
          </cell>
          <cell r="BM231">
            <v>150.37</v>
          </cell>
          <cell r="BN231">
            <v>154.19</v>
          </cell>
          <cell r="BO231">
            <v>158.01</v>
          </cell>
          <cell r="BP231">
            <v>161.84</v>
          </cell>
          <cell r="BQ231">
            <v>165.66</v>
          </cell>
          <cell r="BR231">
            <v>169.48</v>
          </cell>
          <cell r="BS231">
            <v>173.3</v>
          </cell>
          <cell r="BT231">
            <v>177.12</v>
          </cell>
          <cell r="BU231">
            <v>180.95</v>
          </cell>
          <cell r="BV231">
            <v>184.77</v>
          </cell>
          <cell r="BW231">
            <v>188.59</v>
          </cell>
          <cell r="BX231">
            <v>192.41</v>
          </cell>
          <cell r="BY231">
            <v>196.23</v>
          </cell>
          <cell r="BZ231">
            <v>200.06</v>
          </cell>
          <cell r="CA231">
            <v>203.88</v>
          </cell>
          <cell r="CB231">
            <v>207.7</v>
          </cell>
          <cell r="CC231">
            <v>188.59</v>
          </cell>
        </row>
        <row r="232">
          <cell r="AD232">
            <v>66</v>
          </cell>
          <cell r="AE232">
            <v>86.87</v>
          </cell>
          <cell r="AF232">
            <v>89.65</v>
          </cell>
          <cell r="AG232">
            <v>92.42</v>
          </cell>
          <cell r="AH232">
            <v>95.19</v>
          </cell>
          <cell r="AI232">
            <v>97.96</v>
          </cell>
          <cell r="AJ232">
            <v>100.73</v>
          </cell>
          <cell r="AK232">
            <v>103.51</v>
          </cell>
          <cell r="AL232">
            <v>106.28</v>
          </cell>
          <cell r="AM232">
            <v>109.05</v>
          </cell>
          <cell r="AN232">
            <v>111.82</v>
          </cell>
          <cell r="AO232">
            <v>114.59</v>
          </cell>
          <cell r="AP232">
            <v>117.37</v>
          </cell>
          <cell r="AQ232">
            <v>120.14</v>
          </cell>
          <cell r="AR232">
            <v>122.91</v>
          </cell>
          <cell r="AS232">
            <v>125.68</v>
          </cell>
          <cell r="AT232">
            <v>128.44999999999999</v>
          </cell>
          <cell r="AU232">
            <v>131.22999999999999</v>
          </cell>
          <cell r="AV232">
            <v>134</v>
          </cell>
          <cell r="AW232">
            <v>136.77000000000001</v>
          </cell>
          <cell r="AX232">
            <v>139.54</v>
          </cell>
          <cell r="AY232">
            <v>142.31</v>
          </cell>
          <cell r="AZ232">
            <v>145.09</v>
          </cell>
          <cell r="BA232">
            <v>147.86000000000001</v>
          </cell>
          <cell r="BB232">
            <v>150.63</v>
          </cell>
          <cell r="BC232">
            <v>136.77000000000001</v>
          </cell>
          <cell r="BD232">
            <v>66</v>
          </cell>
          <cell r="BE232">
            <v>121.62</v>
          </cell>
          <cell r="BF232">
            <v>125.5</v>
          </cell>
          <cell r="BG232">
            <v>129.38</v>
          </cell>
          <cell r="BH232">
            <v>133.27000000000001</v>
          </cell>
          <cell r="BI232">
            <v>137.15</v>
          </cell>
          <cell r="BJ232">
            <v>141.03</v>
          </cell>
          <cell r="BK232">
            <v>144.91</v>
          </cell>
          <cell r="BL232">
            <v>148.79</v>
          </cell>
          <cell r="BM232">
            <v>152.66999999999999</v>
          </cell>
          <cell r="BN232">
            <v>156.55000000000001</v>
          </cell>
          <cell r="BO232">
            <v>160.43</v>
          </cell>
          <cell r="BP232">
            <v>164.31</v>
          </cell>
          <cell r="BQ232">
            <v>168.19</v>
          </cell>
          <cell r="BR232">
            <v>172.07</v>
          </cell>
          <cell r="BS232">
            <v>175.95</v>
          </cell>
          <cell r="BT232">
            <v>179.84</v>
          </cell>
          <cell r="BU232">
            <v>183.72</v>
          </cell>
          <cell r="BV232">
            <v>187.6</v>
          </cell>
          <cell r="BW232">
            <v>191.48</v>
          </cell>
          <cell r="BX232">
            <v>195.36</v>
          </cell>
          <cell r="BY232">
            <v>199.24</v>
          </cell>
          <cell r="BZ232">
            <v>203.12</v>
          </cell>
          <cell r="CA232">
            <v>207</v>
          </cell>
          <cell r="CB232">
            <v>210.88</v>
          </cell>
          <cell r="CC232">
            <v>191.48</v>
          </cell>
        </row>
        <row r="233">
          <cell r="AD233">
            <v>67</v>
          </cell>
          <cell r="AE233">
            <v>88.18</v>
          </cell>
          <cell r="AF233">
            <v>90.99</v>
          </cell>
          <cell r="AG233">
            <v>93.81</v>
          </cell>
          <cell r="AH233">
            <v>96.62</v>
          </cell>
          <cell r="AI233">
            <v>99.44</v>
          </cell>
          <cell r="AJ233">
            <v>102.25</v>
          </cell>
          <cell r="AK233">
            <v>105.06</v>
          </cell>
          <cell r="AL233">
            <v>107.88</v>
          </cell>
          <cell r="AM233">
            <v>110.69</v>
          </cell>
          <cell r="AN233">
            <v>113.51</v>
          </cell>
          <cell r="AO233">
            <v>116.32</v>
          </cell>
          <cell r="AP233">
            <v>119.13</v>
          </cell>
          <cell r="AQ233">
            <v>121.95</v>
          </cell>
          <cell r="AR233">
            <v>124.76</v>
          </cell>
          <cell r="AS233">
            <v>127.58</v>
          </cell>
          <cell r="AT233">
            <v>130.38999999999999</v>
          </cell>
          <cell r="AU233">
            <v>133.19999999999999</v>
          </cell>
          <cell r="AV233">
            <v>136.02000000000001</v>
          </cell>
          <cell r="AW233">
            <v>138.83000000000001</v>
          </cell>
          <cell r="AX233">
            <v>141.65</v>
          </cell>
          <cell r="AY233">
            <v>144.46</v>
          </cell>
          <cell r="AZ233">
            <v>147.27000000000001</v>
          </cell>
          <cell r="BA233">
            <v>150.09</v>
          </cell>
          <cell r="BB233">
            <v>152.9</v>
          </cell>
          <cell r="BC233">
            <v>138.83000000000001</v>
          </cell>
          <cell r="BD233">
            <v>67</v>
          </cell>
          <cell r="BE233">
            <v>123.45</v>
          </cell>
          <cell r="BF233">
            <v>127.39</v>
          </cell>
          <cell r="BG233">
            <v>131.33000000000001</v>
          </cell>
          <cell r="BH233">
            <v>135.27000000000001</v>
          </cell>
          <cell r="BI233">
            <v>139.21</v>
          </cell>
          <cell r="BJ233">
            <v>143.15</v>
          </cell>
          <cell r="BK233">
            <v>147.09</v>
          </cell>
          <cell r="BL233">
            <v>151.03</v>
          </cell>
          <cell r="BM233">
            <v>154.97</v>
          </cell>
          <cell r="BN233">
            <v>158.91</v>
          </cell>
          <cell r="BO233">
            <v>162.85</v>
          </cell>
          <cell r="BP233">
            <v>166.79</v>
          </cell>
          <cell r="BQ233">
            <v>170.73</v>
          </cell>
          <cell r="BR233">
            <v>174.67</v>
          </cell>
          <cell r="BS233">
            <v>178.61</v>
          </cell>
          <cell r="BT233">
            <v>182.55</v>
          </cell>
          <cell r="BU233">
            <v>186.49</v>
          </cell>
          <cell r="BV233">
            <v>190.43</v>
          </cell>
          <cell r="BW233">
            <v>194.37</v>
          </cell>
          <cell r="BX233">
            <v>198.3</v>
          </cell>
          <cell r="BY233">
            <v>202.24</v>
          </cell>
          <cell r="BZ233">
            <v>206.18</v>
          </cell>
          <cell r="CA233">
            <v>210.12</v>
          </cell>
          <cell r="CB233">
            <v>214.06</v>
          </cell>
          <cell r="CC233">
            <v>194.36</v>
          </cell>
        </row>
        <row r="234">
          <cell r="AD234">
            <v>68</v>
          </cell>
          <cell r="AE234">
            <v>89.49</v>
          </cell>
          <cell r="AF234">
            <v>92.34</v>
          </cell>
          <cell r="AG234">
            <v>95.2</v>
          </cell>
          <cell r="AH234">
            <v>98.05</v>
          </cell>
          <cell r="AI234">
            <v>100.91</v>
          </cell>
          <cell r="AJ234">
            <v>103.77</v>
          </cell>
          <cell r="AK234">
            <v>106.62</v>
          </cell>
          <cell r="AL234">
            <v>109.48</v>
          </cell>
          <cell r="AM234">
            <v>112.33</v>
          </cell>
          <cell r="AN234">
            <v>115.19</v>
          </cell>
          <cell r="AO234">
            <v>118.05</v>
          </cell>
          <cell r="AP234">
            <v>120.9</v>
          </cell>
          <cell r="AQ234">
            <v>123.76</v>
          </cell>
          <cell r="AR234">
            <v>126.61</v>
          </cell>
          <cell r="AS234">
            <v>129.47</v>
          </cell>
          <cell r="AT234">
            <v>132.33000000000001</v>
          </cell>
          <cell r="AU234">
            <v>135.18</v>
          </cell>
          <cell r="AV234">
            <v>138.04</v>
          </cell>
          <cell r="AW234">
            <v>140.88999999999999</v>
          </cell>
          <cell r="AX234">
            <v>143.75</v>
          </cell>
          <cell r="AY234">
            <v>146.61000000000001</v>
          </cell>
          <cell r="AZ234">
            <v>149.46</v>
          </cell>
          <cell r="BA234">
            <v>152.32</v>
          </cell>
          <cell r="BB234">
            <v>155.16999999999999</v>
          </cell>
          <cell r="BC234">
            <v>140.88999999999999</v>
          </cell>
          <cell r="BD234">
            <v>68</v>
          </cell>
          <cell r="BE234">
            <v>125.28</v>
          </cell>
          <cell r="BF234">
            <v>129.28</v>
          </cell>
          <cell r="BG234">
            <v>133.28</v>
          </cell>
          <cell r="BH234">
            <v>137.28</v>
          </cell>
          <cell r="BI234">
            <v>141.27000000000001</v>
          </cell>
          <cell r="BJ234">
            <v>145.27000000000001</v>
          </cell>
          <cell r="BK234">
            <v>149.27000000000001</v>
          </cell>
          <cell r="BL234">
            <v>153.27000000000001</v>
          </cell>
          <cell r="BM234">
            <v>157.27000000000001</v>
          </cell>
          <cell r="BN234">
            <v>161.27000000000001</v>
          </cell>
          <cell r="BO234">
            <v>165.27</v>
          </cell>
          <cell r="BP234">
            <v>169.26</v>
          </cell>
          <cell r="BQ234">
            <v>173.26</v>
          </cell>
          <cell r="BR234">
            <v>177.26</v>
          </cell>
          <cell r="BS234">
            <v>181.26</v>
          </cell>
          <cell r="BT234">
            <v>185.26</v>
          </cell>
          <cell r="BU234">
            <v>189.26</v>
          </cell>
          <cell r="BV234">
            <v>193.25</v>
          </cell>
          <cell r="BW234">
            <v>197.25</v>
          </cell>
          <cell r="BX234">
            <v>201.25</v>
          </cell>
          <cell r="BY234">
            <v>205.25</v>
          </cell>
          <cell r="BZ234">
            <v>209.25</v>
          </cell>
          <cell r="CA234">
            <v>213.25</v>
          </cell>
          <cell r="CB234">
            <v>217.24</v>
          </cell>
          <cell r="CC234">
            <v>197.25</v>
          </cell>
        </row>
        <row r="235">
          <cell r="AD235">
            <v>69</v>
          </cell>
          <cell r="AE235">
            <v>90.79</v>
          </cell>
          <cell r="AF235">
            <v>93.69</v>
          </cell>
          <cell r="AG235">
            <v>96.59</v>
          </cell>
          <cell r="AH235">
            <v>99.49</v>
          </cell>
          <cell r="AI235">
            <v>102.38</v>
          </cell>
          <cell r="AJ235">
            <v>105.28</v>
          </cell>
          <cell r="AK235">
            <v>108.18</v>
          </cell>
          <cell r="AL235">
            <v>111.08</v>
          </cell>
          <cell r="AM235">
            <v>113.98</v>
          </cell>
          <cell r="AN235">
            <v>116.88</v>
          </cell>
          <cell r="AO235">
            <v>119.77</v>
          </cell>
          <cell r="AP235">
            <v>122.67</v>
          </cell>
          <cell r="AQ235">
            <v>125.57</v>
          </cell>
          <cell r="AR235">
            <v>128.47</v>
          </cell>
          <cell r="AS235">
            <v>131.37</v>
          </cell>
          <cell r="AT235">
            <v>134.26</v>
          </cell>
          <cell r="AU235">
            <v>137.16</v>
          </cell>
          <cell r="AV235">
            <v>140.06</v>
          </cell>
          <cell r="AW235">
            <v>142.96</v>
          </cell>
          <cell r="AX235">
            <v>145.86000000000001</v>
          </cell>
          <cell r="AY235">
            <v>148.75</v>
          </cell>
          <cell r="AZ235">
            <v>151.65</v>
          </cell>
          <cell r="BA235">
            <v>154.55000000000001</v>
          </cell>
          <cell r="BB235">
            <v>157.44999999999999</v>
          </cell>
          <cell r="BC235">
            <v>142.96</v>
          </cell>
          <cell r="BD235">
            <v>69</v>
          </cell>
          <cell r="BE235">
            <v>127.11</v>
          </cell>
          <cell r="BF235">
            <v>131.16999999999999</v>
          </cell>
          <cell r="BG235">
            <v>135.22</v>
          </cell>
          <cell r="BH235">
            <v>139.28</v>
          </cell>
          <cell r="BI235">
            <v>143.34</v>
          </cell>
          <cell r="BJ235">
            <v>147.4</v>
          </cell>
          <cell r="BK235">
            <v>151.44999999999999</v>
          </cell>
          <cell r="BL235">
            <v>155.51</v>
          </cell>
          <cell r="BM235">
            <v>159.57</v>
          </cell>
          <cell r="BN235">
            <v>163.63</v>
          </cell>
          <cell r="BO235">
            <v>167.68</v>
          </cell>
          <cell r="BP235">
            <v>171.74</v>
          </cell>
          <cell r="BQ235">
            <v>175.8</v>
          </cell>
          <cell r="BR235">
            <v>179.85</v>
          </cell>
          <cell r="BS235">
            <v>183.91</v>
          </cell>
          <cell r="BT235">
            <v>187.97</v>
          </cell>
          <cell r="BU235">
            <v>192.03</v>
          </cell>
          <cell r="BV235">
            <v>196.08</v>
          </cell>
          <cell r="BW235">
            <v>200.14</v>
          </cell>
          <cell r="BX235">
            <v>204.2</v>
          </cell>
          <cell r="BY235">
            <v>208.25</v>
          </cell>
          <cell r="BZ235">
            <v>212.31</v>
          </cell>
          <cell r="CA235">
            <v>216.37</v>
          </cell>
          <cell r="CB235">
            <v>220.43</v>
          </cell>
          <cell r="CC235">
            <v>200.14</v>
          </cell>
        </row>
        <row r="236">
          <cell r="AD236">
            <v>70</v>
          </cell>
          <cell r="AE236">
            <v>92.1</v>
          </cell>
          <cell r="AF236">
            <v>95.04</v>
          </cell>
          <cell r="AG236">
            <v>97.98</v>
          </cell>
          <cell r="AH236">
            <v>100.92</v>
          </cell>
          <cell r="AI236">
            <v>103.86</v>
          </cell>
          <cell r="AJ236">
            <v>106.8</v>
          </cell>
          <cell r="AK236">
            <v>109.74</v>
          </cell>
          <cell r="AL236">
            <v>112.68</v>
          </cell>
          <cell r="AM236">
            <v>115.62</v>
          </cell>
          <cell r="AN236">
            <v>118.56</v>
          </cell>
          <cell r="AO236">
            <v>121.5</v>
          </cell>
          <cell r="AP236">
            <v>124.44</v>
          </cell>
          <cell r="AQ236">
            <v>127.38</v>
          </cell>
          <cell r="AR236">
            <v>130.32</v>
          </cell>
          <cell r="AS236">
            <v>133.26</v>
          </cell>
          <cell r="AT236">
            <v>136.19999999999999</v>
          </cell>
          <cell r="AU236">
            <v>139.13999999999999</v>
          </cell>
          <cell r="AV236">
            <v>142.08000000000001</v>
          </cell>
          <cell r="AW236">
            <v>145.02000000000001</v>
          </cell>
          <cell r="AX236">
            <v>147.96</v>
          </cell>
          <cell r="AY236">
            <v>150.9</v>
          </cell>
          <cell r="AZ236">
            <v>153.84</v>
          </cell>
          <cell r="BA236">
            <v>156.78</v>
          </cell>
          <cell r="BB236">
            <v>159.72</v>
          </cell>
          <cell r="BC236">
            <v>145.02000000000001</v>
          </cell>
          <cell r="BD236">
            <v>70</v>
          </cell>
          <cell r="BE236">
            <v>128.94</v>
          </cell>
          <cell r="BF236">
            <v>133.05000000000001</v>
          </cell>
          <cell r="BG236">
            <v>137.16999999999999</v>
          </cell>
          <cell r="BH236">
            <v>141.29</v>
          </cell>
          <cell r="BI236">
            <v>145.4</v>
          </cell>
          <cell r="BJ236">
            <v>149.52000000000001</v>
          </cell>
          <cell r="BK236">
            <v>153.63</v>
          </cell>
          <cell r="BL236">
            <v>157.75</v>
          </cell>
          <cell r="BM236">
            <v>161.87</v>
          </cell>
          <cell r="BN236">
            <v>165.98</v>
          </cell>
          <cell r="BO236">
            <v>170.1</v>
          </cell>
          <cell r="BP236">
            <v>174.22</v>
          </cell>
          <cell r="BQ236">
            <v>178.33</v>
          </cell>
          <cell r="BR236">
            <v>182.45</v>
          </cell>
          <cell r="BS236">
            <v>186.56</v>
          </cell>
          <cell r="BT236">
            <v>190.68</v>
          </cell>
          <cell r="BU236">
            <v>194.8</v>
          </cell>
          <cell r="BV236">
            <v>198.91</v>
          </cell>
          <cell r="BW236">
            <v>203.03</v>
          </cell>
          <cell r="BX236">
            <v>207.14</v>
          </cell>
          <cell r="BY236">
            <v>211.26</v>
          </cell>
          <cell r="BZ236">
            <v>215.38</v>
          </cell>
          <cell r="CA236">
            <v>219.49</v>
          </cell>
          <cell r="CB236">
            <v>223.61</v>
          </cell>
          <cell r="CC236">
            <v>203.03</v>
          </cell>
        </row>
        <row r="237">
          <cell r="AD237">
            <v>71</v>
          </cell>
          <cell r="AE237">
            <v>93.41</v>
          </cell>
          <cell r="AF237">
            <v>96.39</v>
          </cell>
          <cell r="AG237">
            <v>99.37</v>
          </cell>
          <cell r="AH237">
            <v>102.35</v>
          </cell>
          <cell r="AI237">
            <v>105.33</v>
          </cell>
          <cell r="AJ237">
            <v>108.32</v>
          </cell>
          <cell r="AK237">
            <v>111.3</v>
          </cell>
          <cell r="AL237">
            <v>114.28</v>
          </cell>
          <cell r="AM237">
            <v>117.26</v>
          </cell>
          <cell r="AN237">
            <v>120.24</v>
          </cell>
          <cell r="AO237">
            <v>123.23</v>
          </cell>
          <cell r="AP237">
            <v>126.21</v>
          </cell>
          <cell r="AQ237">
            <v>129.19</v>
          </cell>
          <cell r="AR237">
            <v>132.16999999999999</v>
          </cell>
          <cell r="AS237">
            <v>135.15</v>
          </cell>
          <cell r="AT237">
            <v>138.13999999999999</v>
          </cell>
          <cell r="AU237">
            <v>141.12</v>
          </cell>
          <cell r="AV237">
            <v>144.1</v>
          </cell>
          <cell r="AW237">
            <v>147.08000000000001</v>
          </cell>
          <cell r="AX237">
            <v>150.06</v>
          </cell>
          <cell r="AY237">
            <v>153.05000000000001</v>
          </cell>
          <cell r="AZ237">
            <v>156.03</v>
          </cell>
          <cell r="BA237">
            <v>159.01</v>
          </cell>
          <cell r="BB237">
            <v>161.99</v>
          </cell>
          <cell r="BC237">
            <v>147.08000000000001</v>
          </cell>
          <cell r="BD237">
            <v>71</v>
          </cell>
          <cell r="BE237">
            <v>130.77000000000001</v>
          </cell>
          <cell r="BF237">
            <v>134.94</v>
          </cell>
          <cell r="BG237">
            <v>139.12</v>
          </cell>
          <cell r="BH237">
            <v>143.29</v>
          </cell>
          <cell r="BI237">
            <v>147.47</v>
          </cell>
          <cell r="BJ237">
            <v>151.63999999999999</v>
          </cell>
          <cell r="BK237">
            <v>155.82</v>
          </cell>
          <cell r="BL237">
            <v>159.99</v>
          </cell>
          <cell r="BM237">
            <v>164.17</v>
          </cell>
          <cell r="BN237">
            <v>168.34</v>
          </cell>
          <cell r="BO237">
            <v>172.52</v>
          </cell>
          <cell r="BP237">
            <v>176.69</v>
          </cell>
          <cell r="BQ237">
            <v>180.87</v>
          </cell>
          <cell r="BR237">
            <v>185.04</v>
          </cell>
          <cell r="BS237">
            <v>189.22</v>
          </cell>
          <cell r="BT237">
            <v>193.39</v>
          </cell>
          <cell r="BU237">
            <v>197.56</v>
          </cell>
          <cell r="BV237">
            <v>201.74</v>
          </cell>
          <cell r="BW237">
            <v>205.91</v>
          </cell>
          <cell r="BX237">
            <v>210.09</v>
          </cell>
          <cell r="BY237">
            <v>214.26</v>
          </cell>
          <cell r="BZ237">
            <v>218.44</v>
          </cell>
          <cell r="CA237">
            <v>222.61</v>
          </cell>
          <cell r="CB237">
            <v>226.79</v>
          </cell>
          <cell r="CC237">
            <v>205.91</v>
          </cell>
        </row>
        <row r="238">
          <cell r="AD238">
            <v>72</v>
          </cell>
          <cell r="AE238">
            <v>94.71</v>
          </cell>
          <cell r="AF238">
            <v>97.74</v>
          </cell>
          <cell r="AG238">
            <v>100.76</v>
          </cell>
          <cell r="AH238">
            <v>103.78</v>
          </cell>
          <cell r="AI238">
            <v>106.81</v>
          </cell>
          <cell r="AJ238">
            <v>109.83</v>
          </cell>
          <cell r="AK238">
            <v>112.86</v>
          </cell>
          <cell r="AL238">
            <v>115.88</v>
          </cell>
          <cell r="AM238">
            <v>118.9</v>
          </cell>
          <cell r="AN238">
            <v>121.93</v>
          </cell>
          <cell r="AO238">
            <v>124.95</v>
          </cell>
          <cell r="AP238">
            <v>127.98</v>
          </cell>
          <cell r="AQ238">
            <v>131</v>
          </cell>
          <cell r="AR238">
            <v>134.02000000000001</v>
          </cell>
          <cell r="AS238">
            <v>137.05000000000001</v>
          </cell>
          <cell r="AT238">
            <v>140.07</v>
          </cell>
          <cell r="AU238">
            <v>143.1</v>
          </cell>
          <cell r="AV238">
            <v>146.12</v>
          </cell>
          <cell r="AW238">
            <v>149.13999999999999</v>
          </cell>
          <cell r="AX238">
            <v>152.16999999999999</v>
          </cell>
          <cell r="AY238">
            <v>155.19</v>
          </cell>
          <cell r="AZ238">
            <v>158.22</v>
          </cell>
          <cell r="BA238">
            <v>161.24</v>
          </cell>
          <cell r="BB238">
            <v>164.26</v>
          </cell>
          <cell r="BC238">
            <v>149.13999999999999</v>
          </cell>
          <cell r="BD238">
            <v>72</v>
          </cell>
          <cell r="BE238">
            <v>132.6</v>
          </cell>
          <cell r="BF238">
            <v>136.83000000000001</v>
          </cell>
          <cell r="BG238">
            <v>141.06</v>
          </cell>
          <cell r="BH238">
            <v>145.30000000000001</v>
          </cell>
          <cell r="BI238">
            <v>149.53</v>
          </cell>
          <cell r="BJ238">
            <v>153.76</v>
          </cell>
          <cell r="BK238">
            <v>158</v>
          </cell>
          <cell r="BL238">
            <v>162.22999999999999</v>
          </cell>
          <cell r="BM238">
            <v>166.47</v>
          </cell>
          <cell r="BN238">
            <v>170.7</v>
          </cell>
          <cell r="BO238">
            <v>174.93</v>
          </cell>
          <cell r="BP238">
            <v>179.17</v>
          </cell>
          <cell r="BQ238">
            <v>183.4</v>
          </cell>
          <cell r="BR238">
            <v>187.63</v>
          </cell>
          <cell r="BS238">
            <v>191.87</v>
          </cell>
          <cell r="BT238">
            <v>196.1</v>
          </cell>
          <cell r="BU238">
            <v>200.33</v>
          </cell>
          <cell r="BV238">
            <v>204.57</v>
          </cell>
          <cell r="BW238">
            <v>208.8</v>
          </cell>
          <cell r="BX238">
            <v>213.04</v>
          </cell>
          <cell r="BY238">
            <v>217.27</v>
          </cell>
          <cell r="BZ238">
            <v>221.5</v>
          </cell>
          <cell r="CA238">
            <v>225.74</v>
          </cell>
          <cell r="CB238">
            <v>229.97</v>
          </cell>
          <cell r="CC238">
            <v>208.8</v>
          </cell>
        </row>
        <row r="239">
          <cell r="AD239">
            <v>73</v>
          </cell>
          <cell r="AE239">
            <v>96.02</v>
          </cell>
          <cell r="AF239">
            <v>99.08</v>
          </cell>
          <cell r="AG239">
            <v>102.15</v>
          </cell>
          <cell r="AH239">
            <v>105.22</v>
          </cell>
          <cell r="AI239">
            <v>108.28</v>
          </cell>
          <cell r="AJ239">
            <v>111.35</v>
          </cell>
          <cell r="AK239">
            <v>114.41</v>
          </cell>
          <cell r="AL239">
            <v>117.48</v>
          </cell>
          <cell r="AM239">
            <v>120.55</v>
          </cell>
          <cell r="AN239">
            <v>123.61</v>
          </cell>
          <cell r="AO239">
            <v>126.68</v>
          </cell>
          <cell r="AP239">
            <v>129.74</v>
          </cell>
          <cell r="AQ239">
            <v>132.81</v>
          </cell>
          <cell r="AR239">
            <v>135.88</v>
          </cell>
          <cell r="AS239">
            <v>138.94</v>
          </cell>
          <cell r="AT239">
            <v>142.01</v>
          </cell>
          <cell r="AU239">
            <v>145.07</v>
          </cell>
          <cell r="AV239">
            <v>148.13999999999999</v>
          </cell>
          <cell r="AW239">
            <v>151.21</v>
          </cell>
          <cell r="AX239">
            <v>154.27000000000001</v>
          </cell>
          <cell r="AY239">
            <v>157.34</v>
          </cell>
          <cell r="AZ239">
            <v>160.4</v>
          </cell>
          <cell r="BA239">
            <v>163.47</v>
          </cell>
          <cell r="BB239">
            <v>166.54</v>
          </cell>
          <cell r="BC239">
            <v>151.21</v>
          </cell>
          <cell r="BD239">
            <v>73</v>
          </cell>
          <cell r="BE239">
            <v>134.43</v>
          </cell>
          <cell r="BF239">
            <v>138.72</v>
          </cell>
          <cell r="BG239">
            <v>143.01</v>
          </cell>
          <cell r="BH239">
            <v>147.30000000000001</v>
          </cell>
          <cell r="BI239">
            <v>151.6</v>
          </cell>
          <cell r="BJ239">
            <v>155.88999999999999</v>
          </cell>
          <cell r="BK239">
            <v>160.18</v>
          </cell>
          <cell r="BL239">
            <v>164.47</v>
          </cell>
          <cell r="BM239">
            <v>168.77</v>
          </cell>
          <cell r="BN239">
            <v>173.06</v>
          </cell>
          <cell r="BO239">
            <v>177.35</v>
          </cell>
          <cell r="BP239">
            <v>181.64</v>
          </cell>
          <cell r="BQ239">
            <v>185.93</v>
          </cell>
          <cell r="BR239">
            <v>190.23</v>
          </cell>
          <cell r="BS239">
            <v>194.52</v>
          </cell>
          <cell r="BT239">
            <v>198.81</v>
          </cell>
          <cell r="BU239">
            <v>203.1</v>
          </cell>
          <cell r="BV239">
            <v>207.4</v>
          </cell>
          <cell r="BW239">
            <v>211.69</v>
          </cell>
          <cell r="BX239">
            <v>215.98</v>
          </cell>
          <cell r="BY239">
            <v>220.27</v>
          </cell>
          <cell r="BZ239">
            <v>224.57</v>
          </cell>
          <cell r="CA239">
            <v>228.86</v>
          </cell>
          <cell r="CB239">
            <v>233.15</v>
          </cell>
          <cell r="CC239">
            <v>211.69</v>
          </cell>
        </row>
        <row r="240">
          <cell r="AD240">
            <v>74</v>
          </cell>
          <cell r="AE240">
            <v>97.32</v>
          </cell>
          <cell r="AF240">
            <v>100.43</v>
          </cell>
          <cell r="AG240">
            <v>103.54</v>
          </cell>
          <cell r="AH240">
            <v>106.65</v>
          </cell>
          <cell r="AI240">
            <v>109.76</v>
          </cell>
          <cell r="AJ240">
            <v>112.86</v>
          </cell>
          <cell r="AK240">
            <v>115.97</v>
          </cell>
          <cell r="AL240">
            <v>119.08</v>
          </cell>
          <cell r="AM240">
            <v>122.19</v>
          </cell>
          <cell r="AN240">
            <v>125.3</v>
          </cell>
          <cell r="AO240">
            <v>128.41</v>
          </cell>
          <cell r="AP240">
            <v>131.51</v>
          </cell>
          <cell r="AQ240">
            <v>134.62</v>
          </cell>
          <cell r="AR240">
            <v>137.72999999999999</v>
          </cell>
          <cell r="AS240">
            <v>140.84</v>
          </cell>
          <cell r="AT240">
            <v>143.94999999999999</v>
          </cell>
          <cell r="AU240">
            <v>147.05000000000001</v>
          </cell>
          <cell r="AV240">
            <v>150.16</v>
          </cell>
          <cell r="AW240">
            <v>153.27000000000001</v>
          </cell>
          <cell r="AX240">
            <v>156.38</v>
          </cell>
          <cell r="AY240">
            <v>159.49</v>
          </cell>
          <cell r="AZ240">
            <v>162.59</v>
          </cell>
          <cell r="BA240">
            <v>165.7</v>
          </cell>
          <cell r="BB240">
            <v>168.81</v>
          </cell>
          <cell r="BC240">
            <v>153.27000000000001</v>
          </cell>
          <cell r="BD240">
            <v>74</v>
          </cell>
          <cell r="BE240">
            <v>136.25</v>
          </cell>
          <cell r="BF240">
            <v>140.61000000000001</v>
          </cell>
          <cell r="BG240">
            <v>144.96</v>
          </cell>
          <cell r="BH240">
            <v>149.31</v>
          </cell>
          <cell r="BI240">
            <v>153.66</v>
          </cell>
          <cell r="BJ240">
            <v>158.01</v>
          </cell>
          <cell r="BK240">
            <v>162.36000000000001</v>
          </cell>
          <cell r="BL240">
            <v>166.71</v>
          </cell>
          <cell r="BM240">
            <v>171.06</v>
          </cell>
          <cell r="BN240">
            <v>175.42</v>
          </cell>
          <cell r="BO240">
            <v>179.77</v>
          </cell>
          <cell r="BP240">
            <v>184.12</v>
          </cell>
          <cell r="BQ240">
            <v>188.47</v>
          </cell>
          <cell r="BR240">
            <v>192.82</v>
          </cell>
          <cell r="BS240">
            <v>197.17</v>
          </cell>
          <cell r="BT240">
            <v>201.52</v>
          </cell>
          <cell r="BU240">
            <v>205.87</v>
          </cell>
          <cell r="BV240">
            <v>210.23</v>
          </cell>
          <cell r="BW240">
            <v>214.58</v>
          </cell>
          <cell r="BX240">
            <v>218.93</v>
          </cell>
          <cell r="BY240">
            <v>223.28</v>
          </cell>
          <cell r="BZ240">
            <v>227.63</v>
          </cell>
          <cell r="CA240">
            <v>231.98</v>
          </cell>
          <cell r="CB240">
            <v>236.33</v>
          </cell>
          <cell r="CC240">
            <v>214.58</v>
          </cell>
        </row>
        <row r="241">
          <cell r="AD241">
            <v>75</v>
          </cell>
          <cell r="AE241">
            <v>98.63</v>
          </cell>
          <cell r="AF241">
            <v>101.78</v>
          </cell>
          <cell r="AG241">
            <v>104.93</v>
          </cell>
          <cell r="AH241">
            <v>108.08</v>
          </cell>
          <cell r="AI241">
            <v>111.23</v>
          </cell>
          <cell r="AJ241">
            <v>114.38</v>
          </cell>
          <cell r="AK241">
            <v>117.53</v>
          </cell>
          <cell r="AL241">
            <v>120.68</v>
          </cell>
          <cell r="AM241">
            <v>123.83</v>
          </cell>
          <cell r="AN241">
            <v>126.98</v>
          </cell>
          <cell r="AO241">
            <v>130.13</v>
          </cell>
          <cell r="AP241">
            <v>133.28</v>
          </cell>
          <cell r="AQ241">
            <v>136.43</v>
          </cell>
          <cell r="AR241">
            <v>139.58000000000001</v>
          </cell>
          <cell r="AS241">
            <v>142.72999999999999</v>
          </cell>
          <cell r="AT241">
            <v>145.88</v>
          </cell>
          <cell r="AU241">
            <v>149.03</v>
          </cell>
          <cell r="AV241">
            <v>152.18</v>
          </cell>
          <cell r="AW241">
            <v>155.33000000000001</v>
          </cell>
          <cell r="AX241">
            <v>158.47999999999999</v>
          </cell>
          <cell r="AY241">
            <v>161.63</v>
          </cell>
          <cell r="AZ241">
            <v>164.78</v>
          </cell>
          <cell r="BA241">
            <v>167.93</v>
          </cell>
          <cell r="BB241">
            <v>171.08</v>
          </cell>
          <cell r="BC241">
            <v>155.33000000000001</v>
          </cell>
          <cell r="BD241">
            <v>75</v>
          </cell>
          <cell r="BE241">
            <v>138.08000000000001</v>
          </cell>
          <cell r="BF241">
            <v>142.49</v>
          </cell>
          <cell r="BG241">
            <v>146.9</v>
          </cell>
          <cell r="BH241">
            <v>151.31</v>
          </cell>
          <cell r="BI241">
            <v>155.72</v>
          </cell>
          <cell r="BJ241">
            <v>160.13</v>
          </cell>
          <cell r="BK241">
            <v>164.54</v>
          </cell>
          <cell r="BL241">
            <v>168.95</v>
          </cell>
          <cell r="BM241">
            <v>173.36</v>
          </cell>
          <cell r="BN241">
            <v>177.77</v>
          </cell>
          <cell r="BO241">
            <v>182.18</v>
          </cell>
          <cell r="BP241">
            <v>186.59</v>
          </cell>
          <cell r="BQ241">
            <v>191</v>
          </cell>
          <cell r="BR241">
            <v>195.41</v>
          </cell>
          <cell r="BS241">
            <v>199.82</v>
          </cell>
          <cell r="BT241">
            <v>204.23</v>
          </cell>
          <cell r="BU241">
            <v>208.64</v>
          </cell>
          <cell r="BV241">
            <v>213.05</v>
          </cell>
          <cell r="BW241">
            <v>217.46</v>
          </cell>
          <cell r="BX241">
            <v>221.87</v>
          </cell>
          <cell r="BY241">
            <v>226.28</v>
          </cell>
          <cell r="BZ241">
            <v>230.69</v>
          </cell>
          <cell r="CA241">
            <v>235.1</v>
          </cell>
          <cell r="CB241">
            <v>239.51</v>
          </cell>
          <cell r="CC241">
            <v>217.46</v>
          </cell>
        </row>
        <row r="242">
          <cell r="AD242">
            <v>76</v>
          </cell>
          <cell r="AE242">
            <v>90.94</v>
          </cell>
          <cell r="AF242">
            <v>103.13</v>
          </cell>
          <cell r="AG242">
            <v>106.32</v>
          </cell>
          <cell r="AH242">
            <v>109.51</v>
          </cell>
          <cell r="AI242">
            <v>112.71</v>
          </cell>
          <cell r="AJ242">
            <v>115.9</v>
          </cell>
          <cell r="AK242">
            <v>119.09</v>
          </cell>
          <cell r="AL242">
            <v>122.28</v>
          </cell>
          <cell r="AM242">
            <v>125.47</v>
          </cell>
          <cell r="AN242">
            <v>128.66999999999999</v>
          </cell>
          <cell r="AO242">
            <v>131.86000000000001</v>
          </cell>
          <cell r="AP242">
            <v>135.05000000000001</v>
          </cell>
          <cell r="AQ242">
            <v>138.24</v>
          </cell>
          <cell r="AR242">
            <v>141.43</v>
          </cell>
          <cell r="AS242">
            <v>144.63</v>
          </cell>
          <cell r="AT242">
            <v>147.82</v>
          </cell>
          <cell r="AU242">
            <v>151.01</v>
          </cell>
          <cell r="AV242">
            <v>154.19999999999999</v>
          </cell>
          <cell r="AW242">
            <v>157.38999999999999</v>
          </cell>
          <cell r="AX242">
            <v>160.59</v>
          </cell>
          <cell r="AY242">
            <v>163.78</v>
          </cell>
          <cell r="AZ242">
            <v>166.97</v>
          </cell>
          <cell r="BA242">
            <v>170.16</v>
          </cell>
          <cell r="BB242">
            <v>173.35</v>
          </cell>
          <cell r="BC242">
            <v>157.38999999999999</v>
          </cell>
          <cell r="BD242">
            <v>76</v>
          </cell>
          <cell r="BE242">
            <v>139.91</v>
          </cell>
          <cell r="BF242">
            <v>144.38</v>
          </cell>
          <cell r="BG242">
            <v>148.85</v>
          </cell>
          <cell r="BH242">
            <v>153.32</v>
          </cell>
          <cell r="BI242">
            <v>157.79</v>
          </cell>
          <cell r="BJ242">
            <v>162.26</v>
          </cell>
          <cell r="BK242">
            <v>166.73</v>
          </cell>
          <cell r="BL242">
            <v>171.19</v>
          </cell>
          <cell r="BM242">
            <v>175.66</v>
          </cell>
          <cell r="BN242">
            <v>180.13</v>
          </cell>
          <cell r="BO242">
            <v>184.6</v>
          </cell>
          <cell r="BP242">
            <v>189.07</v>
          </cell>
          <cell r="BQ242">
            <v>193.54</v>
          </cell>
          <cell r="BR242">
            <v>198.01</v>
          </cell>
          <cell r="BS242">
            <v>202.48</v>
          </cell>
          <cell r="BT242">
            <v>206.94</v>
          </cell>
          <cell r="BU242">
            <v>211.41</v>
          </cell>
          <cell r="BV242">
            <v>215.88</v>
          </cell>
          <cell r="BW242">
            <v>220.35</v>
          </cell>
          <cell r="BX242">
            <v>224.82</v>
          </cell>
          <cell r="BY242">
            <v>229.29</v>
          </cell>
          <cell r="BZ242">
            <v>233.76</v>
          </cell>
          <cell r="CA242">
            <v>238.23</v>
          </cell>
          <cell r="CB242">
            <v>242.7</v>
          </cell>
          <cell r="CC242">
            <v>220.35</v>
          </cell>
        </row>
        <row r="243">
          <cell r="AD243">
            <v>77</v>
          </cell>
          <cell r="AE243">
            <v>101.24</v>
          </cell>
          <cell r="AF243">
            <v>104.48</v>
          </cell>
          <cell r="AG243">
            <v>107.71</v>
          </cell>
          <cell r="AH243">
            <v>110.95</v>
          </cell>
          <cell r="AI243">
            <v>114.18</v>
          </cell>
          <cell r="AJ243">
            <v>117.41</v>
          </cell>
          <cell r="AK243">
            <v>120.65</v>
          </cell>
          <cell r="AL243">
            <v>123.88</v>
          </cell>
          <cell r="AM243">
            <v>127.12</v>
          </cell>
          <cell r="AN243">
            <v>130.35</v>
          </cell>
          <cell r="AO243">
            <v>133.58000000000001</v>
          </cell>
          <cell r="AP243">
            <v>136.82</v>
          </cell>
          <cell r="AQ243">
            <v>140.05000000000001</v>
          </cell>
          <cell r="AR243">
            <v>143.29</v>
          </cell>
          <cell r="AS243">
            <v>146.52000000000001</v>
          </cell>
          <cell r="AT243">
            <v>149.75</v>
          </cell>
          <cell r="AU243">
            <v>152.99</v>
          </cell>
          <cell r="AV243">
            <v>156.22</v>
          </cell>
          <cell r="AW243">
            <v>159.46</v>
          </cell>
          <cell r="AX243">
            <v>162.69</v>
          </cell>
          <cell r="AY243">
            <v>165.92</v>
          </cell>
          <cell r="AZ243">
            <v>169.16</v>
          </cell>
          <cell r="BA243">
            <v>172.39</v>
          </cell>
          <cell r="BB243">
            <v>175.63</v>
          </cell>
          <cell r="BC243">
            <v>159.46</v>
          </cell>
          <cell r="BD243">
            <v>77</v>
          </cell>
          <cell r="BE243">
            <v>141.74</v>
          </cell>
          <cell r="BF243">
            <v>146.27000000000001</v>
          </cell>
          <cell r="BG243">
            <v>150.80000000000001</v>
          </cell>
          <cell r="BH243">
            <v>155.32</v>
          </cell>
          <cell r="BI243">
            <v>159.85</v>
          </cell>
          <cell r="BJ243">
            <v>164.38</v>
          </cell>
          <cell r="BK243">
            <v>168.91</v>
          </cell>
          <cell r="BL243">
            <v>173.43</v>
          </cell>
          <cell r="BM243">
            <v>177.96</v>
          </cell>
          <cell r="BN243">
            <v>182.49</v>
          </cell>
          <cell r="BO243">
            <v>187.02</v>
          </cell>
          <cell r="BP243">
            <v>191.55</v>
          </cell>
          <cell r="BQ243">
            <v>196.07</v>
          </cell>
          <cell r="BR243">
            <v>200.6</v>
          </cell>
          <cell r="BS243">
            <v>205.13</v>
          </cell>
          <cell r="BT243">
            <v>209.66</v>
          </cell>
          <cell r="BU243">
            <v>214.18</v>
          </cell>
          <cell r="BV243">
            <v>218.71</v>
          </cell>
          <cell r="BW243">
            <v>223.24</v>
          </cell>
          <cell r="BX243">
            <v>227.77</v>
          </cell>
          <cell r="BY243">
            <v>232.29</v>
          </cell>
          <cell r="BZ243">
            <v>236.82</v>
          </cell>
          <cell r="CA243">
            <v>241.35</v>
          </cell>
          <cell r="CB243">
            <v>245.88</v>
          </cell>
          <cell r="CC243">
            <v>223.24</v>
          </cell>
        </row>
        <row r="244">
          <cell r="AD244">
            <v>78</v>
          </cell>
          <cell r="AE244">
            <v>102.55</v>
          </cell>
          <cell r="AF244">
            <v>105.83</v>
          </cell>
          <cell r="AG244">
            <v>109.1</v>
          </cell>
          <cell r="AH244">
            <v>112.38</v>
          </cell>
          <cell r="AI244">
            <v>115.65</v>
          </cell>
          <cell r="AJ244">
            <v>118.93</v>
          </cell>
          <cell r="AK244">
            <v>122.21</v>
          </cell>
          <cell r="AL244">
            <v>125.48</v>
          </cell>
          <cell r="AM244">
            <v>128.76</v>
          </cell>
          <cell r="AN244">
            <v>132.03</v>
          </cell>
          <cell r="AO244">
            <v>135.31</v>
          </cell>
          <cell r="AP244">
            <v>138.59</v>
          </cell>
          <cell r="AQ244">
            <v>141.86000000000001</v>
          </cell>
          <cell r="AR244">
            <v>145.13999999999999</v>
          </cell>
          <cell r="AS244">
            <v>148.41</v>
          </cell>
          <cell r="AT244">
            <v>151.69</v>
          </cell>
          <cell r="AU244">
            <v>154.97</v>
          </cell>
          <cell r="AV244">
            <v>158.24</v>
          </cell>
          <cell r="AW244">
            <v>161.52000000000001</v>
          </cell>
          <cell r="AX244">
            <v>164.79</v>
          </cell>
          <cell r="AY244">
            <v>168.07</v>
          </cell>
          <cell r="AZ244">
            <v>171.35</v>
          </cell>
          <cell r="BA244">
            <v>174.62</v>
          </cell>
          <cell r="BB244">
            <v>177.9</v>
          </cell>
          <cell r="BC244">
            <v>161.52000000000001</v>
          </cell>
          <cell r="BD244">
            <v>78</v>
          </cell>
          <cell r="BE244">
            <v>143.57</v>
          </cell>
          <cell r="BF244">
            <v>148.16</v>
          </cell>
          <cell r="BG244">
            <v>152.74</v>
          </cell>
          <cell r="BH244">
            <v>157.33000000000001</v>
          </cell>
          <cell r="BI244">
            <v>161.91999999999999</v>
          </cell>
          <cell r="BJ244">
            <v>166.5</v>
          </cell>
          <cell r="BK244">
            <v>171.09</v>
          </cell>
          <cell r="BL244">
            <v>175.68</v>
          </cell>
          <cell r="BM244">
            <v>180.26</v>
          </cell>
          <cell r="BN244">
            <v>184.85</v>
          </cell>
          <cell r="BO244">
            <v>189.43</v>
          </cell>
          <cell r="BP244">
            <v>194.02</v>
          </cell>
          <cell r="BQ244">
            <v>198.61</v>
          </cell>
          <cell r="BR244">
            <v>203.19</v>
          </cell>
          <cell r="BS244">
            <v>207.78</v>
          </cell>
          <cell r="BT244">
            <v>212.37</v>
          </cell>
          <cell r="BU244">
            <v>216.95</v>
          </cell>
          <cell r="BV244">
            <v>221.54</v>
          </cell>
          <cell r="BW244">
            <v>226.13</v>
          </cell>
          <cell r="BX244">
            <v>230.71</v>
          </cell>
          <cell r="BY244">
            <v>235.3</v>
          </cell>
          <cell r="BZ244">
            <v>239.89</v>
          </cell>
          <cell r="CA244">
            <v>244.47</v>
          </cell>
          <cell r="CB244">
            <v>249.06</v>
          </cell>
          <cell r="CC244">
            <v>226.13</v>
          </cell>
        </row>
        <row r="245">
          <cell r="AD245">
            <v>79</v>
          </cell>
          <cell r="AE245">
            <v>103.86</v>
          </cell>
          <cell r="AF245">
            <v>107.17</v>
          </cell>
          <cell r="AG245">
            <v>110.49</v>
          </cell>
          <cell r="AH245">
            <v>113.81</v>
          </cell>
          <cell r="AI245">
            <v>117.13</v>
          </cell>
          <cell r="AJ245">
            <v>120.45</v>
          </cell>
          <cell r="AK245">
            <v>123.76</v>
          </cell>
          <cell r="AL245">
            <v>127.08</v>
          </cell>
          <cell r="AM245">
            <v>130.4</v>
          </cell>
          <cell r="AN245">
            <v>133.72</v>
          </cell>
          <cell r="AO245">
            <v>137.04</v>
          </cell>
          <cell r="AP245">
            <v>140.36000000000001</v>
          </cell>
          <cell r="AQ245">
            <v>143.66999999999999</v>
          </cell>
          <cell r="AR245">
            <v>146.99</v>
          </cell>
          <cell r="AS245">
            <v>150.31</v>
          </cell>
          <cell r="AT245">
            <v>153.63</v>
          </cell>
          <cell r="AU245">
            <v>156.94999999999999</v>
          </cell>
          <cell r="AV245">
            <v>160.26</v>
          </cell>
          <cell r="AW245">
            <v>163.58000000000001</v>
          </cell>
          <cell r="AX245">
            <v>166.9</v>
          </cell>
          <cell r="AY245">
            <v>170.22</v>
          </cell>
          <cell r="AZ245">
            <v>173.54</v>
          </cell>
          <cell r="BA245">
            <v>176.85</v>
          </cell>
          <cell r="BB245">
            <v>180.17</v>
          </cell>
          <cell r="BC245">
            <v>163.58000000000001</v>
          </cell>
          <cell r="BD245">
            <v>79</v>
          </cell>
          <cell r="BE245">
            <v>145.4</v>
          </cell>
          <cell r="BF245">
            <v>150.04</v>
          </cell>
          <cell r="BG245">
            <v>154.69</v>
          </cell>
          <cell r="BH245">
            <v>159.33000000000001</v>
          </cell>
          <cell r="BI245">
            <v>163.98</v>
          </cell>
          <cell r="BJ245">
            <v>168.63</v>
          </cell>
          <cell r="BK245">
            <v>173.27</v>
          </cell>
          <cell r="BL245">
            <v>177.92</v>
          </cell>
          <cell r="BM245">
            <v>182.56</v>
          </cell>
          <cell r="BN245">
            <v>187.21</v>
          </cell>
          <cell r="BO245">
            <v>191.85</v>
          </cell>
          <cell r="BP245">
            <v>196.5</v>
          </cell>
          <cell r="BQ245">
            <v>201.14</v>
          </cell>
          <cell r="BR245">
            <v>205.79</v>
          </cell>
          <cell r="BS245">
            <v>210.43</v>
          </cell>
          <cell r="BT245">
            <v>215.08</v>
          </cell>
          <cell r="BU245">
            <v>219.72</v>
          </cell>
          <cell r="BV245">
            <v>224.37</v>
          </cell>
          <cell r="BW245">
            <v>229.01</v>
          </cell>
          <cell r="BX245">
            <v>233.66</v>
          </cell>
          <cell r="BY245">
            <v>238.3</v>
          </cell>
          <cell r="BZ245">
            <v>242.95</v>
          </cell>
          <cell r="CA245">
            <v>247.59</v>
          </cell>
          <cell r="CB245">
            <v>252.24</v>
          </cell>
          <cell r="CC245">
            <v>229.01</v>
          </cell>
        </row>
        <row r="246">
          <cell r="AD246">
            <v>80</v>
          </cell>
          <cell r="AE246">
            <v>105.16</v>
          </cell>
          <cell r="AF246">
            <v>108.52</v>
          </cell>
          <cell r="AG246">
            <v>111.88</v>
          </cell>
          <cell r="AH246">
            <v>115.24</v>
          </cell>
          <cell r="AI246">
            <v>118.6</v>
          </cell>
          <cell r="AJ246">
            <v>121.96</v>
          </cell>
          <cell r="AK246">
            <v>125.32</v>
          </cell>
          <cell r="AL246">
            <v>128.68</v>
          </cell>
          <cell r="AM246">
            <v>132.04</v>
          </cell>
          <cell r="AN246">
            <v>135.4</v>
          </cell>
          <cell r="AO246">
            <v>138.76</v>
          </cell>
          <cell r="AP246">
            <v>142.12</v>
          </cell>
          <cell r="AQ246">
            <v>145.47999999999999</v>
          </cell>
          <cell r="AR246">
            <v>148.84</v>
          </cell>
          <cell r="AS246">
            <v>152.19999999999999</v>
          </cell>
          <cell r="AT246">
            <v>155.56</v>
          </cell>
          <cell r="AU246">
            <v>158.91999999999999</v>
          </cell>
          <cell r="AV246">
            <v>162.28</v>
          </cell>
          <cell r="AW246">
            <v>165.64</v>
          </cell>
          <cell r="AX246">
            <v>169</v>
          </cell>
          <cell r="AY246">
            <v>172.36</v>
          </cell>
          <cell r="AZ246">
            <v>175.72</v>
          </cell>
          <cell r="BA246">
            <v>179.08</v>
          </cell>
          <cell r="BB246">
            <v>182.44</v>
          </cell>
          <cell r="BC246">
            <v>165.64</v>
          </cell>
          <cell r="BD246">
            <v>80</v>
          </cell>
          <cell r="BE246">
            <v>147.22999999999999</v>
          </cell>
          <cell r="BF246">
            <v>151.93</v>
          </cell>
          <cell r="BG246">
            <v>156.63999999999999</v>
          </cell>
          <cell r="BH246">
            <v>161.34</v>
          </cell>
          <cell r="BI246">
            <v>166.04</v>
          </cell>
          <cell r="BJ246">
            <v>170.75</v>
          </cell>
          <cell r="BK246">
            <v>175.45</v>
          </cell>
          <cell r="BL246">
            <v>180.16</v>
          </cell>
          <cell r="BM246">
            <v>184.86</v>
          </cell>
          <cell r="BN246">
            <v>189.56</v>
          </cell>
          <cell r="BO246">
            <v>194.27</v>
          </cell>
          <cell r="BP246">
            <v>198.97</v>
          </cell>
          <cell r="BQ246">
            <v>203.68</v>
          </cell>
          <cell r="BR246">
            <v>208.38</v>
          </cell>
          <cell r="BS246">
            <v>213.08</v>
          </cell>
          <cell r="BT246">
            <v>217.79</v>
          </cell>
          <cell r="BU246">
            <v>222.49</v>
          </cell>
          <cell r="BV246">
            <v>227.2</v>
          </cell>
          <cell r="BW246">
            <v>231.9</v>
          </cell>
          <cell r="BX246">
            <v>236.6</v>
          </cell>
          <cell r="BY246">
            <v>241.31</v>
          </cell>
          <cell r="BZ246">
            <v>246.01</v>
          </cell>
          <cell r="CA246">
            <v>250.72</v>
          </cell>
          <cell r="CB246">
            <v>255.42</v>
          </cell>
          <cell r="CC246">
            <v>231.9</v>
          </cell>
        </row>
        <row r="247">
          <cell r="AD247">
            <v>81</v>
          </cell>
          <cell r="AE247">
            <v>106.47</v>
          </cell>
          <cell r="AF247">
            <v>109.87</v>
          </cell>
          <cell r="AG247">
            <v>113.27</v>
          </cell>
          <cell r="AH247">
            <v>116.68</v>
          </cell>
          <cell r="AI247">
            <v>120.08</v>
          </cell>
          <cell r="AJ247">
            <v>123.48</v>
          </cell>
          <cell r="AK247">
            <v>126.88</v>
          </cell>
          <cell r="AL247">
            <v>130.28</v>
          </cell>
          <cell r="AM247">
            <v>133.69</v>
          </cell>
          <cell r="AN247">
            <v>137.09</v>
          </cell>
          <cell r="AO247">
            <v>140.49</v>
          </cell>
          <cell r="AP247">
            <v>143.88999999999999</v>
          </cell>
          <cell r="AQ247">
            <v>147.29</v>
          </cell>
          <cell r="AR247">
            <v>150.69999999999999</v>
          </cell>
          <cell r="AS247">
            <v>154.1</v>
          </cell>
          <cell r="AT247">
            <v>157.5</v>
          </cell>
          <cell r="AU247">
            <v>160.9</v>
          </cell>
          <cell r="AV247">
            <v>164.3</v>
          </cell>
          <cell r="AW247">
            <v>167.71</v>
          </cell>
          <cell r="AX247">
            <v>171.11</v>
          </cell>
          <cell r="AY247">
            <v>174.51</v>
          </cell>
          <cell r="AZ247">
            <v>177.91</v>
          </cell>
          <cell r="BA247">
            <v>181.31</v>
          </cell>
          <cell r="BB247">
            <v>184.72</v>
          </cell>
          <cell r="BC247">
            <v>167.71</v>
          </cell>
          <cell r="BD247">
            <v>81</v>
          </cell>
          <cell r="BE247">
            <v>149.06</v>
          </cell>
          <cell r="BF247">
            <v>153.82</v>
          </cell>
          <cell r="BG247">
            <v>158.58000000000001</v>
          </cell>
          <cell r="BH247">
            <v>163.35</v>
          </cell>
          <cell r="BI247">
            <v>168.11</v>
          </cell>
          <cell r="BJ247">
            <v>172.87</v>
          </cell>
          <cell r="BK247">
            <v>177.63</v>
          </cell>
          <cell r="BL247">
            <v>182.4</v>
          </cell>
          <cell r="BM247">
            <v>187.16</v>
          </cell>
          <cell r="BN247">
            <v>191.92</v>
          </cell>
          <cell r="BO247">
            <v>196.69</v>
          </cell>
          <cell r="BP247">
            <v>201.45</v>
          </cell>
          <cell r="BQ247">
            <v>206.21</v>
          </cell>
          <cell r="BR247">
            <v>210.97</v>
          </cell>
          <cell r="BS247">
            <v>215.74</v>
          </cell>
          <cell r="BT247">
            <v>220.5</v>
          </cell>
          <cell r="BU247">
            <v>225.26</v>
          </cell>
          <cell r="BV247">
            <v>230.03</v>
          </cell>
          <cell r="BW247">
            <v>234.79</v>
          </cell>
          <cell r="BX247">
            <v>239.55</v>
          </cell>
          <cell r="BY247">
            <v>244.31</v>
          </cell>
          <cell r="BZ247">
            <v>249.08</v>
          </cell>
          <cell r="CA247">
            <v>253.84</v>
          </cell>
          <cell r="CB247">
            <v>258.60000000000002</v>
          </cell>
          <cell r="CC247">
            <v>234.79</v>
          </cell>
        </row>
        <row r="248">
          <cell r="AD248">
            <v>82</v>
          </cell>
          <cell r="AE248">
            <v>107.78</v>
          </cell>
          <cell r="AF248">
            <v>111.22</v>
          </cell>
          <cell r="AG248">
            <v>114.66</v>
          </cell>
          <cell r="AH248">
            <v>118.11</v>
          </cell>
          <cell r="AI248">
            <v>121.55</v>
          </cell>
          <cell r="AJ248">
            <v>125</v>
          </cell>
          <cell r="AK248">
            <v>128.44</v>
          </cell>
          <cell r="AL248">
            <v>131.88</v>
          </cell>
          <cell r="AM248">
            <v>135.33000000000001</v>
          </cell>
          <cell r="AN248">
            <v>138.77000000000001</v>
          </cell>
          <cell r="AO248">
            <v>142.22</v>
          </cell>
          <cell r="AP248">
            <v>145.66</v>
          </cell>
          <cell r="AQ248">
            <v>149.1</v>
          </cell>
          <cell r="AR248">
            <v>152.55000000000001</v>
          </cell>
          <cell r="AS248">
            <v>155.99</v>
          </cell>
          <cell r="AT248">
            <v>159.44</v>
          </cell>
          <cell r="AU248">
            <v>162.88</v>
          </cell>
          <cell r="AV248">
            <v>166.32</v>
          </cell>
          <cell r="AW248">
            <v>169.77</v>
          </cell>
          <cell r="AX248">
            <v>173.21</v>
          </cell>
          <cell r="AY248">
            <v>176.66</v>
          </cell>
          <cell r="AZ248">
            <v>180.1</v>
          </cell>
          <cell r="BA248">
            <v>183.54</v>
          </cell>
          <cell r="BB248">
            <v>186.99</v>
          </cell>
          <cell r="BC248">
            <v>169.77</v>
          </cell>
          <cell r="BD248">
            <v>82</v>
          </cell>
          <cell r="BE248">
            <v>150.88999999999999</v>
          </cell>
          <cell r="BF248">
            <v>155.71</v>
          </cell>
          <cell r="BG248">
            <v>160.53</v>
          </cell>
          <cell r="BH248">
            <v>165.35</v>
          </cell>
          <cell r="BI248">
            <v>170.17</v>
          </cell>
          <cell r="BJ248">
            <v>174.99</v>
          </cell>
          <cell r="BK248">
            <v>179.82</v>
          </cell>
          <cell r="BL248">
            <v>184.64</v>
          </cell>
          <cell r="BM248">
            <v>189.46</v>
          </cell>
          <cell r="BN248">
            <v>194.28</v>
          </cell>
          <cell r="BO248">
            <v>199.1</v>
          </cell>
          <cell r="BP248">
            <v>203.92</v>
          </cell>
          <cell r="BQ248">
            <v>208.75</v>
          </cell>
          <cell r="BR248">
            <v>213.57</v>
          </cell>
          <cell r="BS248">
            <v>218.39</v>
          </cell>
          <cell r="BT248">
            <v>223.21</v>
          </cell>
          <cell r="BU248">
            <v>228.03</v>
          </cell>
          <cell r="BV248">
            <v>232.85</v>
          </cell>
          <cell r="BW248">
            <v>237.68</v>
          </cell>
          <cell r="BX248">
            <v>242.5</v>
          </cell>
          <cell r="BY248">
            <v>247.32</v>
          </cell>
          <cell r="BZ248">
            <v>252.14</v>
          </cell>
          <cell r="CA248">
            <v>256.95999999999998</v>
          </cell>
          <cell r="CB248">
            <v>261.77999999999997</v>
          </cell>
          <cell r="CC248">
            <v>237.67</v>
          </cell>
        </row>
        <row r="249">
          <cell r="AD249">
            <v>83</v>
          </cell>
          <cell r="AE249">
            <v>109.08</v>
          </cell>
          <cell r="AF249">
            <v>112.57</v>
          </cell>
          <cell r="AG249">
            <v>116.05</v>
          </cell>
          <cell r="AH249">
            <v>119.54</v>
          </cell>
          <cell r="AI249">
            <v>123.03</v>
          </cell>
          <cell r="AJ249">
            <v>126.51</v>
          </cell>
          <cell r="AK249">
            <v>130</v>
          </cell>
          <cell r="AL249">
            <v>133.47999999999999</v>
          </cell>
          <cell r="AM249">
            <v>136.97</v>
          </cell>
          <cell r="AN249">
            <v>140.46</v>
          </cell>
          <cell r="AO249">
            <v>143.94</v>
          </cell>
          <cell r="AP249">
            <v>147.43</v>
          </cell>
          <cell r="AQ249">
            <v>150.91</v>
          </cell>
          <cell r="AR249">
            <v>154.4</v>
          </cell>
          <cell r="AS249">
            <v>157.88999999999999</v>
          </cell>
          <cell r="AT249">
            <v>161.37</v>
          </cell>
          <cell r="AU249">
            <v>164.86</v>
          </cell>
          <cell r="AV249">
            <v>168.34</v>
          </cell>
          <cell r="AW249">
            <v>171.83</v>
          </cell>
          <cell r="AX249">
            <v>175.32</v>
          </cell>
          <cell r="AY249">
            <v>178.8</v>
          </cell>
          <cell r="AZ249">
            <v>182.29</v>
          </cell>
          <cell r="BA249">
            <v>185.77</v>
          </cell>
          <cell r="BB249">
            <v>189.26</v>
          </cell>
          <cell r="BC249">
            <v>171.83</v>
          </cell>
          <cell r="BD249">
            <v>83</v>
          </cell>
          <cell r="BE249">
            <v>152.71</v>
          </cell>
          <cell r="BF249">
            <v>157.6</v>
          </cell>
          <cell r="BG249">
            <v>162.47999999999999</v>
          </cell>
          <cell r="BH249">
            <v>167.36</v>
          </cell>
          <cell r="BI249">
            <v>172.24</v>
          </cell>
          <cell r="BJ249">
            <v>177.12</v>
          </cell>
          <cell r="BK249">
            <v>182</v>
          </cell>
          <cell r="BL249">
            <v>186.88</v>
          </cell>
          <cell r="BM249">
            <v>191.76</v>
          </cell>
          <cell r="BN249">
            <v>196.64</v>
          </cell>
          <cell r="BO249">
            <v>201.52</v>
          </cell>
          <cell r="BP249">
            <v>206.4</v>
          </cell>
          <cell r="BQ249">
            <v>211.28</v>
          </cell>
          <cell r="BR249">
            <v>216.16</v>
          </cell>
          <cell r="BS249">
            <v>221.04</v>
          </cell>
          <cell r="BT249">
            <v>225.92</v>
          </cell>
          <cell r="BU249">
            <v>230.8</v>
          </cell>
          <cell r="BV249">
            <v>235.68</v>
          </cell>
          <cell r="BW249">
            <v>240.56</v>
          </cell>
          <cell r="BX249">
            <v>245.44</v>
          </cell>
          <cell r="BY249">
            <v>250.32</v>
          </cell>
          <cell r="BZ249">
            <v>255.2</v>
          </cell>
          <cell r="CA249">
            <v>260.08</v>
          </cell>
          <cell r="CB249">
            <v>264.95999999999998</v>
          </cell>
          <cell r="CC249">
            <v>240.56</v>
          </cell>
        </row>
        <row r="250">
          <cell r="AD250">
            <v>84</v>
          </cell>
          <cell r="AE250">
            <v>110.39</v>
          </cell>
          <cell r="AF250">
            <v>113.92</v>
          </cell>
          <cell r="AG250">
            <v>117.44</v>
          </cell>
          <cell r="AH250">
            <v>120.97</v>
          </cell>
          <cell r="AI250">
            <v>124.5</v>
          </cell>
          <cell r="AJ250">
            <v>128.03</v>
          </cell>
          <cell r="AK250">
            <v>131.56</v>
          </cell>
          <cell r="AL250">
            <v>135.08000000000001</v>
          </cell>
          <cell r="AM250">
            <v>138.61000000000001</v>
          </cell>
          <cell r="AN250">
            <v>142.13999999999999</v>
          </cell>
          <cell r="AO250">
            <v>145.66999999999999</v>
          </cell>
          <cell r="AP250">
            <v>149.19999999999999</v>
          </cell>
          <cell r="AQ250">
            <v>152.72999999999999</v>
          </cell>
          <cell r="AR250">
            <v>156.25</v>
          </cell>
          <cell r="AS250">
            <v>159.78</v>
          </cell>
          <cell r="AT250">
            <v>163.31</v>
          </cell>
          <cell r="AU250">
            <v>166.84</v>
          </cell>
          <cell r="AV250">
            <v>170.37</v>
          </cell>
          <cell r="AW250">
            <v>173.89</v>
          </cell>
          <cell r="AX250">
            <v>177.42</v>
          </cell>
          <cell r="AY250">
            <v>180.95</v>
          </cell>
          <cell r="AZ250">
            <v>184.48</v>
          </cell>
          <cell r="BA250">
            <v>188.01</v>
          </cell>
          <cell r="BB250">
            <v>191.53</v>
          </cell>
          <cell r="BC250">
            <v>173.89</v>
          </cell>
          <cell r="BD250">
            <v>84</v>
          </cell>
          <cell r="BE250">
            <v>154.54</v>
          </cell>
          <cell r="BF250">
            <v>159.47999999999999</v>
          </cell>
          <cell r="BG250">
            <v>164.42</v>
          </cell>
          <cell r="BH250">
            <v>169.36</v>
          </cell>
          <cell r="BI250">
            <v>174.3</v>
          </cell>
          <cell r="BJ250">
            <v>179.24</v>
          </cell>
          <cell r="BK250">
            <v>184.18</v>
          </cell>
          <cell r="BL250">
            <v>189.12</v>
          </cell>
          <cell r="BM250">
            <v>194.06</v>
          </cell>
          <cell r="BN250">
            <v>199</v>
          </cell>
          <cell r="BO250">
            <v>203.94</v>
          </cell>
          <cell r="BP250">
            <v>208.88</v>
          </cell>
          <cell r="BQ250">
            <v>213.81</v>
          </cell>
          <cell r="BR250">
            <v>218.75</v>
          </cell>
          <cell r="BS250">
            <v>223.69</v>
          </cell>
          <cell r="BT250">
            <v>228.63</v>
          </cell>
          <cell r="BU250">
            <v>233.57</v>
          </cell>
          <cell r="BV250">
            <v>238.51</v>
          </cell>
          <cell r="BW250">
            <v>243.45</v>
          </cell>
          <cell r="BX250">
            <v>248.39</v>
          </cell>
          <cell r="BY250">
            <v>253.33</v>
          </cell>
          <cell r="BZ250">
            <v>258.27</v>
          </cell>
          <cell r="CA250">
            <v>263.20999999999998</v>
          </cell>
          <cell r="CB250">
            <v>268.14999999999998</v>
          </cell>
          <cell r="CC250">
            <v>243.45</v>
          </cell>
        </row>
        <row r="251">
          <cell r="AD251">
            <v>85</v>
          </cell>
          <cell r="AE251">
            <v>111.69</v>
          </cell>
          <cell r="AF251">
            <v>115.26</v>
          </cell>
          <cell r="AG251">
            <v>118.83</v>
          </cell>
          <cell r="AH251">
            <v>122.4</v>
          </cell>
          <cell r="AI251">
            <v>125.97</v>
          </cell>
          <cell r="AJ251">
            <v>129.54</v>
          </cell>
          <cell r="AK251">
            <v>133.11000000000001</v>
          </cell>
          <cell r="AL251">
            <v>136.68</v>
          </cell>
          <cell r="AM251">
            <v>140.26</v>
          </cell>
          <cell r="AN251">
            <v>143.83000000000001</v>
          </cell>
          <cell r="AO251">
            <v>147.4</v>
          </cell>
          <cell r="AP251">
            <v>150.97</v>
          </cell>
          <cell r="AQ251">
            <v>154.54</v>
          </cell>
          <cell r="AR251">
            <v>158.11000000000001</v>
          </cell>
          <cell r="AS251">
            <v>161.68</v>
          </cell>
          <cell r="AT251">
            <v>165.25</v>
          </cell>
          <cell r="AU251">
            <v>168.82</v>
          </cell>
          <cell r="AV251">
            <v>172.39</v>
          </cell>
          <cell r="AW251">
            <v>175.96</v>
          </cell>
          <cell r="AX251">
            <v>179.53</v>
          </cell>
          <cell r="AY251">
            <v>183.1</v>
          </cell>
          <cell r="AZ251">
            <v>186.67</v>
          </cell>
          <cell r="BA251">
            <v>190.24</v>
          </cell>
          <cell r="BB251">
            <v>193.81</v>
          </cell>
          <cell r="BC251">
            <v>175.95</v>
          </cell>
          <cell r="BD251">
            <v>85</v>
          </cell>
          <cell r="BE251">
            <v>156.37</v>
          </cell>
          <cell r="BF251">
            <v>161.37</v>
          </cell>
          <cell r="BG251">
            <v>166.37</v>
          </cell>
          <cell r="BH251">
            <v>171.37</v>
          </cell>
          <cell r="BI251">
            <v>176.36</v>
          </cell>
          <cell r="BJ251">
            <v>181.36</v>
          </cell>
          <cell r="BK251">
            <v>186.36</v>
          </cell>
          <cell r="BL251">
            <v>191.36</v>
          </cell>
          <cell r="BM251">
            <v>196.36</v>
          </cell>
          <cell r="BN251">
            <v>201.36</v>
          </cell>
          <cell r="BO251">
            <v>206.35</v>
          </cell>
          <cell r="BP251">
            <v>211.35</v>
          </cell>
          <cell r="BQ251">
            <v>216.35</v>
          </cell>
          <cell r="BR251">
            <v>221.35</v>
          </cell>
          <cell r="BS251">
            <v>226.35</v>
          </cell>
          <cell r="BT251">
            <v>231.34</v>
          </cell>
          <cell r="BU251">
            <v>236.34</v>
          </cell>
          <cell r="BV251">
            <v>241.34</v>
          </cell>
          <cell r="BW251">
            <v>246.34</v>
          </cell>
          <cell r="BX251">
            <v>251.34</v>
          </cell>
          <cell r="BY251">
            <v>256.33</v>
          </cell>
          <cell r="BZ251">
            <v>261.33</v>
          </cell>
          <cell r="CA251">
            <v>266.33</v>
          </cell>
          <cell r="CB251">
            <v>271.33</v>
          </cell>
          <cell r="CC251">
            <v>246.34</v>
          </cell>
        </row>
        <row r="252">
          <cell r="AD252">
            <v>86</v>
          </cell>
          <cell r="AE252">
            <v>113</v>
          </cell>
          <cell r="AF252">
            <v>116.61</v>
          </cell>
          <cell r="AG252">
            <v>120.23</v>
          </cell>
          <cell r="AH252">
            <v>123.84</v>
          </cell>
          <cell r="AI252">
            <v>127.45</v>
          </cell>
          <cell r="AJ252">
            <v>131.06</v>
          </cell>
          <cell r="AK252">
            <v>134.66999999999999</v>
          </cell>
          <cell r="AL252">
            <v>138.29</v>
          </cell>
          <cell r="AM252">
            <v>141.9</v>
          </cell>
          <cell r="AN252">
            <v>145.51</v>
          </cell>
          <cell r="AO252">
            <v>149.12</v>
          </cell>
          <cell r="AP252">
            <v>152.72999999999999</v>
          </cell>
          <cell r="AQ252">
            <v>156.35</v>
          </cell>
          <cell r="AR252">
            <v>159.96</v>
          </cell>
          <cell r="AS252">
            <v>163.57</v>
          </cell>
          <cell r="AT252">
            <v>167.18</v>
          </cell>
          <cell r="AU252">
            <v>170.79</v>
          </cell>
          <cell r="AV252">
            <v>174.41</v>
          </cell>
          <cell r="AW252">
            <v>178.02</v>
          </cell>
          <cell r="AX252">
            <v>181.63</v>
          </cell>
          <cell r="AY252">
            <v>185.24</v>
          </cell>
          <cell r="AZ252">
            <v>188.85</v>
          </cell>
          <cell r="BA252">
            <v>192.47</v>
          </cell>
          <cell r="BB252">
            <v>196.08</v>
          </cell>
          <cell r="BC252">
            <v>178.02</v>
          </cell>
          <cell r="BD252">
            <v>86</v>
          </cell>
          <cell r="BE252">
            <v>158.19999999999999</v>
          </cell>
          <cell r="BF252">
            <v>163.26</v>
          </cell>
          <cell r="BG252">
            <v>168.32</v>
          </cell>
          <cell r="BH252">
            <v>173.37</v>
          </cell>
          <cell r="BI252">
            <v>178.43</v>
          </cell>
          <cell r="BJ252">
            <v>193.49</v>
          </cell>
          <cell r="BK252">
            <v>188.54</v>
          </cell>
          <cell r="BL252">
            <v>193.6</v>
          </cell>
          <cell r="BM252">
            <v>198.66</v>
          </cell>
          <cell r="BN252">
            <v>203.71</v>
          </cell>
          <cell r="BO252">
            <v>208.77</v>
          </cell>
          <cell r="BP252">
            <v>213.83</v>
          </cell>
          <cell r="BQ252">
            <v>218.88</v>
          </cell>
          <cell r="BR252">
            <v>223.94</v>
          </cell>
          <cell r="BS252">
            <v>229</v>
          </cell>
          <cell r="BT252">
            <v>234.05</v>
          </cell>
          <cell r="BU252">
            <v>239.11</v>
          </cell>
          <cell r="BV252">
            <v>244.17</v>
          </cell>
          <cell r="BW252">
            <v>249.22</v>
          </cell>
          <cell r="BX252">
            <v>254.28</v>
          </cell>
          <cell r="BY252">
            <v>259.33999999999997</v>
          </cell>
          <cell r="BZ252">
            <v>264.39999999999998</v>
          </cell>
          <cell r="CA252">
            <v>269.45</v>
          </cell>
          <cell r="CB252">
            <v>274.51</v>
          </cell>
          <cell r="CC252">
            <v>249.22</v>
          </cell>
        </row>
        <row r="253">
          <cell r="AD253">
            <v>87</v>
          </cell>
          <cell r="AE253">
            <v>114.31</v>
          </cell>
          <cell r="AF253">
            <v>117.96</v>
          </cell>
          <cell r="AG253">
            <v>121.62</v>
          </cell>
          <cell r="AH253">
            <v>125.27</v>
          </cell>
          <cell r="AI253">
            <v>128.91999999999999</v>
          </cell>
          <cell r="AJ253">
            <v>132.58000000000001</v>
          </cell>
          <cell r="AK253">
            <v>136.22999999999999</v>
          </cell>
          <cell r="AL253">
            <v>139.88999999999999</v>
          </cell>
          <cell r="AM253">
            <v>143.54</v>
          </cell>
          <cell r="AN253">
            <v>147.19</v>
          </cell>
          <cell r="AO253">
            <v>150.85</v>
          </cell>
          <cell r="AP253">
            <v>154.5</v>
          </cell>
          <cell r="AQ253">
            <v>158.16</v>
          </cell>
          <cell r="AR253">
            <v>161.81</v>
          </cell>
          <cell r="AS253">
            <v>165.46</v>
          </cell>
          <cell r="AT253">
            <v>169.12</v>
          </cell>
          <cell r="AU253">
            <v>172.77</v>
          </cell>
          <cell r="AV253">
            <v>176.43</v>
          </cell>
          <cell r="AW253">
            <v>180.08</v>
          </cell>
          <cell r="AX253">
            <v>183.73</v>
          </cell>
          <cell r="AY253">
            <v>187.39</v>
          </cell>
          <cell r="AZ253">
            <v>191.04</v>
          </cell>
          <cell r="BA253">
            <v>194.7</v>
          </cell>
          <cell r="BB253">
            <v>198.35</v>
          </cell>
          <cell r="BC253">
            <v>180.08</v>
          </cell>
          <cell r="BD253">
            <v>87</v>
          </cell>
          <cell r="BE253">
            <v>160.03</v>
          </cell>
          <cell r="BF253">
            <v>165.15</v>
          </cell>
          <cell r="BG253">
            <v>170.26</v>
          </cell>
          <cell r="BH253">
            <v>175.38</v>
          </cell>
          <cell r="BI253">
            <v>180.49</v>
          </cell>
          <cell r="BJ253">
            <v>185.61</v>
          </cell>
          <cell r="BK253">
            <v>190.72</v>
          </cell>
          <cell r="BL253">
            <v>195.84</v>
          </cell>
          <cell r="BM253">
            <v>200.96</v>
          </cell>
          <cell r="BN253">
            <v>206.07</v>
          </cell>
          <cell r="BO253">
            <v>211.19</v>
          </cell>
          <cell r="BP253">
            <v>216.3</v>
          </cell>
          <cell r="BQ253">
            <v>221.42</v>
          </cell>
          <cell r="BR253">
            <v>226.53</v>
          </cell>
          <cell r="BS253">
            <v>231.65</v>
          </cell>
          <cell r="BT253">
            <v>236.77</v>
          </cell>
          <cell r="BU253">
            <v>241.88</v>
          </cell>
          <cell r="BV253">
            <v>247</v>
          </cell>
          <cell r="BW253">
            <v>252.11</v>
          </cell>
          <cell r="BX253">
            <v>257.23</v>
          </cell>
          <cell r="BY253">
            <v>262.33999999999997</v>
          </cell>
          <cell r="BZ253">
            <v>267.45999999999998</v>
          </cell>
          <cell r="CA253">
            <v>272.57</v>
          </cell>
          <cell r="CB253">
            <v>277.69</v>
          </cell>
          <cell r="CC253">
            <v>252.11</v>
          </cell>
        </row>
        <row r="254">
          <cell r="AD254">
            <v>88</v>
          </cell>
          <cell r="AE254">
            <v>115.61</v>
          </cell>
          <cell r="AF254">
            <v>119.31</v>
          </cell>
          <cell r="AG254">
            <v>123.01</v>
          </cell>
          <cell r="AH254">
            <v>126.7</v>
          </cell>
          <cell r="AI254">
            <v>130.4</v>
          </cell>
          <cell r="AJ254">
            <v>134.09</v>
          </cell>
          <cell r="AK254">
            <v>137.79</v>
          </cell>
          <cell r="AL254">
            <v>141.49</v>
          </cell>
          <cell r="AM254">
            <v>145.18</v>
          </cell>
          <cell r="AN254">
            <v>148.88</v>
          </cell>
          <cell r="AO254">
            <v>152.57</v>
          </cell>
          <cell r="AP254">
            <v>156.27000000000001</v>
          </cell>
          <cell r="AQ254">
            <v>159.97</v>
          </cell>
          <cell r="AR254">
            <v>163.66</v>
          </cell>
          <cell r="AS254">
            <v>167.36</v>
          </cell>
          <cell r="AT254">
            <v>171.05</v>
          </cell>
          <cell r="AU254">
            <v>174.75</v>
          </cell>
          <cell r="AV254">
            <v>178.45</v>
          </cell>
          <cell r="AW254">
            <v>182.14</v>
          </cell>
          <cell r="AX254">
            <v>185.84</v>
          </cell>
          <cell r="AY254">
            <v>189.53</v>
          </cell>
          <cell r="AZ254">
            <v>193.23</v>
          </cell>
          <cell r="BA254">
            <v>196.93</v>
          </cell>
          <cell r="BB254">
            <v>200.62</v>
          </cell>
          <cell r="BC254">
            <v>182.14</v>
          </cell>
          <cell r="BD254">
            <v>88</v>
          </cell>
          <cell r="BE254">
            <v>161.86000000000001</v>
          </cell>
          <cell r="BF254">
            <v>167.03</v>
          </cell>
          <cell r="BG254">
            <v>172.21</v>
          </cell>
          <cell r="BH254">
            <v>177.38</v>
          </cell>
          <cell r="BI254">
            <v>182.56</v>
          </cell>
          <cell r="BJ254">
            <v>187.73</v>
          </cell>
          <cell r="BK254">
            <v>192.91</v>
          </cell>
          <cell r="BL254">
            <v>198.08</v>
          </cell>
          <cell r="BM254">
            <v>203.26</v>
          </cell>
          <cell r="BN254">
            <v>208.43</v>
          </cell>
          <cell r="BO254">
            <v>213.6</v>
          </cell>
          <cell r="BP254">
            <v>218.78</v>
          </cell>
          <cell r="BQ254">
            <v>223.95</v>
          </cell>
          <cell r="BR254">
            <v>229.13</v>
          </cell>
          <cell r="BS254">
            <v>234.3</v>
          </cell>
          <cell r="BT254">
            <v>239.48</v>
          </cell>
          <cell r="BU254">
            <v>244.65</v>
          </cell>
          <cell r="BV254">
            <v>249.83</v>
          </cell>
          <cell r="BW254">
            <v>255</v>
          </cell>
          <cell r="BX254">
            <v>260.17</v>
          </cell>
          <cell r="BY254">
            <v>265.35000000000002</v>
          </cell>
          <cell r="BZ254">
            <v>270.52</v>
          </cell>
          <cell r="CA254">
            <v>275.7</v>
          </cell>
          <cell r="CB254">
            <v>280.87</v>
          </cell>
          <cell r="CC254">
            <v>255</v>
          </cell>
        </row>
        <row r="255">
          <cell r="AD255">
            <v>89</v>
          </cell>
          <cell r="AE255">
            <v>116.92</v>
          </cell>
          <cell r="AF255">
            <v>120.66</v>
          </cell>
          <cell r="AG255">
            <v>124.4</v>
          </cell>
          <cell r="AH255">
            <v>128.13</v>
          </cell>
          <cell r="AI255">
            <v>131.87</v>
          </cell>
          <cell r="AJ255">
            <v>135.61000000000001</v>
          </cell>
          <cell r="AK255">
            <v>139.35</v>
          </cell>
          <cell r="AL255">
            <v>143.09</v>
          </cell>
          <cell r="AM255">
            <v>146.83000000000001</v>
          </cell>
          <cell r="AN255">
            <v>150.56</v>
          </cell>
          <cell r="AO255">
            <v>154.30000000000001</v>
          </cell>
          <cell r="AP255">
            <v>158.04</v>
          </cell>
          <cell r="AQ255">
            <v>161.78</v>
          </cell>
          <cell r="AR255">
            <v>165.52</v>
          </cell>
          <cell r="AS255">
            <v>169.25</v>
          </cell>
          <cell r="AT255">
            <v>172.99</v>
          </cell>
          <cell r="AU255">
            <v>176.73</v>
          </cell>
          <cell r="AV255">
            <v>180.47</v>
          </cell>
          <cell r="AW255">
            <v>184.21</v>
          </cell>
          <cell r="AX255">
            <v>187.94</v>
          </cell>
          <cell r="AY255">
            <v>191.68</v>
          </cell>
          <cell r="AZ255">
            <v>195.42</v>
          </cell>
          <cell r="BA255">
            <v>199.16</v>
          </cell>
          <cell r="BB255">
            <v>202.9</v>
          </cell>
          <cell r="BC255">
            <v>184.2</v>
          </cell>
          <cell r="BD255">
            <v>89</v>
          </cell>
          <cell r="BE255">
            <v>163.69</v>
          </cell>
          <cell r="BF255">
            <v>168.92</v>
          </cell>
          <cell r="BG255">
            <v>174.16</v>
          </cell>
          <cell r="BH255">
            <v>179.39</v>
          </cell>
          <cell r="BI255">
            <v>184.62</v>
          </cell>
          <cell r="BJ255">
            <v>189.85</v>
          </cell>
          <cell r="BK255">
            <v>195.09</v>
          </cell>
          <cell r="BL255">
            <v>200.32</v>
          </cell>
          <cell r="BM255">
            <v>205.55</v>
          </cell>
          <cell r="BN255">
            <v>210.79</v>
          </cell>
          <cell r="BO255">
            <v>216.02</v>
          </cell>
          <cell r="BP255">
            <v>221.25</v>
          </cell>
          <cell r="BQ255">
            <v>226.49</v>
          </cell>
          <cell r="BR255">
            <v>231.72</v>
          </cell>
          <cell r="BS255">
            <v>236.95</v>
          </cell>
          <cell r="BT255">
            <v>242.19</v>
          </cell>
          <cell r="BU255">
            <v>247.42</v>
          </cell>
          <cell r="BV255">
            <v>252.65</v>
          </cell>
          <cell r="BW255">
            <v>257.89</v>
          </cell>
          <cell r="BX255">
            <v>263.12</v>
          </cell>
          <cell r="BY255">
            <v>268.35000000000002</v>
          </cell>
          <cell r="BZ255">
            <v>273.58999999999997</v>
          </cell>
          <cell r="CA255">
            <v>278.82</v>
          </cell>
          <cell r="CB255">
            <v>284.05</v>
          </cell>
          <cell r="CC255">
            <v>257.89</v>
          </cell>
        </row>
        <row r="256">
          <cell r="AD256">
            <v>90</v>
          </cell>
          <cell r="AE256">
            <v>118.23</v>
          </cell>
          <cell r="AF256">
            <v>122.01</v>
          </cell>
          <cell r="AG256">
            <v>125.79</v>
          </cell>
          <cell r="AH256">
            <v>129.57</v>
          </cell>
          <cell r="AI256">
            <v>133.35</v>
          </cell>
          <cell r="AJ256">
            <v>137.13</v>
          </cell>
          <cell r="AK256">
            <v>140.91</v>
          </cell>
          <cell r="AL256">
            <v>144.69</v>
          </cell>
          <cell r="AM256">
            <v>148.47</v>
          </cell>
          <cell r="AN256">
            <v>152.25</v>
          </cell>
          <cell r="AO256">
            <v>156.03</v>
          </cell>
          <cell r="AP256">
            <v>159.81</v>
          </cell>
          <cell r="AQ256">
            <v>163.59</v>
          </cell>
          <cell r="AR256">
            <v>167.37</v>
          </cell>
          <cell r="AS256">
            <v>171.15</v>
          </cell>
          <cell r="AT256">
            <v>174.93</v>
          </cell>
          <cell r="AU256">
            <v>178.71</v>
          </cell>
          <cell r="AV256">
            <v>182.49</v>
          </cell>
          <cell r="AW256">
            <v>186.27</v>
          </cell>
          <cell r="AX256">
            <v>190.05</v>
          </cell>
          <cell r="AY256">
            <v>193.83</v>
          </cell>
          <cell r="AZ256">
            <v>197.61</v>
          </cell>
          <cell r="BA256">
            <v>201.39</v>
          </cell>
          <cell r="BB256">
            <v>205.17</v>
          </cell>
          <cell r="BC256">
            <v>186.27</v>
          </cell>
          <cell r="BD256">
            <v>90</v>
          </cell>
          <cell r="BE256">
            <v>165.52</v>
          </cell>
          <cell r="BF256">
            <v>170.81</v>
          </cell>
          <cell r="BG256">
            <v>176.1</v>
          </cell>
          <cell r="BH256">
            <v>181.39</v>
          </cell>
          <cell r="BI256">
            <v>186.69</v>
          </cell>
          <cell r="BJ256">
            <v>191.98</v>
          </cell>
          <cell r="BK256">
            <v>197.27</v>
          </cell>
          <cell r="BL256">
            <v>202.56</v>
          </cell>
          <cell r="BM256">
            <v>207.85</v>
          </cell>
          <cell r="BN256">
            <v>213.15</v>
          </cell>
          <cell r="BO256">
            <v>218.44</v>
          </cell>
          <cell r="BP256">
            <v>223.73</v>
          </cell>
          <cell r="BQ256">
            <v>229.02</v>
          </cell>
          <cell r="BR256">
            <v>234.31</v>
          </cell>
          <cell r="BS256">
            <v>239.61</v>
          </cell>
          <cell r="BT256">
            <v>244.9</v>
          </cell>
          <cell r="BU256">
            <v>250.19</v>
          </cell>
          <cell r="BV256">
            <v>255.48</v>
          </cell>
          <cell r="BW256">
            <v>260.77</v>
          </cell>
          <cell r="BX256">
            <v>266.07</v>
          </cell>
          <cell r="BY256">
            <v>271.36</v>
          </cell>
          <cell r="BZ256">
            <v>276.64999999999998</v>
          </cell>
          <cell r="CA256">
            <v>281.94</v>
          </cell>
          <cell r="CB256">
            <v>287.23</v>
          </cell>
          <cell r="CC256">
            <v>260.77</v>
          </cell>
        </row>
        <row r="257">
          <cell r="AD257">
            <v>91</v>
          </cell>
          <cell r="AE257">
            <v>119.53</v>
          </cell>
          <cell r="AF257">
            <v>123.36</v>
          </cell>
          <cell r="AG257">
            <v>127.18</v>
          </cell>
          <cell r="AH257">
            <v>131</v>
          </cell>
          <cell r="AI257">
            <v>134.82</v>
          </cell>
          <cell r="AJ257">
            <v>138.63999999999999</v>
          </cell>
          <cell r="AK257">
            <v>142.47</v>
          </cell>
          <cell r="AL257">
            <v>146.29</v>
          </cell>
          <cell r="AM257">
            <v>150.11000000000001</v>
          </cell>
          <cell r="AN257">
            <v>153.93</v>
          </cell>
          <cell r="AO257">
            <v>157.75</v>
          </cell>
          <cell r="AP257">
            <v>161.58000000000001</v>
          </cell>
          <cell r="AQ257">
            <v>165.4</v>
          </cell>
          <cell r="AR257">
            <v>169.22</v>
          </cell>
          <cell r="AS257">
            <v>173.04</v>
          </cell>
          <cell r="AT257">
            <v>176.86</v>
          </cell>
          <cell r="AU257">
            <v>180.69</v>
          </cell>
          <cell r="AV257">
            <v>184.51</v>
          </cell>
          <cell r="AW257">
            <v>188.33</v>
          </cell>
          <cell r="AX257">
            <v>192.15</v>
          </cell>
          <cell r="AY257">
            <v>195.97</v>
          </cell>
          <cell r="AZ257">
            <v>199.8</v>
          </cell>
          <cell r="BA257">
            <v>203.62</v>
          </cell>
          <cell r="BB257">
            <v>207.44</v>
          </cell>
          <cell r="BC257">
            <v>188.33</v>
          </cell>
          <cell r="BD257">
            <v>91</v>
          </cell>
          <cell r="BE257">
            <v>167.35</v>
          </cell>
          <cell r="BF257">
            <v>172.7</v>
          </cell>
          <cell r="BG257">
            <v>178.05</v>
          </cell>
          <cell r="BH257">
            <v>183.4</v>
          </cell>
          <cell r="BI257">
            <v>188.75</v>
          </cell>
          <cell r="BJ257">
            <v>194.1</v>
          </cell>
          <cell r="BK257">
            <v>199.45</v>
          </cell>
          <cell r="BL257">
            <v>204.8</v>
          </cell>
          <cell r="BM257">
            <v>210.15</v>
          </cell>
          <cell r="BN257">
            <v>215.5</v>
          </cell>
          <cell r="BO257">
            <v>220.86</v>
          </cell>
          <cell r="BP257">
            <v>226.21</v>
          </cell>
          <cell r="BQ257">
            <v>231.56</v>
          </cell>
          <cell r="BR257">
            <v>236.91</v>
          </cell>
          <cell r="BS257">
            <v>242.26</v>
          </cell>
          <cell r="BT257">
            <v>247.61</v>
          </cell>
          <cell r="BU257">
            <v>252.96</v>
          </cell>
          <cell r="BV257">
            <v>258.31</v>
          </cell>
          <cell r="BW257">
            <v>263.66000000000003</v>
          </cell>
          <cell r="BX257">
            <v>269.01</v>
          </cell>
          <cell r="BY257">
            <v>274.36</v>
          </cell>
          <cell r="BZ257">
            <v>279.70999999999998</v>
          </cell>
          <cell r="CA257">
            <v>285.06</v>
          </cell>
          <cell r="CB257">
            <v>290.42</v>
          </cell>
          <cell r="CC257">
            <v>263.66000000000003</v>
          </cell>
        </row>
        <row r="258">
          <cell r="AD258">
            <v>92</v>
          </cell>
          <cell r="AE258">
            <v>120.84</v>
          </cell>
          <cell r="AF258">
            <v>124.7</v>
          </cell>
          <cell r="AG258">
            <v>128.57</v>
          </cell>
          <cell r="AH258">
            <v>132.43</v>
          </cell>
          <cell r="AI258">
            <v>136.30000000000001</v>
          </cell>
          <cell r="AJ258">
            <v>140.16</v>
          </cell>
          <cell r="AK258">
            <v>144.02000000000001</v>
          </cell>
          <cell r="AL258">
            <v>147.88999999999999</v>
          </cell>
          <cell r="AM258">
            <v>151.75</v>
          </cell>
          <cell r="AN258">
            <v>155.62</v>
          </cell>
          <cell r="AO258">
            <v>159.47999999999999</v>
          </cell>
          <cell r="AP258">
            <v>163.34</v>
          </cell>
          <cell r="AQ258">
            <v>167.21</v>
          </cell>
          <cell r="AR258">
            <v>171.07</v>
          </cell>
          <cell r="AS258">
            <v>174.94</v>
          </cell>
          <cell r="AT258">
            <v>178.8</v>
          </cell>
          <cell r="AU258">
            <v>182.66</v>
          </cell>
          <cell r="AV258">
            <v>186.53</v>
          </cell>
          <cell r="AW258">
            <v>190.39</v>
          </cell>
          <cell r="AX258">
            <v>194.26</v>
          </cell>
          <cell r="AY258">
            <v>198.12</v>
          </cell>
          <cell r="AZ258">
            <v>201.98</v>
          </cell>
          <cell r="BA258">
            <v>205.85</v>
          </cell>
          <cell r="BB258">
            <v>209.71</v>
          </cell>
          <cell r="BC258">
            <v>190.39</v>
          </cell>
          <cell r="BD258">
            <v>92</v>
          </cell>
          <cell r="BE258">
            <v>169.18</v>
          </cell>
          <cell r="BF258">
            <v>174.59</v>
          </cell>
          <cell r="BG258">
            <v>179.99</v>
          </cell>
          <cell r="BH258">
            <v>185.4</v>
          </cell>
          <cell r="BI258">
            <v>190.81</v>
          </cell>
          <cell r="BJ258">
            <v>196.22</v>
          </cell>
          <cell r="BK258">
            <v>201.63</v>
          </cell>
          <cell r="BL258">
            <v>207.04</v>
          </cell>
          <cell r="BM258">
            <v>212.45</v>
          </cell>
          <cell r="BN258">
            <v>217.86</v>
          </cell>
          <cell r="BO258">
            <v>223.27</v>
          </cell>
          <cell r="BP258">
            <v>228.68</v>
          </cell>
          <cell r="BQ258">
            <v>234.09</v>
          </cell>
          <cell r="BR258">
            <v>239.5</v>
          </cell>
          <cell r="BS258">
            <v>244.91</v>
          </cell>
          <cell r="BT258">
            <v>250.32</v>
          </cell>
          <cell r="BU258">
            <v>255.73</v>
          </cell>
          <cell r="BV258">
            <v>261.14</v>
          </cell>
          <cell r="BW258">
            <v>266.55</v>
          </cell>
          <cell r="BX258">
            <v>271.95999999999998</v>
          </cell>
          <cell r="BY258">
            <v>277.37</v>
          </cell>
          <cell r="BZ258">
            <v>282.77999999999997</v>
          </cell>
          <cell r="CA258">
            <v>288.19</v>
          </cell>
          <cell r="CB258">
            <v>293.60000000000002</v>
          </cell>
          <cell r="CC258">
            <v>266.55</v>
          </cell>
        </row>
        <row r="259">
          <cell r="AD259">
            <v>93</v>
          </cell>
          <cell r="AE259">
            <v>122.15</v>
          </cell>
          <cell r="AF259">
            <v>126.05</v>
          </cell>
          <cell r="AG259">
            <v>129.96</v>
          </cell>
          <cell r="AH259">
            <v>133.86000000000001</v>
          </cell>
          <cell r="AI259">
            <v>137.77000000000001</v>
          </cell>
          <cell r="AJ259">
            <v>141.68</v>
          </cell>
          <cell r="AK259">
            <v>145.58000000000001</v>
          </cell>
          <cell r="AL259">
            <v>149.49</v>
          </cell>
          <cell r="AM259">
            <v>153.38999999999999</v>
          </cell>
          <cell r="AN259">
            <v>157.30000000000001</v>
          </cell>
          <cell r="AO259">
            <v>161.21</v>
          </cell>
          <cell r="AP259">
            <v>165.11</v>
          </cell>
          <cell r="AQ259">
            <v>169.02</v>
          </cell>
          <cell r="AR259">
            <v>172.92</v>
          </cell>
          <cell r="AS259">
            <v>176.83</v>
          </cell>
          <cell r="AT259">
            <v>180.74</v>
          </cell>
          <cell r="AU259">
            <v>184.64</v>
          </cell>
          <cell r="AV259">
            <v>188.55</v>
          </cell>
          <cell r="AW259">
            <v>192.45</v>
          </cell>
          <cell r="AX259">
            <v>196.36</v>
          </cell>
          <cell r="AY259">
            <v>200.27</v>
          </cell>
          <cell r="AZ259">
            <v>204.17</v>
          </cell>
          <cell r="BA259">
            <v>208.08</v>
          </cell>
          <cell r="BB259">
            <v>211.98</v>
          </cell>
          <cell r="BC259">
            <v>192.45</v>
          </cell>
          <cell r="BD259">
            <v>93</v>
          </cell>
          <cell r="BE259">
            <v>171</v>
          </cell>
          <cell r="BF259">
            <v>176.47</v>
          </cell>
          <cell r="BG259">
            <v>181.94</v>
          </cell>
          <cell r="BH259">
            <v>187.41</v>
          </cell>
          <cell r="BI259">
            <v>192.88</v>
          </cell>
          <cell r="BJ259">
            <v>198.35</v>
          </cell>
          <cell r="BK259">
            <v>203.81</v>
          </cell>
          <cell r="BL259">
            <v>209.28</v>
          </cell>
          <cell r="BM259">
            <v>214.75</v>
          </cell>
          <cell r="BN259">
            <v>220.22</v>
          </cell>
          <cell r="BO259">
            <v>225.69</v>
          </cell>
          <cell r="BP259">
            <v>231.16</v>
          </cell>
          <cell r="BQ259">
            <v>236.63</v>
          </cell>
          <cell r="BR259">
            <v>242.09</v>
          </cell>
          <cell r="BS259">
            <v>247.56</v>
          </cell>
          <cell r="BT259">
            <v>253.03</v>
          </cell>
          <cell r="BU259">
            <v>258.5</v>
          </cell>
          <cell r="BV259">
            <v>263.97000000000003</v>
          </cell>
          <cell r="BW259">
            <v>269.44</v>
          </cell>
          <cell r="BX259">
            <v>274.89999999999998</v>
          </cell>
          <cell r="BY259">
            <v>280.37</v>
          </cell>
          <cell r="BZ259">
            <v>285.83999999999997</v>
          </cell>
          <cell r="CA259">
            <v>291.31</v>
          </cell>
          <cell r="CB259">
            <v>296.77999999999997</v>
          </cell>
          <cell r="CC259">
            <v>269.44</v>
          </cell>
        </row>
        <row r="260">
          <cell r="AD260">
            <v>94</v>
          </cell>
          <cell r="AE260">
            <v>123.45</v>
          </cell>
          <cell r="AF260">
            <v>127.4</v>
          </cell>
          <cell r="AG260">
            <v>131.35</v>
          </cell>
          <cell r="AH260">
            <v>135.30000000000001</v>
          </cell>
          <cell r="AI260">
            <v>139.24</v>
          </cell>
          <cell r="AJ260">
            <v>143.19</v>
          </cell>
          <cell r="AK260">
            <v>147.13999999999999</v>
          </cell>
          <cell r="AL260">
            <v>151.09</v>
          </cell>
          <cell r="AM260">
            <v>155.04</v>
          </cell>
          <cell r="AN260">
            <v>158.97999999999999</v>
          </cell>
          <cell r="AO260">
            <v>162.93</v>
          </cell>
          <cell r="AP260">
            <v>166.88</v>
          </cell>
          <cell r="AQ260">
            <v>170.83</v>
          </cell>
          <cell r="AR260">
            <v>174.78</v>
          </cell>
          <cell r="AS260">
            <v>178.72</v>
          </cell>
          <cell r="AT260">
            <v>182.67</v>
          </cell>
          <cell r="AU260">
            <v>186.62</v>
          </cell>
          <cell r="AV260">
            <v>190.57</v>
          </cell>
          <cell r="AW260">
            <v>194.52</v>
          </cell>
          <cell r="AX260">
            <v>198.46</v>
          </cell>
          <cell r="AY260">
            <v>202.41</v>
          </cell>
          <cell r="AZ260">
            <v>206.36</v>
          </cell>
          <cell r="BA260">
            <v>210.31</v>
          </cell>
          <cell r="BB260">
            <v>214.26</v>
          </cell>
          <cell r="BC260">
            <v>194.52</v>
          </cell>
          <cell r="BD260">
            <v>94</v>
          </cell>
          <cell r="BE260">
            <v>172.83</v>
          </cell>
          <cell r="BF260">
            <v>178.36</v>
          </cell>
          <cell r="BG260">
            <v>183.89</v>
          </cell>
          <cell r="BH260">
            <v>189.41</v>
          </cell>
          <cell r="BI260">
            <v>194.94</v>
          </cell>
          <cell r="BJ260">
            <v>200.47</v>
          </cell>
          <cell r="BK260">
            <v>206</v>
          </cell>
          <cell r="BL260">
            <v>211.52</v>
          </cell>
          <cell r="BM260">
            <v>217.05</v>
          </cell>
          <cell r="BN260">
            <v>222.58</v>
          </cell>
          <cell r="BO260">
            <v>228.11</v>
          </cell>
          <cell r="BP260">
            <v>233.63</v>
          </cell>
          <cell r="BQ260">
            <v>239.16</v>
          </cell>
          <cell r="BR260">
            <v>244.69</v>
          </cell>
          <cell r="BS260">
            <v>250.21</v>
          </cell>
          <cell r="BT260">
            <v>255.74</v>
          </cell>
          <cell r="BU260">
            <v>261.27</v>
          </cell>
          <cell r="BV260">
            <v>266.8</v>
          </cell>
          <cell r="BW260">
            <v>272.32</v>
          </cell>
          <cell r="BX260">
            <v>277.85000000000002</v>
          </cell>
          <cell r="BY260">
            <v>283.38</v>
          </cell>
          <cell r="BZ260">
            <v>288.91000000000003</v>
          </cell>
          <cell r="CA260">
            <v>294.43</v>
          </cell>
          <cell r="CB260">
            <v>299.95999999999998</v>
          </cell>
          <cell r="CC260">
            <v>272.32</v>
          </cell>
        </row>
        <row r="261">
          <cell r="AD261">
            <v>95</v>
          </cell>
          <cell r="AE261">
            <v>124.76</v>
          </cell>
          <cell r="AF261">
            <v>128.75</v>
          </cell>
          <cell r="AG261">
            <v>132.74</v>
          </cell>
          <cell r="AH261">
            <v>136.72999999999999</v>
          </cell>
          <cell r="AI261">
            <v>140.72</v>
          </cell>
          <cell r="AJ261">
            <v>144.71</v>
          </cell>
          <cell r="AK261">
            <v>148.69999999999999</v>
          </cell>
          <cell r="AL261">
            <v>152.69</v>
          </cell>
          <cell r="AM261">
            <v>156.68</v>
          </cell>
          <cell r="AN261">
            <v>160.66999999999999</v>
          </cell>
          <cell r="AO261">
            <v>164.66</v>
          </cell>
          <cell r="AP261">
            <v>168.65</v>
          </cell>
          <cell r="AQ261">
            <v>172.64</v>
          </cell>
          <cell r="AR261">
            <v>176.63</v>
          </cell>
          <cell r="AS261">
            <v>180.62</v>
          </cell>
          <cell r="AT261">
            <v>184.61</v>
          </cell>
          <cell r="AU261">
            <v>188.6</v>
          </cell>
          <cell r="AV261">
            <v>192.59</v>
          </cell>
          <cell r="AW261">
            <v>196.58</v>
          </cell>
          <cell r="AX261">
            <v>200.57</v>
          </cell>
          <cell r="AY261">
            <v>204.56</v>
          </cell>
          <cell r="AZ261">
            <v>208.55</v>
          </cell>
          <cell r="BA261">
            <v>212.54</v>
          </cell>
          <cell r="BB261">
            <v>216.53</v>
          </cell>
          <cell r="BC261">
            <v>196.58</v>
          </cell>
          <cell r="BD261">
            <v>95</v>
          </cell>
          <cell r="BE261">
            <v>174.66</v>
          </cell>
          <cell r="BF261">
            <v>180.25</v>
          </cell>
          <cell r="BG261">
            <v>185.83</v>
          </cell>
          <cell r="BH261">
            <v>191.42</v>
          </cell>
          <cell r="BI261">
            <v>197.01</v>
          </cell>
          <cell r="BJ261">
            <v>202.59</v>
          </cell>
          <cell r="BK261">
            <v>208.18</v>
          </cell>
          <cell r="BL261">
            <v>213.76</v>
          </cell>
          <cell r="BM261">
            <v>219.35</v>
          </cell>
          <cell r="BN261">
            <v>224.94</v>
          </cell>
          <cell r="BO261">
            <v>230.52</v>
          </cell>
          <cell r="BP261">
            <v>236.11</v>
          </cell>
          <cell r="BQ261">
            <v>241.69</v>
          </cell>
          <cell r="BR261">
            <v>247.28</v>
          </cell>
          <cell r="BS261">
            <v>252.87</v>
          </cell>
          <cell r="BT261">
            <v>258.45</v>
          </cell>
          <cell r="BU261">
            <v>264.04000000000002</v>
          </cell>
          <cell r="BV261">
            <v>269.62</v>
          </cell>
          <cell r="BW261">
            <v>275.20999999999998</v>
          </cell>
          <cell r="BX261">
            <v>280.8</v>
          </cell>
          <cell r="BY261">
            <v>286.38</v>
          </cell>
          <cell r="BZ261">
            <v>291.97000000000003</v>
          </cell>
          <cell r="CA261">
            <v>297.55</v>
          </cell>
          <cell r="CB261">
            <v>303.14</v>
          </cell>
          <cell r="CC261">
            <v>275.20999999999998</v>
          </cell>
        </row>
        <row r="262">
          <cell r="AD262">
            <v>96</v>
          </cell>
          <cell r="AE262">
            <v>126.07</v>
          </cell>
          <cell r="AF262">
            <v>130.1</v>
          </cell>
          <cell r="AG262">
            <v>134.13</v>
          </cell>
          <cell r="AH262">
            <v>138.16</v>
          </cell>
          <cell r="AI262">
            <v>142.19</v>
          </cell>
          <cell r="AJ262">
            <v>146.22999999999999</v>
          </cell>
          <cell r="AK262">
            <v>150.26</v>
          </cell>
          <cell r="AL262">
            <v>154.29</v>
          </cell>
          <cell r="AM262">
            <v>158.32</v>
          </cell>
          <cell r="AN262">
            <v>162.35</v>
          </cell>
          <cell r="AO262">
            <v>166.39</v>
          </cell>
          <cell r="AP262">
            <v>170.42</v>
          </cell>
          <cell r="AQ262">
            <v>174.45</v>
          </cell>
          <cell r="AR262">
            <v>178.48</v>
          </cell>
          <cell r="AS262">
            <v>182.51</v>
          </cell>
          <cell r="AT262">
            <v>186.55</v>
          </cell>
          <cell r="AU262">
            <v>190.58</v>
          </cell>
          <cell r="AV262">
            <v>194.61</v>
          </cell>
          <cell r="AW262">
            <v>198.64</v>
          </cell>
          <cell r="AX262">
            <v>202.67</v>
          </cell>
          <cell r="AY262">
            <v>206.71</v>
          </cell>
          <cell r="AZ262">
            <v>210.74</v>
          </cell>
          <cell r="BA262">
            <v>214.77</v>
          </cell>
          <cell r="BB262">
            <v>218.8</v>
          </cell>
          <cell r="BC262">
            <v>198.64</v>
          </cell>
          <cell r="BD262">
            <v>96</v>
          </cell>
          <cell r="BE262">
            <v>176.49</v>
          </cell>
          <cell r="BF262">
            <v>182.14</v>
          </cell>
          <cell r="BG262">
            <v>187.78</v>
          </cell>
          <cell r="BH262">
            <v>193.43</v>
          </cell>
          <cell r="BI262">
            <v>199.07</v>
          </cell>
          <cell r="BJ262">
            <v>204.72</v>
          </cell>
          <cell r="BK262">
            <v>210.36</v>
          </cell>
          <cell r="BL262">
            <v>216</v>
          </cell>
          <cell r="BM262">
            <v>221.65</v>
          </cell>
          <cell r="BN262">
            <v>227.3</v>
          </cell>
          <cell r="BO262">
            <v>232.94</v>
          </cell>
          <cell r="BP262">
            <v>238.58</v>
          </cell>
          <cell r="BQ262">
            <v>244.23</v>
          </cell>
          <cell r="BR262">
            <v>249.87</v>
          </cell>
          <cell r="BS262">
            <v>255.52</v>
          </cell>
          <cell r="BT262">
            <v>261.16000000000003</v>
          </cell>
          <cell r="BU262">
            <v>266.81</v>
          </cell>
          <cell r="BV262">
            <v>272.45</v>
          </cell>
          <cell r="BW262">
            <v>278.10000000000002</v>
          </cell>
          <cell r="BX262">
            <v>283.74</v>
          </cell>
          <cell r="BY262">
            <v>289.39</v>
          </cell>
          <cell r="BZ262">
            <v>295.02999999999997</v>
          </cell>
          <cell r="CA262">
            <v>300.68</v>
          </cell>
          <cell r="CB262">
            <v>306.32</v>
          </cell>
          <cell r="CC262">
            <v>278.10000000000002</v>
          </cell>
        </row>
        <row r="263">
          <cell r="AD263">
            <v>97</v>
          </cell>
          <cell r="AE263">
            <v>127.37</v>
          </cell>
          <cell r="AF263">
            <v>131.44999999999999</v>
          </cell>
          <cell r="AG263">
            <v>135.52000000000001</v>
          </cell>
          <cell r="AH263">
            <v>139.59</v>
          </cell>
          <cell r="AI263">
            <v>143.66999999999999</v>
          </cell>
          <cell r="AJ263">
            <v>147.74</v>
          </cell>
          <cell r="AK263">
            <v>151.82</v>
          </cell>
          <cell r="AL263">
            <v>155.88999999999999</v>
          </cell>
          <cell r="AM263">
            <v>159.96</v>
          </cell>
          <cell r="AN263">
            <v>164.04</v>
          </cell>
          <cell r="AO263">
            <v>168.11</v>
          </cell>
          <cell r="AP263">
            <v>172.19</v>
          </cell>
          <cell r="AQ263">
            <v>176.26</v>
          </cell>
          <cell r="AR263">
            <v>180.33</v>
          </cell>
          <cell r="AS263">
            <v>184.41</v>
          </cell>
          <cell r="AT263">
            <v>188.48</v>
          </cell>
          <cell r="AU263">
            <v>192.56</v>
          </cell>
          <cell r="AV263">
            <v>196.63</v>
          </cell>
          <cell r="AW263">
            <v>200.7</v>
          </cell>
          <cell r="AX263">
            <v>204.78</v>
          </cell>
          <cell r="AY263">
            <v>208.85</v>
          </cell>
          <cell r="AZ263">
            <v>212.93</v>
          </cell>
          <cell r="BA263">
            <v>217</v>
          </cell>
          <cell r="BB263">
            <v>221.07</v>
          </cell>
          <cell r="BC263">
            <v>200.7</v>
          </cell>
          <cell r="BD263">
            <v>97</v>
          </cell>
          <cell r="BE263">
            <v>178.32</v>
          </cell>
          <cell r="BF263">
            <v>184.02</v>
          </cell>
          <cell r="BG263">
            <v>189.73</v>
          </cell>
          <cell r="BH263">
            <v>195.43</v>
          </cell>
          <cell r="BI263">
            <v>201.13</v>
          </cell>
          <cell r="BJ263">
            <v>206.84</v>
          </cell>
          <cell r="BK263">
            <v>202.54</v>
          </cell>
          <cell r="BL263">
            <v>218.25</v>
          </cell>
          <cell r="BM263">
            <v>223.95</v>
          </cell>
          <cell r="BN263">
            <v>229.65</v>
          </cell>
          <cell r="BO263">
            <v>235.36</v>
          </cell>
          <cell r="BP263">
            <v>241.06</v>
          </cell>
          <cell r="BQ263">
            <v>246.76</v>
          </cell>
          <cell r="BR263">
            <v>252.47</v>
          </cell>
          <cell r="BS263">
            <v>258.17</v>
          </cell>
          <cell r="BT263">
            <v>263.87</v>
          </cell>
          <cell r="BU263">
            <v>269.58</v>
          </cell>
          <cell r="BV263">
            <v>275.27999999999997</v>
          </cell>
          <cell r="BW263">
            <v>280.99</v>
          </cell>
          <cell r="BX263">
            <v>286.69</v>
          </cell>
          <cell r="BY263">
            <v>292.39</v>
          </cell>
          <cell r="BZ263">
            <v>298.10000000000002</v>
          </cell>
          <cell r="CA263">
            <v>303.8</v>
          </cell>
          <cell r="CB263">
            <v>309.5</v>
          </cell>
          <cell r="CC263">
            <v>280.99</v>
          </cell>
        </row>
        <row r="264">
          <cell r="AD264">
            <v>98</v>
          </cell>
          <cell r="AE264">
            <v>128.68</v>
          </cell>
          <cell r="AF264">
            <v>132.79</v>
          </cell>
          <cell r="AG264">
            <v>136.91</v>
          </cell>
          <cell r="AH264">
            <v>141.03</v>
          </cell>
          <cell r="AI264">
            <v>145.13999999999999</v>
          </cell>
          <cell r="AJ264">
            <v>149.26</v>
          </cell>
          <cell r="AK264">
            <v>153.37</v>
          </cell>
          <cell r="AL264">
            <v>157.49</v>
          </cell>
          <cell r="AM264">
            <v>161.61000000000001</v>
          </cell>
          <cell r="AN264">
            <v>165.72</v>
          </cell>
          <cell r="AO264">
            <v>169.84</v>
          </cell>
          <cell r="AP264">
            <v>173.95</v>
          </cell>
          <cell r="AQ264">
            <v>178.07</v>
          </cell>
          <cell r="AR264">
            <v>182.19</v>
          </cell>
          <cell r="AS264">
            <v>186.3</v>
          </cell>
          <cell r="AT264">
            <v>190.42</v>
          </cell>
          <cell r="AU264">
            <v>194.53</v>
          </cell>
          <cell r="AV264">
            <v>198.65</v>
          </cell>
          <cell r="AW264">
            <v>202.77</v>
          </cell>
          <cell r="AX264">
            <v>206.88</v>
          </cell>
          <cell r="AY264">
            <v>211</v>
          </cell>
          <cell r="AZ264">
            <v>215.11</v>
          </cell>
          <cell r="BA264">
            <v>219.23</v>
          </cell>
          <cell r="BB264">
            <v>223.35</v>
          </cell>
          <cell r="BC264">
            <v>202.77</v>
          </cell>
          <cell r="BD264">
            <v>98</v>
          </cell>
          <cell r="BE264">
            <v>180.15</v>
          </cell>
          <cell r="BF264">
            <v>185.91</v>
          </cell>
          <cell r="BG264">
            <v>191.67</v>
          </cell>
          <cell r="BH264">
            <v>197.44</v>
          </cell>
          <cell r="BI264">
            <v>203.2</v>
          </cell>
          <cell r="BJ264">
            <v>208.96</v>
          </cell>
          <cell r="BK264">
            <v>214.72</v>
          </cell>
          <cell r="BL264">
            <v>220.49</v>
          </cell>
          <cell r="BM264">
            <v>226.25</v>
          </cell>
          <cell r="BN264">
            <v>232.01</v>
          </cell>
          <cell r="BO264">
            <v>237.77</v>
          </cell>
          <cell r="BP264">
            <v>243.54</v>
          </cell>
          <cell r="BQ264">
            <v>249.3</v>
          </cell>
          <cell r="BR264">
            <v>255.06</v>
          </cell>
          <cell r="BS264">
            <v>260.82</v>
          </cell>
          <cell r="BT264">
            <v>266.58999999999997</v>
          </cell>
          <cell r="BU264">
            <v>272.35000000000002</v>
          </cell>
          <cell r="BV264">
            <v>278.11</v>
          </cell>
          <cell r="BW264">
            <v>283.87</v>
          </cell>
          <cell r="BX264">
            <v>289.64</v>
          </cell>
          <cell r="BY264">
            <v>295.39999999999998</v>
          </cell>
          <cell r="BZ264">
            <v>301.16000000000003</v>
          </cell>
          <cell r="CA264">
            <v>306.92</v>
          </cell>
          <cell r="CB264">
            <v>312.68</v>
          </cell>
          <cell r="CC264">
            <v>283.87</v>
          </cell>
        </row>
        <row r="265">
          <cell r="AD265">
            <v>99</v>
          </cell>
          <cell r="AE265">
            <v>129.97999999999999</v>
          </cell>
          <cell r="AF265">
            <v>134.13999999999999</v>
          </cell>
          <cell r="AG265">
            <v>138.30000000000001</v>
          </cell>
          <cell r="AH265">
            <v>142.46</v>
          </cell>
          <cell r="AI265">
            <v>146.62</v>
          </cell>
          <cell r="AJ265">
            <v>150.77000000000001</v>
          </cell>
          <cell r="AK265">
            <v>154.93</v>
          </cell>
          <cell r="AL265">
            <v>159.09</v>
          </cell>
          <cell r="AM265">
            <v>163.25</v>
          </cell>
          <cell r="AN265">
            <v>167.41</v>
          </cell>
          <cell r="AO265">
            <v>171.56</v>
          </cell>
          <cell r="AP265">
            <v>175.72</v>
          </cell>
          <cell r="AQ265">
            <v>179.88</v>
          </cell>
          <cell r="AR265">
            <v>184.04</v>
          </cell>
          <cell r="AS265">
            <v>188.2</v>
          </cell>
          <cell r="AT265">
            <v>192.35</v>
          </cell>
          <cell r="AU265">
            <v>196.51</v>
          </cell>
          <cell r="AV265">
            <v>200.67</v>
          </cell>
          <cell r="AW265">
            <v>204.83</v>
          </cell>
          <cell r="AX265">
            <v>208.99</v>
          </cell>
          <cell r="AY265">
            <v>213.14</v>
          </cell>
          <cell r="AZ265">
            <v>217.3</v>
          </cell>
          <cell r="BA265">
            <v>221.46</v>
          </cell>
          <cell r="BB265">
            <v>225.62</v>
          </cell>
          <cell r="BC265">
            <v>204.83</v>
          </cell>
          <cell r="BD265">
            <v>99</v>
          </cell>
          <cell r="BE265">
            <v>181.98</v>
          </cell>
          <cell r="BF265">
            <v>187.8</v>
          </cell>
          <cell r="BG265">
            <v>193.62</v>
          </cell>
          <cell r="BH265">
            <v>199.44</v>
          </cell>
          <cell r="BI265">
            <v>205.26</v>
          </cell>
          <cell r="BJ265">
            <v>211.08</v>
          </cell>
          <cell r="BK265">
            <v>216.91</v>
          </cell>
          <cell r="BL265">
            <v>222.73</v>
          </cell>
          <cell r="BM265">
            <v>228.55</v>
          </cell>
          <cell r="BN265">
            <v>234.37</v>
          </cell>
          <cell r="BO265">
            <v>240.19</v>
          </cell>
          <cell r="BP265">
            <v>246.01</v>
          </cell>
          <cell r="BQ265">
            <v>251.83</v>
          </cell>
          <cell r="BR265">
            <v>257.64999999999998</v>
          </cell>
          <cell r="BS265">
            <v>263.48</v>
          </cell>
          <cell r="BT265">
            <v>269.3</v>
          </cell>
          <cell r="BU265">
            <v>275.12</v>
          </cell>
          <cell r="BV265">
            <v>280.94</v>
          </cell>
          <cell r="BW265">
            <v>286.76</v>
          </cell>
          <cell r="BX265">
            <v>292.58</v>
          </cell>
          <cell r="BY265">
            <v>298.39999999999998</v>
          </cell>
          <cell r="BZ265">
            <v>304.22000000000003</v>
          </cell>
          <cell r="CA265">
            <v>310.05</v>
          </cell>
          <cell r="CB265">
            <v>315.87</v>
          </cell>
          <cell r="CC265">
            <v>286.76</v>
          </cell>
        </row>
        <row r="266">
          <cell r="AD266">
            <v>100</v>
          </cell>
          <cell r="AE266">
            <v>131.29</v>
          </cell>
          <cell r="AF266">
            <v>135.49</v>
          </cell>
          <cell r="AG266">
            <v>139.69</v>
          </cell>
          <cell r="AH266">
            <v>143.88999999999999</v>
          </cell>
          <cell r="AI266">
            <v>148.09</v>
          </cell>
          <cell r="AJ266">
            <v>152.29</v>
          </cell>
          <cell r="AK266">
            <v>156.49</v>
          </cell>
          <cell r="AL266">
            <v>160.69</v>
          </cell>
          <cell r="AM266">
            <v>164.89</v>
          </cell>
          <cell r="AN266">
            <v>169.09</v>
          </cell>
          <cell r="AO266">
            <v>173.29</v>
          </cell>
          <cell r="AP266">
            <v>177.49</v>
          </cell>
          <cell r="AQ266">
            <v>181.69</v>
          </cell>
          <cell r="AR266">
            <v>185.89</v>
          </cell>
          <cell r="AS266">
            <v>190.09</v>
          </cell>
          <cell r="AT266">
            <v>194.29</v>
          </cell>
          <cell r="AU266">
            <v>198.49</v>
          </cell>
          <cell r="AV266">
            <v>202.69</v>
          </cell>
          <cell r="AW266">
            <v>206.89</v>
          </cell>
          <cell r="AX266">
            <v>211.09</v>
          </cell>
          <cell r="AY266">
            <v>215.29</v>
          </cell>
          <cell r="AZ266">
            <v>219.49</v>
          </cell>
          <cell r="BA266">
            <v>223.69</v>
          </cell>
          <cell r="BB266">
            <v>227.89</v>
          </cell>
          <cell r="BC266">
            <v>206.89</v>
          </cell>
          <cell r="BD266">
            <v>100</v>
          </cell>
          <cell r="BE266">
            <v>183.81</v>
          </cell>
          <cell r="BF266">
            <v>189.69</v>
          </cell>
          <cell r="BG266">
            <v>195.57</v>
          </cell>
          <cell r="BH266">
            <v>201.45</v>
          </cell>
          <cell r="BI266">
            <v>207.33</v>
          </cell>
          <cell r="BJ266">
            <v>213.21</v>
          </cell>
          <cell r="BK266">
            <v>219.09</v>
          </cell>
          <cell r="BL266">
            <v>224.97</v>
          </cell>
          <cell r="BM266">
            <v>230.85</v>
          </cell>
          <cell r="BN266">
            <v>236.73</v>
          </cell>
          <cell r="BO266">
            <v>242.61</v>
          </cell>
          <cell r="BP266">
            <v>248.49</v>
          </cell>
          <cell r="BQ266">
            <v>254.37</v>
          </cell>
          <cell r="BR266">
            <v>260.25</v>
          </cell>
          <cell r="BS266">
            <v>266.13</v>
          </cell>
          <cell r="BT266">
            <v>272.01</v>
          </cell>
          <cell r="BU266">
            <v>277.89</v>
          </cell>
          <cell r="BV266">
            <v>283.77</v>
          </cell>
          <cell r="BW266">
            <v>289.64999999999998</v>
          </cell>
          <cell r="BX266">
            <v>295.52999999999997</v>
          </cell>
          <cell r="BY266">
            <v>301.41000000000003</v>
          </cell>
          <cell r="BZ266">
            <v>307.29000000000002</v>
          </cell>
          <cell r="CA266">
            <v>313.17</v>
          </cell>
          <cell r="CB266">
            <v>319.05</v>
          </cell>
          <cell r="CC266">
            <v>289.64999999999998</v>
          </cell>
        </row>
        <row r="267">
          <cell r="AD267">
            <v>101</v>
          </cell>
          <cell r="AE267">
            <v>132.6</v>
          </cell>
          <cell r="AF267">
            <v>136.84</v>
          </cell>
          <cell r="AG267">
            <v>141.08000000000001</v>
          </cell>
          <cell r="AH267">
            <v>145.32</v>
          </cell>
          <cell r="AI267">
            <v>149.57</v>
          </cell>
          <cell r="AJ267">
            <v>153.81</v>
          </cell>
          <cell r="AK267">
            <v>158.05000000000001</v>
          </cell>
          <cell r="AL267">
            <v>162.29</v>
          </cell>
          <cell r="AM267">
            <v>166.53</v>
          </cell>
          <cell r="AN267">
            <v>170.78</v>
          </cell>
          <cell r="AO267">
            <v>175.02</v>
          </cell>
          <cell r="AP267">
            <v>179.26</v>
          </cell>
          <cell r="AQ267">
            <v>183.5</v>
          </cell>
          <cell r="AR267">
            <v>187.74</v>
          </cell>
          <cell r="AS267">
            <v>191.99</v>
          </cell>
          <cell r="AT267">
            <v>196.23</v>
          </cell>
          <cell r="AU267">
            <v>200.47</v>
          </cell>
          <cell r="AV267">
            <v>204.71</v>
          </cell>
          <cell r="AW267">
            <v>208.95</v>
          </cell>
          <cell r="AX267">
            <v>213.2</v>
          </cell>
          <cell r="AY267">
            <v>217.44</v>
          </cell>
          <cell r="AZ267">
            <v>221.68</v>
          </cell>
          <cell r="BA267">
            <v>225.92</v>
          </cell>
          <cell r="BB267">
            <v>230.16</v>
          </cell>
          <cell r="BC267">
            <v>208.95</v>
          </cell>
          <cell r="BD267">
            <v>101</v>
          </cell>
          <cell r="BE267">
            <v>185.64</v>
          </cell>
          <cell r="BF267">
            <v>191.57</v>
          </cell>
          <cell r="BG267">
            <v>197.51</v>
          </cell>
          <cell r="BH267">
            <v>203.45</v>
          </cell>
          <cell r="BI267">
            <v>209.39</v>
          </cell>
          <cell r="BJ267">
            <v>215.33</v>
          </cell>
          <cell r="BK267">
            <v>221.27</v>
          </cell>
          <cell r="BL267">
            <v>227.21</v>
          </cell>
          <cell r="BM267">
            <v>233.15</v>
          </cell>
          <cell r="BN267">
            <v>239.09</v>
          </cell>
          <cell r="BO267">
            <v>245.02</v>
          </cell>
          <cell r="BP267">
            <v>250.96</v>
          </cell>
          <cell r="BQ267">
            <v>256.89999999999998</v>
          </cell>
          <cell r="BR267">
            <v>262.83999999999997</v>
          </cell>
          <cell r="BS267">
            <v>268.77999999999997</v>
          </cell>
          <cell r="BT267">
            <v>274.72000000000003</v>
          </cell>
          <cell r="BU267">
            <v>280.66000000000003</v>
          </cell>
          <cell r="BV267">
            <v>286.60000000000002</v>
          </cell>
          <cell r="BW267">
            <v>292.52999999999997</v>
          </cell>
          <cell r="BX267">
            <v>298.47000000000003</v>
          </cell>
          <cell r="BY267">
            <v>304.41000000000003</v>
          </cell>
          <cell r="BZ267">
            <v>310.35000000000002</v>
          </cell>
          <cell r="CA267">
            <v>316.29000000000002</v>
          </cell>
          <cell r="CB267">
            <v>322.23</v>
          </cell>
          <cell r="CC267">
            <v>292.52999999999997</v>
          </cell>
        </row>
        <row r="268">
          <cell r="AD268">
            <v>102</v>
          </cell>
          <cell r="AE268">
            <v>133.9</v>
          </cell>
          <cell r="AF268">
            <v>138.19</v>
          </cell>
          <cell r="AG268">
            <v>142.47</v>
          </cell>
          <cell r="AH268">
            <v>146.76</v>
          </cell>
          <cell r="AI268">
            <v>151.04</v>
          </cell>
          <cell r="AJ268">
            <v>155.32</v>
          </cell>
          <cell r="AK268">
            <v>159.61000000000001</v>
          </cell>
          <cell r="AL268">
            <v>163.89</v>
          </cell>
          <cell r="AM268">
            <v>168.18</v>
          </cell>
          <cell r="AN268">
            <v>172.46</v>
          </cell>
          <cell r="AO268">
            <v>176.74</v>
          </cell>
          <cell r="AP268">
            <v>181.03</v>
          </cell>
          <cell r="AQ268">
            <v>185.31</v>
          </cell>
          <cell r="AR268">
            <v>189.6</v>
          </cell>
          <cell r="AS268">
            <v>193.88</v>
          </cell>
          <cell r="AT268">
            <v>198.16</v>
          </cell>
          <cell r="AU268">
            <v>202.45</v>
          </cell>
          <cell r="AV268">
            <v>206.73</v>
          </cell>
          <cell r="AW268">
            <v>211.02</v>
          </cell>
          <cell r="AX268">
            <v>215.3</v>
          </cell>
          <cell r="AY268">
            <v>219.58</v>
          </cell>
          <cell r="AZ268">
            <v>223.87</v>
          </cell>
          <cell r="BA268">
            <v>228.15</v>
          </cell>
          <cell r="BB268">
            <v>232.44</v>
          </cell>
          <cell r="BC268">
            <v>211.02</v>
          </cell>
          <cell r="BD268">
            <v>102</v>
          </cell>
          <cell r="BE268">
            <v>187.46</v>
          </cell>
          <cell r="BF268">
            <v>193.46</v>
          </cell>
          <cell r="BG268">
            <v>199.46</v>
          </cell>
          <cell r="BH268">
            <v>205.46</v>
          </cell>
          <cell r="BI268">
            <v>211.46</v>
          </cell>
          <cell r="BJ268">
            <v>217.45</v>
          </cell>
          <cell r="BK268">
            <v>223.45</v>
          </cell>
          <cell r="BL268">
            <v>229.45</v>
          </cell>
          <cell r="BM268">
            <v>235.45</v>
          </cell>
          <cell r="BN268">
            <v>241.44</v>
          </cell>
          <cell r="BO268">
            <v>247.44</v>
          </cell>
          <cell r="BP268">
            <v>253.44</v>
          </cell>
          <cell r="BQ268">
            <v>259.44</v>
          </cell>
          <cell r="BR268">
            <v>265.43</v>
          </cell>
          <cell r="BS268">
            <v>271.43</v>
          </cell>
          <cell r="BT268">
            <v>277.43</v>
          </cell>
          <cell r="BU268">
            <v>283.43</v>
          </cell>
          <cell r="BV268">
            <v>289.42</v>
          </cell>
          <cell r="BW268">
            <v>295.42</v>
          </cell>
          <cell r="BX268">
            <v>301.42</v>
          </cell>
          <cell r="BY268">
            <v>307.42</v>
          </cell>
          <cell r="BZ268">
            <v>313.42</v>
          </cell>
          <cell r="CA268">
            <v>319.41000000000003</v>
          </cell>
          <cell r="CB268">
            <v>325.41000000000003</v>
          </cell>
          <cell r="CC268">
            <v>295.42</v>
          </cell>
        </row>
        <row r="269">
          <cell r="AD269">
            <v>103</v>
          </cell>
          <cell r="AE269">
            <v>135.21</v>
          </cell>
          <cell r="AF269">
            <v>139.54</v>
          </cell>
          <cell r="AG269">
            <v>143.86000000000001</v>
          </cell>
          <cell r="AH269">
            <v>148.19</v>
          </cell>
          <cell r="AI269">
            <v>152.51</v>
          </cell>
          <cell r="AJ269">
            <v>156.84</v>
          </cell>
          <cell r="AK269">
            <v>161.16999999999999</v>
          </cell>
          <cell r="AL269">
            <v>165.49</v>
          </cell>
          <cell r="AM269">
            <v>169.82</v>
          </cell>
          <cell r="AN269">
            <v>174.14</v>
          </cell>
          <cell r="AO269">
            <v>178.47</v>
          </cell>
          <cell r="AP269">
            <v>182.8</v>
          </cell>
          <cell r="AQ269">
            <v>187.12</v>
          </cell>
          <cell r="AR269">
            <v>191.45</v>
          </cell>
          <cell r="AS269">
            <v>195.77</v>
          </cell>
          <cell r="AT269">
            <v>200.1</v>
          </cell>
          <cell r="AU269">
            <v>204.43</v>
          </cell>
          <cell r="AV269">
            <v>208.75</v>
          </cell>
          <cell r="AW269">
            <v>213.08</v>
          </cell>
          <cell r="AX269">
            <v>217.4</v>
          </cell>
          <cell r="AY269">
            <v>221.73</v>
          </cell>
          <cell r="AZ269">
            <v>226.06</v>
          </cell>
          <cell r="BA269">
            <v>230.38</v>
          </cell>
          <cell r="BB269">
            <v>234.71</v>
          </cell>
          <cell r="BC269">
            <v>213.08</v>
          </cell>
          <cell r="BD269">
            <v>103</v>
          </cell>
          <cell r="BE269">
            <v>189.29</v>
          </cell>
          <cell r="BF269">
            <v>195.35</v>
          </cell>
          <cell r="BG269">
            <v>201.41</v>
          </cell>
          <cell r="BH269">
            <v>207.46</v>
          </cell>
          <cell r="BI269">
            <v>213.52</v>
          </cell>
          <cell r="BJ269">
            <v>219.58</v>
          </cell>
          <cell r="BK269">
            <v>225.63</v>
          </cell>
          <cell r="BL269">
            <v>231.69</v>
          </cell>
          <cell r="BM269">
            <v>237.75</v>
          </cell>
          <cell r="BN269">
            <v>243.8</v>
          </cell>
          <cell r="BO269">
            <v>249.86</v>
          </cell>
          <cell r="BP269">
            <v>255.91</v>
          </cell>
          <cell r="BQ269">
            <v>261.97000000000003</v>
          </cell>
          <cell r="BR269">
            <v>268.02999999999997</v>
          </cell>
          <cell r="BS269">
            <v>274.08</v>
          </cell>
          <cell r="BT269">
            <v>280.14</v>
          </cell>
          <cell r="BU269">
            <v>286.2</v>
          </cell>
          <cell r="BV269">
            <v>292.25</v>
          </cell>
          <cell r="BW269">
            <v>298.31</v>
          </cell>
          <cell r="BX269">
            <v>304.37</v>
          </cell>
          <cell r="BY269">
            <v>310.42</v>
          </cell>
          <cell r="BZ269">
            <v>316.48</v>
          </cell>
          <cell r="CA269">
            <v>322.54000000000002</v>
          </cell>
          <cell r="CB269">
            <v>328.59</v>
          </cell>
          <cell r="CC269">
            <v>298.31</v>
          </cell>
        </row>
        <row r="270">
          <cell r="AD270">
            <v>104</v>
          </cell>
          <cell r="AE270">
            <v>136.52000000000001</v>
          </cell>
          <cell r="AF270">
            <v>140.88</v>
          </cell>
          <cell r="AG270">
            <v>145.25</v>
          </cell>
          <cell r="AH270">
            <v>149.62</v>
          </cell>
          <cell r="AI270">
            <v>153.99</v>
          </cell>
          <cell r="AJ270">
            <v>158.36000000000001</v>
          </cell>
          <cell r="AK270">
            <v>162.72</v>
          </cell>
          <cell r="AL270">
            <v>167.09</v>
          </cell>
          <cell r="AM270">
            <v>171.46</v>
          </cell>
          <cell r="AN270">
            <v>175.83</v>
          </cell>
          <cell r="AO270">
            <v>180.2</v>
          </cell>
          <cell r="AP270">
            <v>184.56</v>
          </cell>
          <cell r="AQ270">
            <v>188.93</v>
          </cell>
          <cell r="AR270">
            <v>193.3</v>
          </cell>
          <cell r="AS270">
            <v>197.67</v>
          </cell>
          <cell r="AT270">
            <v>202.04</v>
          </cell>
          <cell r="AU270">
            <v>206.4</v>
          </cell>
          <cell r="AV270">
            <v>210.77</v>
          </cell>
          <cell r="AW270">
            <v>215.14</v>
          </cell>
          <cell r="AX270">
            <v>219.51</v>
          </cell>
          <cell r="AY270">
            <v>223.88</v>
          </cell>
          <cell r="AZ270">
            <v>228.24</v>
          </cell>
          <cell r="BA270">
            <v>232.61</v>
          </cell>
          <cell r="BB270">
            <v>236.98</v>
          </cell>
          <cell r="BC270">
            <v>215.14</v>
          </cell>
          <cell r="BD270">
            <v>104</v>
          </cell>
          <cell r="BE270">
            <v>191.12</v>
          </cell>
          <cell r="BF270">
            <v>197.24</v>
          </cell>
          <cell r="BG270">
            <v>203.35</v>
          </cell>
          <cell r="BH270">
            <v>209.47</v>
          </cell>
          <cell r="BI270">
            <v>215.58</v>
          </cell>
          <cell r="BJ270">
            <v>221.7</v>
          </cell>
          <cell r="BK270">
            <v>227.81</v>
          </cell>
          <cell r="BL270">
            <v>233.93</v>
          </cell>
          <cell r="BM270">
            <v>240.04</v>
          </cell>
          <cell r="BN270">
            <v>246.16</v>
          </cell>
          <cell r="BO270">
            <v>252.28</v>
          </cell>
          <cell r="BP270">
            <v>258.39</v>
          </cell>
          <cell r="BQ270">
            <v>264.51</v>
          </cell>
          <cell r="BR270">
            <v>270.62</v>
          </cell>
          <cell r="BS270">
            <v>276.74</v>
          </cell>
          <cell r="BT270">
            <v>282.85000000000002</v>
          </cell>
          <cell r="BU270">
            <v>288.97000000000003</v>
          </cell>
          <cell r="BV270">
            <v>295.08</v>
          </cell>
          <cell r="BW270">
            <v>301.2</v>
          </cell>
          <cell r="BX270">
            <v>307.31</v>
          </cell>
          <cell r="BY270">
            <v>313.43</v>
          </cell>
          <cell r="BZ270">
            <v>319.54000000000002</v>
          </cell>
          <cell r="CA270">
            <v>325.66000000000003</v>
          </cell>
          <cell r="CB270">
            <v>331.77</v>
          </cell>
          <cell r="CC270">
            <v>301.2</v>
          </cell>
        </row>
        <row r="271">
          <cell r="AD271">
            <v>105</v>
          </cell>
          <cell r="AE271">
            <v>137.82</v>
          </cell>
          <cell r="AF271">
            <v>142.22999999999999</v>
          </cell>
          <cell r="AG271">
            <v>146.63999999999999</v>
          </cell>
          <cell r="AH271">
            <v>151.05000000000001</v>
          </cell>
          <cell r="AI271">
            <v>155.46</v>
          </cell>
          <cell r="AJ271">
            <v>159.87</v>
          </cell>
          <cell r="AK271">
            <v>164.28</v>
          </cell>
          <cell r="AL271">
            <v>168.69</v>
          </cell>
          <cell r="AM271">
            <v>173.1</v>
          </cell>
          <cell r="AN271">
            <v>177.51</v>
          </cell>
          <cell r="AO271">
            <v>181.92</v>
          </cell>
          <cell r="AP271">
            <v>186.33</v>
          </cell>
          <cell r="AQ271">
            <v>190.74</v>
          </cell>
          <cell r="AR271">
            <v>195.15</v>
          </cell>
          <cell r="AS271">
            <v>199.56</v>
          </cell>
          <cell r="AT271">
            <v>203.97</v>
          </cell>
          <cell r="AU271">
            <v>208.38</v>
          </cell>
          <cell r="AV271">
            <v>212.79</v>
          </cell>
          <cell r="AW271">
            <v>217.2</v>
          </cell>
          <cell r="AX271">
            <v>221.61</v>
          </cell>
          <cell r="AY271">
            <v>226.02</v>
          </cell>
          <cell r="AZ271">
            <v>230.43</v>
          </cell>
          <cell r="BA271">
            <v>234.84</v>
          </cell>
          <cell r="BB271">
            <v>239.25</v>
          </cell>
          <cell r="BC271">
            <v>217.2</v>
          </cell>
          <cell r="BD271">
            <v>105</v>
          </cell>
          <cell r="BE271">
            <v>192.95</v>
          </cell>
          <cell r="BF271">
            <v>199.13</v>
          </cell>
          <cell r="BG271">
            <v>205.3</v>
          </cell>
          <cell r="BH271">
            <v>211.47</v>
          </cell>
          <cell r="BI271">
            <v>217.65</v>
          </cell>
          <cell r="BJ271">
            <v>223.82</v>
          </cell>
          <cell r="BK271">
            <v>230</v>
          </cell>
          <cell r="BL271">
            <v>236.17</v>
          </cell>
          <cell r="BM271">
            <v>242.34</v>
          </cell>
          <cell r="BN271">
            <v>248.52</v>
          </cell>
          <cell r="BO271">
            <v>254.69</v>
          </cell>
          <cell r="BP271">
            <v>260.87</v>
          </cell>
          <cell r="BQ271">
            <v>267.04000000000002</v>
          </cell>
          <cell r="BR271">
            <v>273.20999999999998</v>
          </cell>
          <cell r="BS271">
            <v>279.39</v>
          </cell>
          <cell r="BT271">
            <v>285.56</v>
          </cell>
          <cell r="BU271">
            <v>291.74</v>
          </cell>
          <cell r="BV271">
            <v>297.91000000000003</v>
          </cell>
          <cell r="BW271">
            <v>304.08</v>
          </cell>
          <cell r="BX271">
            <v>310.26</v>
          </cell>
          <cell r="BY271">
            <v>316.43</v>
          </cell>
          <cell r="BZ271">
            <v>322.61</v>
          </cell>
          <cell r="CA271">
            <v>328.78</v>
          </cell>
          <cell r="CB271">
            <v>334.95</v>
          </cell>
          <cell r="CC271">
            <v>304.08</v>
          </cell>
        </row>
        <row r="272">
          <cell r="AD272">
            <v>106</v>
          </cell>
          <cell r="AE272">
            <v>139.13</v>
          </cell>
          <cell r="AF272">
            <v>143.58000000000001</v>
          </cell>
          <cell r="AG272">
            <v>148.03</v>
          </cell>
          <cell r="AH272">
            <v>152.49</v>
          </cell>
          <cell r="AI272">
            <v>156.94</v>
          </cell>
          <cell r="AJ272">
            <v>161.38999999999999</v>
          </cell>
          <cell r="AK272">
            <v>165.84</v>
          </cell>
          <cell r="AL272">
            <v>170.29</v>
          </cell>
          <cell r="AM272">
            <v>174.75</v>
          </cell>
          <cell r="AN272">
            <v>179.2</v>
          </cell>
          <cell r="AO272">
            <v>183.65</v>
          </cell>
          <cell r="AP272">
            <v>188.1</v>
          </cell>
          <cell r="AQ272">
            <v>192.55</v>
          </cell>
          <cell r="AR272">
            <v>197.01</v>
          </cell>
          <cell r="AS272">
            <v>201.46</v>
          </cell>
          <cell r="AT272">
            <v>205.91</v>
          </cell>
          <cell r="AU272">
            <v>210.36</v>
          </cell>
          <cell r="AV272">
            <v>214.81</v>
          </cell>
          <cell r="AW272">
            <v>219.27</v>
          </cell>
          <cell r="AX272">
            <v>223.72</v>
          </cell>
          <cell r="AY272">
            <v>228.17</v>
          </cell>
          <cell r="AZ272">
            <v>232.62</v>
          </cell>
          <cell r="BA272">
            <v>237.07</v>
          </cell>
          <cell r="BB272">
            <v>241.53</v>
          </cell>
          <cell r="BC272">
            <v>219.27</v>
          </cell>
          <cell r="BD272">
            <v>106</v>
          </cell>
          <cell r="BE272">
            <v>194.78</v>
          </cell>
          <cell r="BF272">
            <v>201.01</v>
          </cell>
          <cell r="BG272">
            <v>207.25</v>
          </cell>
          <cell r="BH272">
            <v>213.48</v>
          </cell>
          <cell r="BI272">
            <v>219.71</v>
          </cell>
          <cell r="BJ272">
            <v>225.94</v>
          </cell>
          <cell r="BK272">
            <v>232.18</v>
          </cell>
          <cell r="BL272">
            <v>238.41</v>
          </cell>
          <cell r="BM272">
            <v>244.64</v>
          </cell>
          <cell r="BN272">
            <v>250.88</v>
          </cell>
          <cell r="BO272">
            <v>257.11</v>
          </cell>
          <cell r="BP272">
            <v>263.33999999999997</v>
          </cell>
          <cell r="BQ272">
            <v>269.57</v>
          </cell>
          <cell r="BR272">
            <v>275.81</v>
          </cell>
          <cell r="BS272">
            <v>282.04000000000002</v>
          </cell>
          <cell r="BT272">
            <v>288.27</v>
          </cell>
          <cell r="BU272">
            <v>294.51</v>
          </cell>
          <cell r="BV272">
            <v>300.74</v>
          </cell>
          <cell r="BW272">
            <v>306.97000000000003</v>
          </cell>
          <cell r="BX272">
            <v>313.2</v>
          </cell>
          <cell r="BY272">
            <v>319.44</v>
          </cell>
          <cell r="BZ272">
            <v>325.67</v>
          </cell>
          <cell r="CA272">
            <v>331.9</v>
          </cell>
          <cell r="CB272">
            <v>338.14</v>
          </cell>
          <cell r="CC272">
            <v>306.97000000000003</v>
          </cell>
        </row>
        <row r="273">
          <cell r="AD273">
            <v>107</v>
          </cell>
          <cell r="AE273">
            <v>140.44</v>
          </cell>
          <cell r="AF273">
            <v>144.93</v>
          </cell>
          <cell r="AG273">
            <v>149.41999999999999</v>
          </cell>
          <cell r="AH273">
            <v>153.91999999999999</v>
          </cell>
          <cell r="AI273">
            <v>158.41</v>
          </cell>
          <cell r="AJ273">
            <v>162.91</v>
          </cell>
          <cell r="AK273">
            <v>167.4</v>
          </cell>
          <cell r="AL273">
            <v>171.89</v>
          </cell>
          <cell r="AM273">
            <v>176.39</v>
          </cell>
          <cell r="AN273">
            <v>180.88</v>
          </cell>
          <cell r="AO273">
            <v>185.38</v>
          </cell>
          <cell r="AP273">
            <v>189.87</v>
          </cell>
          <cell r="AQ273">
            <v>194.36</v>
          </cell>
          <cell r="AR273">
            <v>198.86</v>
          </cell>
          <cell r="AS273">
            <v>203.35</v>
          </cell>
          <cell r="AT273">
            <v>207.85</v>
          </cell>
          <cell r="AU273">
            <v>212.34</v>
          </cell>
          <cell r="AV273">
            <v>216.83</v>
          </cell>
          <cell r="AW273">
            <v>221.33</v>
          </cell>
          <cell r="AX273">
            <v>225.82</v>
          </cell>
          <cell r="AY273">
            <v>230.32</v>
          </cell>
          <cell r="AZ273">
            <v>234.81</v>
          </cell>
          <cell r="BA273">
            <v>239.3</v>
          </cell>
          <cell r="BB273">
            <v>243.8</v>
          </cell>
          <cell r="BC273">
            <v>221.33</v>
          </cell>
          <cell r="BD273">
            <v>107</v>
          </cell>
          <cell r="BE273">
            <v>196.61</v>
          </cell>
          <cell r="BF273">
            <v>202.9</v>
          </cell>
          <cell r="BG273">
            <v>209.19</v>
          </cell>
          <cell r="BH273">
            <v>215.48</v>
          </cell>
          <cell r="BI273">
            <v>221.78</v>
          </cell>
          <cell r="BJ273">
            <v>228.07</v>
          </cell>
          <cell r="BK273">
            <v>234.36</v>
          </cell>
          <cell r="BL273">
            <v>240.65</v>
          </cell>
          <cell r="BM273">
            <v>246.94</v>
          </cell>
          <cell r="BN273">
            <v>253.23</v>
          </cell>
          <cell r="BO273">
            <v>259.52999999999997</v>
          </cell>
          <cell r="BP273">
            <v>265.82</v>
          </cell>
          <cell r="BQ273">
            <v>272.11</v>
          </cell>
          <cell r="BR273">
            <v>278.39999999999998</v>
          </cell>
          <cell r="BS273">
            <v>284.69</v>
          </cell>
          <cell r="BT273">
            <v>290.98</v>
          </cell>
          <cell r="BU273">
            <v>297.27999999999997</v>
          </cell>
          <cell r="BV273">
            <v>303.57</v>
          </cell>
          <cell r="BW273">
            <v>309.86</v>
          </cell>
          <cell r="BX273">
            <v>316.14999999999998</v>
          </cell>
          <cell r="BY273">
            <v>322.44</v>
          </cell>
          <cell r="BZ273">
            <v>328.73</v>
          </cell>
          <cell r="CA273">
            <v>335.03</v>
          </cell>
          <cell r="CB273">
            <v>341.32</v>
          </cell>
          <cell r="CC273">
            <v>309.86</v>
          </cell>
        </row>
        <row r="274">
          <cell r="AD274">
            <v>108</v>
          </cell>
          <cell r="AE274">
            <v>141.74</v>
          </cell>
          <cell r="AF274">
            <v>146.28</v>
          </cell>
          <cell r="AG274">
            <v>150.81</v>
          </cell>
          <cell r="AH274">
            <v>155.35</v>
          </cell>
          <cell r="AI274">
            <v>159.88999999999999</v>
          </cell>
          <cell r="AJ274">
            <v>164.42</v>
          </cell>
          <cell r="AK274">
            <v>168.96</v>
          </cell>
          <cell r="AL274">
            <v>173.49</v>
          </cell>
          <cell r="AM274">
            <v>178.03</v>
          </cell>
          <cell r="AN274">
            <v>182.57</v>
          </cell>
          <cell r="AO274">
            <v>187.1</v>
          </cell>
          <cell r="AP274">
            <v>191.64</v>
          </cell>
          <cell r="AQ274">
            <v>196.17</v>
          </cell>
          <cell r="AR274">
            <v>200.71</v>
          </cell>
          <cell r="AS274">
            <v>205.25</v>
          </cell>
          <cell r="AT274">
            <v>209.78</v>
          </cell>
          <cell r="AU274">
            <v>214.32</v>
          </cell>
          <cell r="AV274">
            <v>218.85</v>
          </cell>
          <cell r="AW274">
            <v>223.39</v>
          </cell>
          <cell r="AX274">
            <v>227.93</v>
          </cell>
          <cell r="AY274">
            <v>232.46</v>
          </cell>
          <cell r="AZ274">
            <v>237</v>
          </cell>
          <cell r="BA274">
            <v>241.53</v>
          </cell>
          <cell r="BB274">
            <v>246.07</v>
          </cell>
          <cell r="BC274">
            <v>223.39</v>
          </cell>
          <cell r="BD274">
            <v>108</v>
          </cell>
          <cell r="BE274">
            <v>198.44</v>
          </cell>
          <cell r="BF274">
            <v>204.79</v>
          </cell>
          <cell r="BG274">
            <v>211.14</v>
          </cell>
          <cell r="BH274">
            <v>217.49</v>
          </cell>
          <cell r="BI274">
            <v>223.84</v>
          </cell>
          <cell r="BJ274">
            <v>230.19</v>
          </cell>
          <cell r="BK274">
            <v>236.54</v>
          </cell>
          <cell r="BL274">
            <v>242.89</v>
          </cell>
          <cell r="BM274">
            <v>249.24</v>
          </cell>
          <cell r="BN274">
            <v>255.59</v>
          </cell>
          <cell r="BO274">
            <v>261.94</v>
          </cell>
          <cell r="BP274">
            <v>268.29000000000002</v>
          </cell>
          <cell r="BQ274">
            <v>274.64</v>
          </cell>
          <cell r="BR274">
            <v>280.99</v>
          </cell>
          <cell r="BS274">
            <v>287.33999999999997</v>
          </cell>
          <cell r="BT274">
            <v>293.7</v>
          </cell>
          <cell r="BU274">
            <v>300.05</v>
          </cell>
          <cell r="BV274">
            <v>306.39999999999998</v>
          </cell>
          <cell r="BW274">
            <v>312.75</v>
          </cell>
          <cell r="BX274">
            <v>319.10000000000002</v>
          </cell>
          <cell r="BY274">
            <v>325.45</v>
          </cell>
          <cell r="BZ274">
            <v>331.8</v>
          </cell>
          <cell r="CA274">
            <v>338.15</v>
          </cell>
          <cell r="CB274">
            <v>344.5</v>
          </cell>
          <cell r="CC274">
            <v>312.75</v>
          </cell>
        </row>
        <row r="275">
          <cell r="AD275">
            <v>109</v>
          </cell>
          <cell r="AE275">
            <v>143.05000000000001</v>
          </cell>
          <cell r="AF275">
            <v>147.63</v>
          </cell>
          <cell r="AG275">
            <v>152.19999999999999</v>
          </cell>
          <cell r="AH275">
            <v>156.78</v>
          </cell>
          <cell r="AI275">
            <v>161.36000000000001</v>
          </cell>
          <cell r="AJ275">
            <v>165.94</v>
          </cell>
          <cell r="AK275">
            <v>170.52</v>
          </cell>
          <cell r="AL275">
            <v>175.09</v>
          </cell>
          <cell r="AM275">
            <v>179.67</v>
          </cell>
          <cell r="AN275">
            <v>184.25</v>
          </cell>
          <cell r="AO275">
            <v>188.83</v>
          </cell>
          <cell r="AP275">
            <v>193.41</v>
          </cell>
          <cell r="AQ275">
            <v>197.98</v>
          </cell>
          <cell r="AR275">
            <v>202.56</v>
          </cell>
          <cell r="AS275">
            <v>207.14</v>
          </cell>
          <cell r="AT275">
            <v>211.72</v>
          </cell>
          <cell r="AU275">
            <v>216.3</v>
          </cell>
          <cell r="AV275">
            <v>220.87</v>
          </cell>
          <cell r="AW275">
            <v>225.45</v>
          </cell>
          <cell r="AX275">
            <v>230.03</v>
          </cell>
          <cell r="AY275">
            <v>234.61</v>
          </cell>
          <cell r="AZ275">
            <v>239.19</v>
          </cell>
          <cell r="BA275">
            <v>243.76</v>
          </cell>
          <cell r="BB275">
            <v>248.34</v>
          </cell>
          <cell r="BC275">
            <v>225.45</v>
          </cell>
          <cell r="BD275">
            <v>109</v>
          </cell>
          <cell r="BE275">
            <v>200.27</v>
          </cell>
          <cell r="BF275">
            <v>206.68</v>
          </cell>
          <cell r="BG275">
            <v>231.09</v>
          </cell>
          <cell r="BH275">
            <v>219.5</v>
          </cell>
          <cell r="BI275">
            <v>225.9</v>
          </cell>
          <cell r="BJ275">
            <v>232.31</v>
          </cell>
          <cell r="BK275">
            <v>238.72</v>
          </cell>
          <cell r="BL275">
            <v>245.13</v>
          </cell>
          <cell r="BM275">
            <v>251.54</v>
          </cell>
          <cell r="BN275">
            <v>257.95</v>
          </cell>
          <cell r="BO275">
            <v>264.36</v>
          </cell>
          <cell r="BP275">
            <v>270.77</v>
          </cell>
          <cell r="BQ275">
            <v>277.18</v>
          </cell>
          <cell r="BR275">
            <v>283.58999999999997</v>
          </cell>
          <cell r="BS275">
            <v>290</v>
          </cell>
          <cell r="BT275">
            <v>296.41000000000003</v>
          </cell>
          <cell r="BU275">
            <v>302.82</v>
          </cell>
          <cell r="BV275">
            <v>309.22000000000003</v>
          </cell>
          <cell r="BW275">
            <v>315.63</v>
          </cell>
          <cell r="BX275">
            <v>322.04000000000002</v>
          </cell>
          <cell r="BY275">
            <v>328.45</v>
          </cell>
          <cell r="BZ275">
            <v>334.86</v>
          </cell>
          <cell r="CA275">
            <v>341.27</v>
          </cell>
          <cell r="CB275">
            <v>347.68</v>
          </cell>
          <cell r="CC275">
            <v>315.63</v>
          </cell>
        </row>
        <row r="276">
          <cell r="AD276">
            <v>110</v>
          </cell>
          <cell r="AE276">
            <v>144.35</v>
          </cell>
          <cell r="AF276">
            <v>148.97</v>
          </cell>
          <cell r="AG276">
            <v>153.59</v>
          </cell>
          <cell r="AH276">
            <v>158.21</v>
          </cell>
          <cell r="AI276">
            <v>162.83000000000001</v>
          </cell>
          <cell r="AJ276">
            <v>167.45</v>
          </cell>
          <cell r="AK276">
            <v>172.07</v>
          </cell>
          <cell r="AL276">
            <v>176.69</v>
          </cell>
          <cell r="AM276">
            <v>181.32</v>
          </cell>
          <cell r="AN276">
            <v>185.94</v>
          </cell>
          <cell r="AO276">
            <v>190.56</v>
          </cell>
          <cell r="AP276">
            <v>195.18</v>
          </cell>
          <cell r="AQ276">
            <v>199.8</v>
          </cell>
          <cell r="AR276">
            <v>204.42</v>
          </cell>
          <cell r="AS276">
            <v>209.04</v>
          </cell>
          <cell r="AT276">
            <v>213.66</v>
          </cell>
          <cell r="AU276">
            <v>218.28</v>
          </cell>
          <cell r="AV276">
            <v>222.9</v>
          </cell>
          <cell r="AW276">
            <v>227.52</v>
          </cell>
          <cell r="AX276">
            <v>232.14</v>
          </cell>
          <cell r="AY276">
            <v>236.76</v>
          </cell>
          <cell r="AZ276">
            <v>241.38</v>
          </cell>
          <cell r="BA276">
            <v>246</v>
          </cell>
          <cell r="BB276">
            <v>250.62</v>
          </cell>
          <cell r="BC276">
            <v>227.51</v>
          </cell>
          <cell r="BD276">
            <v>110</v>
          </cell>
          <cell r="BE276">
            <v>202.1</v>
          </cell>
          <cell r="BF276">
            <v>208.56</v>
          </cell>
          <cell r="BG276">
            <v>215.03</v>
          </cell>
          <cell r="BH276">
            <v>221.5</v>
          </cell>
          <cell r="BI276">
            <v>227.97</v>
          </cell>
          <cell r="BJ276">
            <v>234.44</v>
          </cell>
          <cell r="BK276">
            <v>240.9</v>
          </cell>
          <cell r="BL276">
            <v>247.37</v>
          </cell>
          <cell r="BM276">
            <v>253.84</v>
          </cell>
          <cell r="BN276">
            <v>260.31</v>
          </cell>
          <cell r="BO276">
            <v>266.77999999999997</v>
          </cell>
          <cell r="BP276">
            <v>273.25</v>
          </cell>
          <cell r="BQ276">
            <v>279.70999999999998</v>
          </cell>
          <cell r="BR276">
            <v>286.18</v>
          </cell>
          <cell r="BS276">
            <v>292.64999999999998</v>
          </cell>
          <cell r="BT276">
            <v>299.12</v>
          </cell>
          <cell r="BU276">
            <v>305.58999999999997</v>
          </cell>
          <cell r="BV276">
            <v>312.05</v>
          </cell>
          <cell r="BW276">
            <v>318.52</v>
          </cell>
          <cell r="BX276">
            <v>324.99</v>
          </cell>
          <cell r="BY276">
            <v>331.46</v>
          </cell>
          <cell r="BZ276">
            <v>337.93</v>
          </cell>
          <cell r="CA276">
            <v>344.39</v>
          </cell>
          <cell r="CB276">
            <v>350.86</v>
          </cell>
          <cell r="CC276">
            <v>318.52</v>
          </cell>
        </row>
        <row r="277">
          <cell r="AD277">
            <v>111</v>
          </cell>
          <cell r="AE277">
            <v>145.66</v>
          </cell>
          <cell r="AF277">
            <v>150.32</v>
          </cell>
          <cell r="AG277">
            <v>154.99</v>
          </cell>
          <cell r="AH277">
            <v>159.65</v>
          </cell>
          <cell r="AI277">
            <v>164.31</v>
          </cell>
          <cell r="AJ277">
            <v>168.97</v>
          </cell>
          <cell r="AK277">
            <v>173.63</v>
          </cell>
          <cell r="AL277">
            <v>178.3</v>
          </cell>
          <cell r="AM277">
            <v>182.96</v>
          </cell>
          <cell r="AN277">
            <v>187.62</v>
          </cell>
          <cell r="AO277">
            <v>192.28</v>
          </cell>
          <cell r="AP277">
            <v>196.94</v>
          </cell>
          <cell r="AQ277">
            <v>201.61</v>
          </cell>
          <cell r="AR277">
            <v>206.27</v>
          </cell>
          <cell r="AS277">
            <v>210.93</v>
          </cell>
          <cell r="AT277">
            <v>215.59</v>
          </cell>
          <cell r="AU277">
            <v>220.25</v>
          </cell>
          <cell r="AV277">
            <v>224.92</v>
          </cell>
          <cell r="AW277">
            <v>229.58</v>
          </cell>
          <cell r="AX277">
            <v>234.24</v>
          </cell>
          <cell r="AY277">
            <v>238.9</v>
          </cell>
          <cell r="AZ277">
            <v>243.56</v>
          </cell>
          <cell r="BA277">
            <v>248.23</v>
          </cell>
          <cell r="BB277">
            <v>252.89</v>
          </cell>
          <cell r="BC277">
            <v>229.58</v>
          </cell>
          <cell r="BD277">
            <v>111</v>
          </cell>
          <cell r="BE277">
            <v>203.93</v>
          </cell>
          <cell r="BF277">
            <v>210.45</v>
          </cell>
          <cell r="BG277">
            <v>216.98</v>
          </cell>
          <cell r="BH277">
            <v>223.51</v>
          </cell>
          <cell r="BI277">
            <v>230.03</v>
          </cell>
          <cell r="BJ277">
            <v>236.56</v>
          </cell>
          <cell r="BK277">
            <v>243.09</v>
          </cell>
          <cell r="BL277">
            <v>249.61</v>
          </cell>
          <cell r="BM277">
            <v>256.14</v>
          </cell>
          <cell r="BN277">
            <v>262.67</v>
          </cell>
          <cell r="BO277">
            <v>269.19</v>
          </cell>
          <cell r="BP277">
            <v>275.72000000000003</v>
          </cell>
          <cell r="BQ277">
            <v>282.25</v>
          </cell>
          <cell r="BR277">
            <v>288.77</v>
          </cell>
          <cell r="BS277">
            <v>295.3</v>
          </cell>
          <cell r="BT277">
            <v>301.83</v>
          </cell>
          <cell r="BU277">
            <v>308.35000000000002</v>
          </cell>
          <cell r="BV277">
            <v>314.88</v>
          </cell>
          <cell r="BW277">
            <v>321.41000000000003</v>
          </cell>
          <cell r="BX277">
            <v>327.94</v>
          </cell>
          <cell r="BY277">
            <v>334.46</v>
          </cell>
          <cell r="BZ277">
            <v>340.99</v>
          </cell>
          <cell r="CA277">
            <v>347.52</v>
          </cell>
          <cell r="CB277">
            <v>354.04</v>
          </cell>
          <cell r="CC277">
            <v>321.41000000000003</v>
          </cell>
        </row>
        <row r="278">
          <cell r="AD278">
            <v>112</v>
          </cell>
          <cell r="AE278">
            <v>146.97</v>
          </cell>
          <cell r="AF278">
            <v>151.66999999999999</v>
          </cell>
          <cell r="AG278">
            <v>156.38</v>
          </cell>
          <cell r="AH278">
            <v>161.08000000000001</v>
          </cell>
          <cell r="AI278">
            <v>165.78</v>
          </cell>
          <cell r="AJ278">
            <v>170.49</v>
          </cell>
          <cell r="AK278">
            <v>175.19</v>
          </cell>
          <cell r="AL278">
            <v>179.9</v>
          </cell>
          <cell r="AM278">
            <v>184.6</v>
          </cell>
          <cell r="AN278">
            <v>189.3</v>
          </cell>
          <cell r="AO278">
            <v>194.01</v>
          </cell>
          <cell r="AP278">
            <v>198.71</v>
          </cell>
          <cell r="AQ278">
            <v>203.42</v>
          </cell>
          <cell r="AR278">
            <v>208.12</v>
          </cell>
          <cell r="AS278">
            <v>212.82</v>
          </cell>
          <cell r="AT278">
            <v>217.53</v>
          </cell>
          <cell r="AU278">
            <v>222.23</v>
          </cell>
          <cell r="AV278">
            <v>226.94</v>
          </cell>
          <cell r="AW278">
            <v>231.64</v>
          </cell>
          <cell r="AX278">
            <v>236.34</v>
          </cell>
          <cell r="AY278">
            <v>241.05</v>
          </cell>
          <cell r="AZ278">
            <v>245.75</v>
          </cell>
          <cell r="BA278">
            <v>250.46</v>
          </cell>
          <cell r="BB278">
            <v>255.16</v>
          </cell>
          <cell r="BC278">
            <v>231.64</v>
          </cell>
          <cell r="BD278">
            <v>112</v>
          </cell>
          <cell r="BE278">
            <v>205.75</v>
          </cell>
          <cell r="BF278">
            <v>212.34</v>
          </cell>
          <cell r="BG278">
            <v>218.93</v>
          </cell>
          <cell r="BH278">
            <v>225.51</v>
          </cell>
          <cell r="BI278">
            <v>232.1</v>
          </cell>
          <cell r="BJ278">
            <v>238.68</v>
          </cell>
          <cell r="BK278">
            <v>245.27</v>
          </cell>
          <cell r="BL278">
            <v>251.85</v>
          </cell>
          <cell r="BM278">
            <v>258.44</v>
          </cell>
          <cell r="BN278">
            <v>265.02999999999997</v>
          </cell>
          <cell r="BO278">
            <v>271.61</v>
          </cell>
          <cell r="BP278">
            <v>278.2</v>
          </cell>
          <cell r="BQ278">
            <v>284.77999999999997</v>
          </cell>
          <cell r="BR278">
            <v>291.37</v>
          </cell>
          <cell r="BS278">
            <v>297.95</v>
          </cell>
          <cell r="BT278">
            <v>304.54000000000002</v>
          </cell>
          <cell r="BU278">
            <v>311.12</v>
          </cell>
          <cell r="BV278">
            <v>317.70999999999998</v>
          </cell>
          <cell r="BW278">
            <v>324.3</v>
          </cell>
          <cell r="BX278">
            <v>330.88</v>
          </cell>
          <cell r="BY278">
            <v>337.47</v>
          </cell>
          <cell r="BZ278">
            <v>344.05</v>
          </cell>
          <cell r="CA278">
            <v>350.64</v>
          </cell>
          <cell r="CB278">
            <v>357.22</v>
          </cell>
          <cell r="CC278">
            <v>324.3</v>
          </cell>
        </row>
        <row r="279">
          <cell r="AD279">
            <v>113</v>
          </cell>
          <cell r="AE279">
            <v>148.27000000000001</v>
          </cell>
          <cell r="AF279">
            <v>153.02000000000001</v>
          </cell>
          <cell r="AG279">
            <v>157.77000000000001</v>
          </cell>
          <cell r="AH279">
            <v>162.51</v>
          </cell>
          <cell r="AI279">
            <v>167.26</v>
          </cell>
          <cell r="AJ279">
            <v>172</v>
          </cell>
          <cell r="AK279">
            <v>176.75</v>
          </cell>
          <cell r="AL279">
            <v>181.5</v>
          </cell>
          <cell r="AM279">
            <v>186.24</v>
          </cell>
          <cell r="AN279">
            <v>190.99</v>
          </cell>
          <cell r="AO279">
            <v>195.73</v>
          </cell>
          <cell r="AP279">
            <v>200.48</v>
          </cell>
          <cell r="AQ279">
            <v>205.23</v>
          </cell>
          <cell r="AR279">
            <v>209.97</v>
          </cell>
          <cell r="AS279">
            <v>214.72</v>
          </cell>
          <cell r="AT279">
            <v>219.46</v>
          </cell>
          <cell r="AU279">
            <v>224.21</v>
          </cell>
          <cell r="AV279">
            <v>228.96</v>
          </cell>
          <cell r="AW279">
            <v>233.7</v>
          </cell>
          <cell r="AX279">
            <v>238.45</v>
          </cell>
          <cell r="AY279">
            <v>243.19</v>
          </cell>
          <cell r="AZ279">
            <v>247.94</v>
          </cell>
          <cell r="BA279">
            <v>252.69</v>
          </cell>
          <cell r="BB279">
            <v>257.43</v>
          </cell>
          <cell r="BC279">
            <v>233.7</v>
          </cell>
          <cell r="BD279">
            <v>113</v>
          </cell>
          <cell r="BE279">
            <v>207.58</v>
          </cell>
          <cell r="BF279">
            <v>214.23</v>
          </cell>
          <cell r="BG279">
            <v>220.87</v>
          </cell>
          <cell r="BH279">
            <v>227.52</v>
          </cell>
          <cell r="BI279">
            <v>234.16</v>
          </cell>
          <cell r="BJ279">
            <v>240.81</v>
          </cell>
          <cell r="BK279">
            <v>247.45</v>
          </cell>
          <cell r="BL279">
            <v>254.09</v>
          </cell>
          <cell r="BM279">
            <v>260.74</v>
          </cell>
          <cell r="BN279">
            <v>267.38</v>
          </cell>
          <cell r="BO279">
            <v>274.02999999999997</v>
          </cell>
          <cell r="BP279">
            <v>280.67</v>
          </cell>
          <cell r="BQ279">
            <v>287.32</v>
          </cell>
          <cell r="BR279">
            <v>293.95999999999998</v>
          </cell>
          <cell r="BS279">
            <v>300.61</v>
          </cell>
          <cell r="BT279">
            <v>307.25</v>
          </cell>
          <cell r="BU279">
            <v>313.89</v>
          </cell>
          <cell r="BV279">
            <v>320.54000000000002</v>
          </cell>
          <cell r="BW279">
            <v>327.18</v>
          </cell>
          <cell r="BX279">
            <v>333.83</v>
          </cell>
          <cell r="BY279">
            <v>340.47</v>
          </cell>
          <cell r="BZ279">
            <v>347.12</v>
          </cell>
          <cell r="CA279">
            <v>353.76</v>
          </cell>
          <cell r="CB279">
            <v>360.41</v>
          </cell>
          <cell r="CC279">
            <v>327.18</v>
          </cell>
        </row>
        <row r="280">
          <cell r="AD280">
            <v>114</v>
          </cell>
          <cell r="AE280">
            <v>149.58000000000001</v>
          </cell>
          <cell r="AF280">
            <v>154.37</v>
          </cell>
          <cell r="AG280">
            <v>159.16</v>
          </cell>
          <cell r="AH280">
            <v>163.94</v>
          </cell>
          <cell r="AI280">
            <v>168.73</v>
          </cell>
          <cell r="AJ280">
            <v>173.52</v>
          </cell>
          <cell r="AK280">
            <v>178.31</v>
          </cell>
          <cell r="AL280">
            <v>183.1</v>
          </cell>
          <cell r="AM280">
            <v>187.88</v>
          </cell>
          <cell r="AN280">
            <v>192.67</v>
          </cell>
          <cell r="AO280">
            <v>197.46</v>
          </cell>
          <cell r="AP280">
            <v>202.25</v>
          </cell>
          <cell r="AQ280">
            <v>207.04</v>
          </cell>
          <cell r="AR280">
            <v>211.82</v>
          </cell>
          <cell r="AS280">
            <v>216.61</v>
          </cell>
          <cell r="AT280">
            <v>221.4</v>
          </cell>
          <cell r="AU280">
            <v>226.19</v>
          </cell>
          <cell r="AV280">
            <v>230.98</v>
          </cell>
          <cell r="AW280">
            <v>235.76</v>
          </cell>
          <cell r="AX280">
            <v>240.55</v>
          </cell>
          <cell r="AY280">
            <v>245.34</v>
          </cell>
          <cell r="AZ280">
            <v>250.13</v>
          </cell>
          <cell r="BA280">
            <v>254.92</v>
          </cell>
          <cell r="BB280">
            <v>259.7</v>
          </cell>
          <cell r="BC280">
            <v>235.76</v>
          </cell>
          <cell r="BD280">
            <v>114</v>
          </cell>
          <cell r="BE280">
            <v>209.41</v>
          </cell>
          <cell r="BF280">
            <v>216.12</v>
          </cell>
          <cell r="BG280">
            <v>222.82</v>
          </cell>
          <cell r="BH280">
            <v>229.52</v>
          </cell>
          <cell r="BI280">
            <v>236.23</v>
          </cell>
          <cell r="BJ280">
            <v>242.93</v>
          </cell>
          <cell r="BK280">
            <v>249.63</v>
          </cell>
          <cell r="BL280">
            <v>256.33</v>
          </cell>
          <cell r="BM280">
            <v>263.04000000000002</v>
          </cell>
          <cell r="BN280">
            <v>269.74</v>
          </cell>
          <cell r="BO280">
            <v>276.44</v>
          </cell>
          <cell r="BP280">
            <v>283.14999999999998</v>
          </cell>
          <cell r="BQ280">
            <v>289.85000000000002</v>
          </cell>
          <cell r="BR280">
            <v>296.55</v>
          </cell>
          <cell r="BS280">
            <v>303.26</v>
          </cell>
          <cell r="BT280">
            <v>309.95999999999998</v>
          </cell>
          <cell r="BU280">
            <v>316.66000000000003</v>
          </cell>
          <cell r="BV280">
            <v>323.37</v>
          </cell>
          <cell r="BW280">
            <v>330.07</v>
          </cell>
          <cell r="BX280">
            <v>336.77</v>
          </cell>
          <cell r="BY280">
            <v>343.48</v>
          </cell>
          <cell r="BZ280">
            <v>350.18</v>
          </cell>
          <cell r="CA280">
            <v>356.88</v>
          </cell>
          <cell r="CB280">
            <v>363.59</v>
          </cell>
          <cell r="CC280">
            <v>330.07</v>
          </cell>
        </row>
        <row r="281">
          <cell r="AD281">
            <v>115</v>
          </cell>
          <cell r="AE281">
            <v>150.88999999999999</v>
          </cell>
          <cell r="AF281">
            <v>155.72</v>
          </cell>
          <cell r="AG281">
            <v>160.55000000000001</v>
          </cell>
          <cell r="AH281">
            <v>165.38</v>
          </cell>
          <cell r="AI281">
            <v>170.21</v>
          </cell>
          <cell r="AJ281">
            <v>175.04</v>
          </cell>
          <cell r="AK281">
            <v>179.87</v>
          </cell>
          <cell r="AL281">
            <v>184.7</v>
          </cell>
          <cell r="AM281">
            <v>189.53</v>
          </cell>
          <cell r="AN281">
            <v>194.36</v>
          </cell>
          <cell r="AO281">
            <v>199.19</v>
          </cell>
          <cell r="AP281">
            <v>204.02</v>
          </cell>
          <cell r="AQ281">
            <v>208.85</v>
          </cell>
          <cell r="AR281">
            <v>213.68</v>
          </cell>
          <cell r="AS281">
            <v>218.51</v>
          </cell>
          <cell r="AT281">
            <v>223.34</v>
          </cell>
          <cell r="AU281">
            <v>228.17</v>
          </cell>
          <cell r="AV281">
            <v>233</v>
          </cell>
          <cell r="AW281">
            <v>237.83</v>
          </cell>
          <cell r="AX281">
            <v>242.66</v>
          </cell>
          <cell r="AY281">
            <v>247.49</v>
          </cell>
          <cell r="AZ281">
            <v>252.32</v>
          </cell>
          <cell r="BA281">
            <v>257.14999999999998</v>
          </cell>
          <cell r="BB281">
            <v>261.98</v>
          </cell>
          <cell r="BC281">
            <v>237.83</v>
          </cell>
          <cell r="BD281">
            <v>115</v>
          </cell>
          <cell r="BE281">
            <v>211.24</v>
          </cell>
          <cell r="BF281">
            <v>218</v>
          </cell>
          <cell r="BG281">
            <v>224.77</v>
          </cell>
          <cell r="BH281">
            <v>231.53</v>
          </cell>
          <cell r="BI281">
            <v>238.29</v>
          </cell>
          <cell r="BJ281">
            <v>245.05</v>
          </cell>
          <cell r="BK281">
            <v>251.81</v>
          </cell>
          <cell r="BL281">
            <v>258.58</v>
          </cell>
          <cell r="BM281">
            <v>265.33999999999997</v>
          </cell>
          <cell r="BN281">
            <v>272.10000000000002</v>
          </cell>
          <cell r="BO281">
            <v>278.86</v>
          </cell>
          <cell r="BP281">
            <v>285.62</v>
          </cell>
          <cell r="BQ281">
            <v>292.39</v>
          </cell>
          <cell r="BR281">
            <v>299.14999999999998</v>
          </cell>
          <cell r="BS281">
            <v>305.91000000000003</v>
          </cell>
          <cell r="BT281">
            <v>312.67</v>
          </cell>
          <cell r="BU281">
            <v>319.43</v>
          </cell>
          <cell r="BV281">
            <v>326.2</v>
          </cell>
          <cell r="BW281">
            <v>332.96</v>
          </cell>
          <cell r="BX281">
            <v>339.72</v>
          </cell>
          <cell r="BY281">
            <v>346.48</v>
          </cell>
          <cell r="BZ281">
            <v>353.24</v>
          </cell>
          <cell r="CA281">
            <v>360.01</v>
          </cell>
          <cell r="CB281">
            <v>366.77</v>
          </cell>
          <cell r="CC281">
            <v>332.96</v>
          </cell>
        </row>
        <row r="282">
          <cell r="AD282">
            <v>116</v>
          </cell>
          <cell r="AE282">
            <v>152.19</v>
          </cell>
          <cell r="AF282">
            <v>157.06</v>
          </cell>
          <cell r="AG282">
            <v>161.94</v>
          </cell>
          <cell r="AH282">
            <v>166.81</v>
          </cell>
          <cell r="AI282">
            <v>171.68</v>
          </cell>
          <cell r="AJ282">
            <v>176.55</v>
          </cell>
          <cell r="AK282">
            <v>181.42</v>
          </cell>
          <cell r="AL282">
            <v>186.3</v>
          </cell>
          <cell r="AM282">
            <v>191.17</v>
          </cell>
          <cell r="AN282">
            <v>196.04</v>
          </cell>
          <cell r="AO282">
            <v>200.91</v>
          </cell>
          <cell r="AP282">
            <v>205.79</v>
          </cell>
          <cell r="AQ282">
            <v>210.66</v>
          </cell>
          <cell r="AR282">
            <v>215.53</v>
          </cell>
          <cell r="AS282">
            <v>220.4</v>
          </cell>
          <cell r="AT282">
            <v>225.27</v>
          </cell>
          <cell r="AU282">
            <v>230.15</v>
          </cell>
          <cell r="AV282">
            <v>235.02</v>
          </cell>
          <cell r="AW282">
            <v>239.89</v>
          </cell>
          <cell r="AX282">
            <v>244.76</v>
          </cell>
          <cell r="AY282">
            <v>249.63</v>
          </cell>
          <cell r="AZ282">
            <v>254.51</v>
          </cell>
          <cell r="BA282">
            <v>259.38</v>
          </cell>
          <cell r="BB282">
            <v>264.25</v>
          </cell>
          <cell r="BC282">
            <v>239.89</v>
          </cell>
          <cell r="BD282">
            <v>116</v>
          </cell>
          <cell r="BE282">
            <v>213.07</v>
          </cell>
          <cell r="BF282">
            <v>219.89</v>
          </cell>
          <cell r="BG282">
            <v>226.71</v>
          </cell>
          <cell r="BH282">
            <v>233.53</v>
          </cell>
          <cell r="BI282">
            <v>240.35</v>
          </cell>
          <cell r="BJ282">
            <v>247.17</v>
          </cell>
          <cell r="BK282">
            <v>253.99</v>
          </cell>
          <cell r="BL282">
            <v>260.82</v>
          </cell>
          <cell r="BM282">
            <v>267.64</v>
          </cell>
          <cell r="BN282">
            <v>274.45999999999998</v>
          </cell>
          <cell r="BO282">
            <v>281.27999999999997</v>
          </cell>
          <cell r="BP282">
            <v>288.10000000000002</v>
          </cell>
          <cell r="BQ282">
            <v>294.92</v>
          </cell>
          <cell r="BR282">
            <v>301.74</v>
          </cell>
          <cell r="BS282">
            <v>308.56</v>
          </cell>
          <cell r="BT282">
            <v>315.38</v>
          </cell>
          <cell r="BU282">
            <v>322.2</v>
          </cell>
          <cell r="BV282">
            <v>329.02</v>
          </cell>
          <cell r="BW282">
            <v>335.85</v>
          </cell>
          <cell r="BX282">
            <v>342.67</v>
          </cell>
          <cell r="BY282">
            <v>349.49</v>
          </cell>
          <cell r="BZ282">
            <v>356.31</v>
          </cell>
          <cell r="CA282">
            <v>363.13</v>
          </cell>
          <cell r="CB282">
            <v>369.95</v>
          </cell>
          <cell r="CC282">
            <v>335.84</v>
          </cell>
        </row>
        <row r="283">
          <cell r="AD283">
            <v>117</v>
          </cell>
          <cell r="AE283">
            <v>153.5</v>
          </cell>
          <cell r="AF283">
            <v>158.41</v>
          </cell>
          <cell r="AG283">
            <v>163.33000000000001</v>
          </cell>
          <cell r="AH283">
            <v>168.24</v>
          </cell>
          <cell r="AI283">
            <v>173.16</v>
          </cell>
          <cell r="AJ283">
            <v>178.07</v>
          </cell>
          <cell r="AK283">
            <v>182.98</v>
          </cell>
          <cell r="AL283">
            <v>187.9</v>
          </cell>
          <cell r="AM283">
            <v>192.81</v>
          </cell>
          <cell r="AN283">
            <v>197.73</v>
          </cell>
          <cell r="AO283">
            <v>202.64</v>
          </cell>
          <cell r="AP283">
            <v>207.55</v>
          </cell>
          <cell r="AQ283">
            <v>212.47</v>
          </cell>
          <cell r="AR283">
            <v>217.38</v>
          </cell>
          <cell r="AS283">
            <v>222.3</v>
          </cell>
          <cell r="AT283">
            <v>227.21</v>
          </cell>
          <cell r="AU283">
            <v>232.12</v>
          </cell>
          <cell r="AV283">
            <v>237.04</v>
          </cell>
          <cell r="AW283">
            <v>241.95</v>
          </cell>
          <cell r="AX283">
            <v>246.87</v>
          </cell>
          <cell r="AY283">
            <v>251.78</v>
          </cell>
          <cell r="AZ283">
            <v>256.69</v>
          </cell>
          <cell r="BA283">
            <v>261.61</v>
          </cell>
          <cell r="BB283">
            <v>266.52</v>
          </cell>
          <cell r="BC283">
            <v>241.95</v>
          </cell>
          <cell r="BD283">
            <v>117</v>
          </cell>
          <cell r="BE283">
            <v>214.9</v>
          </cell>
          <cell r="BF283">
            <v>221.78</v>
          </cell>
          <cell r="BG283">
            <v>228.66</v>
          </cell>
          <cell r="BH283">
            <v>235.54</v>
          </cell>
          <cell r="BI283">
            <v>242.42</v>
          </cell>
          <cell r="BJ283">
            <v>249.3</v>
          </cell>
          <cell r="BK283">
            <v>256.18</v>
          </cell>
          <cell r="BL283">
            <v>263.06</v>
          </cell>
          <cell r="BM283">
            <v>269.94</v>
          </cell>
          <cell r="BN283">
            <v>276.82</v>
          </cell>
          <cell r="BO283">
            <v>283.7</v>
          </cell>
          <cell r="BP283">
            <v>290.58</v>
          </cell>
          <cell r="BQ283">
            <v>297.45</v>
          </cell>
          <cell r="BR283">
            <v>304.33</v>
          </cell>
          <cell r="BS283">
            <v>311.20999999999998</v>
          </cell>
          <cell r="BT283">
            <v>318.08999999999997</v>
          </cell>
          <cell r="BU283">
            <v>324.97000000000003</v>
          </cell>
          <cell r="BV283">
            <v>331.85</v>
          </cell>
          <cell r="BW283">
            <v>338.73</v>
          </cell>
          <cell r="BX283">
            <v>345.61</v>
          </cell>
          <cell r="BY283">
            <v>352.49</v>
          </cell>
          <cell r="BZ283">
            <v>359.37</v>
          </cell>
          <cell r="CA283">
            <v>366.25</v>
          </cell>
          <cell r="CB283">
            <v>373.13</v>
          </cell>
          <cell r="CC283">
            <v>338.73</v>
          </cell>
        </row>
        <row r="284">
          <cell r="AD284">
            <v>118</v>
          </cell>
          <cell r="AE284">
            <v>154.81</v>
          </cell>
          <cell r="AF284">
            <v>159.76</v>
          </cell>
          <cell r="AG284">
            <v>164.72</v>
          </cell>
          <cell r="AH284">
            <v>169.67</v>
          </cell>
          <cell r="AI284">
            <v>174.63</v>
          </cell>
          <cell r="AJ284">
            <v>179.59</v>
          </cell>
          <cell r="AK284">
            <v>184.54</v>
          </cell>
          <cell r="AL284">
            <v>189.5</v>
          </cell>
          <cell r="AM284">
            <v>194.45</v>
          </cell>
          <cell r="AN284">
            <v>199.41</v>
          </cell>
          <cell r="AO284">
            <v>204.37</v>
          </cell>
          <cell r="AP284">
            <v>209.32</v>
          </cell>
          <cell r="AQ284">
            <v>214.28</v>
          </cell>
          <cell r="AR284">
            <v>219.23</v>
          </cell>
          <cell r="AS284">
            <v>224.19</v>
          </cell>
          <cell r="AT284">
            <v>229.15</v>
          </cell>
          <cell r="AU284">
            <v>234.1</v>
          </cell>
          <cell r="AV284">
            <v>239.06</v>
          </cell>
          <cell r="AW284">
            <v>244.01</v>
          </cell>
          <cell r="AX284">
            <v>248.97</v>
          </cell>
          <cell r="AY284">
            <v>253.93</v>
          </cell>
          <cell r="AZ284">
            <v>258.88</v>
          </cell>
          <cell r="BA284">
            <v>263.83999999999997</v>
          </cell>
          <cell r="BB284">
            <v>268.79000000000002</v>
          </cell>
          <cell r="BC284">
            <v>244.01</v>
          </cell>
          <cell r="BD284">
            <v>118</v>
          </cell>
          <cell r="BE284">
            <v>216.73</v>
          </cell>
          <cell r="BF284">
            <v>223.67</v>
          </cell>
          <cell r="BG284">
            <v>230.6</v>
          </cell>
          <cell r="BH284">
            <v>237.54</v>
          </cell>
          <cell r="BI284">
            <v>244.48</v>
          </cell>
          <cell r="BJ284">
            <v>251.42</v>
          </cell>
          <cell r="BK284">
            <v>258.36</v>
          </cell>
          <cell r="BL284">
            <v>265.3</v>
          </cell>
          <cell r="BM284">
            <v>272.24</v>
          </cell>
          <cell r="BN284">
            <v>279.17</v>
          </cell>
          <cell r="BO284">
            <v>286.11</v>
          </cell>
          <cell r="BP284">
            <v>293.05</v>
          </cell>
          <cell r="BQ284">
            <v>299.99</v>
          </cell>
          <cell r="BR284">
            <v>306.93</v>
          </cell>
          <cell r="BS284">
            <v>313.87</v>
          </cell>
          <cell r="BT284">
            <v>320.8</v>
          </cell>
          <cell r="BU284">
            <v>327.74</v>
          </cell>
          <cell r="BV284">
            <v>334.68</v>
          </cell>
          <cell r="BW284">
            <v>341.62</v>
          </cell>
          <cell r="BX284">
            <v>348.56</v>
          </cell>
          <cell r="BY284">
            <v>355.5</v>
          </cell>
          <cell r="BZ284">
            <v>362.44</v>
          </cell>
          <cell r="CA284">
            <v>369.37</v>
          </cell>
          <cell r="CB284">
            <v>376.31</v>
          </cell>
          <cell r="CC284">
            <v>341.62</v>
          </cell>
        </row>
        <row r="285">
          <cell r="AD285">
            <v>119</v>
          </cell>
          <cell r="AE285">
            <v>156.11000000000001</v>
          </cell>
          <cell r="AF285">
            <v>161.11000000000001</v>
          </cell>
          <cell r="AG285">
            <v>166.11</v>
          </cell>
          <cell r="AH285">
            <v>171.11</v>
          </cell>
          <cell r="AI285">
            <v>176.1</v>
          </cell>
          <cell r="AJ285">
            <v>181.1</v>
          </cell>
          <cell r="AK285">
            <v>186.1</v>
          </cell>
          <cell r="AL285">
            <v>191.1</v>
          </cell>
          <cell r="AM285">
            <v>196.1</v>
          </cell>
          <cell r="AN285">
            <v>201.09</v>
          </cell>
          <cell r="AO285">
            <v>206.09</v>
          </cell>
          <cell r="AP285">
            <v>211.09</v>
          </cell>
          <cell r="AQ285">
            <v>216.09</v>
          </cell>
          <cell r="AR285">
            <v>221.09</v>
          </cell>
          <cell r="AS285">
            <v>226.08</v>
          </cell>
          <cell r="AT285">
            <v>231.08</v>
          </cell>
          <cell r="AU285">
            <v>236.08</v>
          </cell>
          <cell r="AV285">
            <v>241.08</v>
          </cell>
          <cell r="AW285">
            <v>246.08</v>
          </cell>
          <cell r="AX285">
            <v>251.07</v>
          </cell>
          <cell r="AY285">
            <v>256.07</v>
          </cell>
          <cell r="AZ285">
            <v>261.07</v>
          </cell>
          <cell r="BA285">
            <v>266.07</v>
          </cell>
          <cell r="BB285">
            <v>271.07</v>
          </cell>
          <cell r="BC285">
            <v>246.08</v>
          </cell>
          <cell r="BD285">
            <v>119</v>
          </cell>
          <cell r="BE285">
            <v>218.56</v>
          </cell>
          <cell r="BF285">
            <v>225.55</v>
          </cell>
          <cell r="BG285">
            <v>232.55</v>
          </cell>
          <cell r="BH285">
            <v>239.55</v>
          </cell>
          <cell r="BI285">
            <v>246.55</v>
          </cell>
          <cell r="BJ285">
            <v>253.54</v>
          </cell>
          <cell r="BK285">
            <v>260.54000000000002</v>
          </cell>
          <cell r="BL285">
            <v>267.54000000000002</v>
          </cell>
          <cell r="BM285">
            <v>274.54000000000002</v>
          </cell>
          <cell r="BN285">
            <v>281.52999999999997</v>
          </cell>
          <cell r="BO285">
            <v>288.52999999999997</v>
          </cell>
          <cell r="BP285">
            <v>295.52999999999997</v>
          </cell>
          <cell r="BQ285">
            <v>302.52</v>
          </cell>
          <cell r="BR285">
            <v>309.52</v>
          </cell>
          <cell r="BS285">
            <v>316.52</v>
          </cell>
          <cell r="BT285">
            <v>323.52</v>
          </cell>
          <cell r="BU285">
            <v>330.51</v>
          </cell>
          <cell r="BV285">
            <v>337.51</v>
          </cell>
          <cell r="BW285">
            <v>344.51</v>
          </cell>
          <cell r="BX285">
            <v>351.5</v>
          </cell>
          <cell r="BY285">
            <v>358.5</v>
          </cell>
          <cell r="BZ285">
            <v>365.5</v>
          </cell>
          <cell r="CA285">
            <v>372.5</v>
          </cell>
          <cell r="CB285">
            <v>379.49</v>
          </cell>
          <cell r="CC285">
            <v>344.51</v>
          </cell>
        </row>
        <row r="286">
          <cell r="AD286">
            <v>120</v>
          </cell>
          <cell r="AE286">
            <v>157.41999999999999</v>
          </cell>
          <cell r="AF286">
            <v>162.46</v>
          </cell>
          <cell r="AG286">
            <v>167.5</v>
          </cell>
          <cell r="AH286">
            <v>172.54</v>
          </cell>
          <cell r="AI286">
            <v>177.58</v>
          </cell>
          <cell r="AJ286">
            <v>182.62</v>
          </cell>
          <cell r="AK286">
            <v>187.66</v>
          </cell>
          <cell r="AL286">
            <v>192.7</v>
          </cell>
          <cell r="AM286">
            <v>197.74</v>
          </cell>
          <cell r="AN286">
            <v>202.78</v>
          </cell>
          <cell r="AO286">
            <v>207.82</v>
          </cell>
          <cell r="AP286">
            <v>212.86</v>
          </cell>
          <cell r="AQ286">
            <v>217.9</v>
          </cell>
          <cell r="AR286">
            <v>222.94</v>
          </cell>
          <cell r="AS286">
            <v>227.98</v>
          </cell>
          <cell r="AT286">
            <v>233.02</v>
          </cell>
          <cell r="AU286">
            <v>238.06</v>
          </cell>
          <cell r="AV286">
            <v>243.1</v>
          </cell>
          <cell r="AW286">
            <v>248.14</v>
          </cell>
          <cell r="AX286">
            <v>253.18</v>
          </cell>
          <cell r="AY286">
            <v>258.22000000000003</v>
          </cell>
          <cell r="AZ286">
            <v>263.26</v>
          </cell>
          <cell r="BA286">
            <v>268.3</v>
          </cell>
          <cell r="BB286">
            <v>273.33999999999997</v>
          </cell>
          <cell r="BC286">
            <v>248.14</v>
          </cell>
          <cell r="BD286">
            <v>120</v>
          </cell>
          <cell r="BE286">
            <v>220.39</v>
          </cell>
          <cell r="BF286">
            <v>227.44</v>
          </cell>
          <cell r="BG286">
            <v>234.5</v>
          </cell>
          <cell r="BH286">
            <v>241.55</v>
          </cell>
          <cell r="BI286">
            <v>248.61</v>
          </cell>
          <cell r="BJ286">
            <v>255.67</v>
          </cell>
          <cell r="BK286">
            <v>262.72000000000003</v>
          </cell>
          <cell r="BL286">
            <v>269.77999999999997</v>
          </cell>
          <cell r="BM286">
            <v>276.83</v>
          </cell>
          <cell r="BN286">
            <v>283.89</v>
          </cell>
          <cell r="BO286">
            <v>290.95</v>
          </cell>
          <cell r="BP286">
            <v>298</v>
          </cell>
          <cell r="BQ286">
            <v>305.06</v>
          </cell>
          <cell r="BR286">
            <v>312.11</v>
          </cell>
          <cell r="BS286">
            <v>319.17</v>
          </cell>
          <cell r="BT286">
            <v>326.23</v>
          </cell>
          <cell r="BU286">
            <v>333.28</v>
          </cell>
          <cell r="BV286">
            <v>340.34</v>
          </cell>
          <cell r="BW286">
            <v>347.39</v>
          </cell>
          <cell r="BX286">
            <v>354.45</v>
          </cell>
          <cell r="BY286">
            <v>361.51</v>
          </cell>
          <cell r="BZ286">
            <v>368.56</v>
          </cell>
          <cell r="CA286">
            <v>375.62</v>
          </cell>
          <cell r="CB286">
            <v>382.67</v>
          </cell>
          <cell r="CC286">
            <v>347.39</v>
          </cell>
        </row>
        <row r="287">
          <cell r="AD287">
            <v>121</v>
          </cell>
          <cell r="AE287">
            <v>158.72</v>
          </cell>
          <cell r="AF287">
            <v>163.81</v>
          </cell>
          <cell r="AG287">
            <v>168.89</v>
          </cell>
          <cell r="AH287">
            <v>173.97</v>
          </cell>
          <cell r="AI287">
            <v>179.05</v>
          </cell>
          <cell r="AJ287">
            <v>184.13</v>
          </cell>
          <cell r="AK287">
            <v>189.22</v>
          </cell>
          <cell r="AL287">
            <v>194.3</v>
          </cell>
          <cell r="AM287">
            <v>199.38</v>
          </cell>
          <cell r="AN287">
            <v>204.46</v>
          </cell>
          <cell r="AO287">
            <v>209.55</v>
          </cell>
          <cell r="AP287">
            <v>214.63</v>
          </cell>
          <cell r="AQ287">
            <v>219.71</v>
          </cell>
          <cell r="AR287">
            <v>224.79</v>
          </cell>
          <cell r="AS287">
            <v>229.87</v>
          </cell>
          <cell r="AT287">
            <v>234.96</v>
          </cell>
          <cell r="AU287">
            <v>240.04</v>
          </cell>
          <cell r="AV287">
            <v>245.12</v>
          </cell>
          <cell r="AW287">
            <v>250.2</v>
          </cell>
          <cell r="AX287">
            <v>255.28</v>
          </cell>
          <cell r="AY287">
            <v>260.37</v>
          </cell>
          <cell r="AZ287">
            <v>265.45</v>
          </cell>
          <cell r="BA287">
            <v>270.52999999999997</v>
          </cell>
          <cell r="BB287">
            <v>275.61</v>
          </cell>
          <cell r="BC287">
            <v>250.2</v>
          </cell>
          <cell r="BD287">
            <v>121</v>
          </cell>
          <cell r="BE287">
            <v>222.21</v>
          </cell>
          <cell r="BF287">
            <v>229.33</v>
          </cell>
          <cell r="BG287">
            <v>236.44</v>
          </cell>
          <cell r="BH287">
            <v>243.56</v>
          </cell>
          <cell r="BI287">
            <v>250.67</v>
          </cell>
          <cell r="BJ287">
            <v>257.79000000000002</v>
          </cell>
          <cell r="BK287">
            <v>264.89999999999998</v>
          </cell>
          <cell r="BL287">
            <v>272.02</v>
          </cell>
          <cell r="BM287">
            <v>279.13</v>
          </cell>
          <cell r="BN287">
            <v>286.25</v>
          </cell>
          <cell r="BO287">
            <v>293.36</v>
          </cell>
          <cell r="BP287">
            <v>300.48</v>
          </cell>
          <cell r="BQ287">
            <v>307.58999999999997</v>
          </cell>
          <cell r="BR287">
            <v>314.70999999999998</v>
          </cell>
          <cell r="BS287">
            <v>321.82</v>
          </cell>
          <cell r="BT287">
            <v>328.94</v>
          </cell>
          <cell r="BU287">
            <v>336.05</v>
          </cell>
          <cell r="BV287">
            <v>343.17</v>
          </cell>
          <cell r="BW287">
            <v>350.28</v>
          </cell>
          <cell r="BX287">
            <v>357.4</v>
          </cell>
          <cell r="BY287">
            <v>364.51</v>
          </cell>
          <cell r="BZ287">
            <v>371.63</v>
          </cell>
          <cell r="CA287">
            <v>378.74</v>
          </cell>
          <cell r="CB287">
            <v>385.86</v>
          </cell>
          <cell r="CC287">
            <v>350.28</v>
          </cell>
        </row>
        <row r="288">
          <cell r="AD288">
            <v>122</v>
          </cell>
          <cell r="AE288">
            <v>160.03</v>
          </cell>
          <cell r="AF288">
            <v>165.16</v>
          </cell>
          <cell r="AG288">
            <v>170.28</v>
          </cell>
          <cell r="AH288">
            <v>175.4</v>
          </cell>
          <cell r="AI288">
            <v>180.53</v>
          </cell>
          <cell r="AJ288">
            <v>185.65</v>
          </cell>
          <cell r="AK288">
            <v>190.78</v>
          </cell>
          <cell r="AL288">
            <v>195.9</v>
          </cell>
          <cell r="AM288">
            <v>201.02</v>
          </cell>
          <cell r="AN288">
            <v>206.15</v>
          </cell>
          <cell r="AO288">
            <v>211.27</v>
          </cell>
          <cell r="AP288">
            <v>216.4</v>
          </cell>
          <cell r="AQ288">
            <v>221.52</v>
          </cell>
          <cell r="AR288">
            <v>226.64</v>
          </cell>
          <cell r="AS288">
            <v>231.77</v>
          </cell>
          <cell r="AT288">
            <v>236.89</v>
          </cell>
          <cell r="AU288">
            <v>242.02</v>
          </cell>
          <cell r="AV288">
            <v>247.14</v>
          </cell>
          <cell r="AW288">
            <v>252.26</v>
          </cell>
          <cell r="AX288">
            <v>257.39</v>
          </cell>
          <cell r="AY288">
            <v>262.51</v>
          </cell>
          <cell r="AZ288">
            <v>267.64</v>
          </cell>
          <cell r="BA288">
            <v>272.76</v>
          </cell>
          <cell r="BB288">
            <v>277.88</v>
          </cell>
          <cell r="BC288">
            <v>252.26</v>
          </cell>
          <cell r="BD288">
            <v>122</v>
          </cell>
          <cell r="BE288">
            <v>224.4</v>
          </cell>
          <cell r="BF288">
            <v>231.22</v>
          </cell>
          <cell r="BG288">
            <v>238.39</v>
          </cell>
          <cell r="BH288">
            <v>245.56</v>
          </cell>
          <cell r="BI288">
            <v>252.74</v>
          </cell>
          <cell r="BJ288">
            <v>259.91000000000003</v>
          </cell>
          <cell r="BK288">
            <v>267.08999999999997</v>
          </cell>
          <cell r="BL288">
            <v>274.26</v>
          </cell>
          <cell r="BM288">
            <v>281.43</v>
          </cell>
          <cell r="BN288">
            <v>288.61</v>
          </cell>
          <cell r="BO288">
            <v>295.77999999999997</v>
          </cell>
          <cell r="BP288">
            <v>302.95</v>
          </cell>
          <cell r="BQ288">
            <v>310.13</v>
          </cell>
          <cell r="BR288">
            <v>317.3</v>
          </cell>
          <cell r="BS288">
            <v>324.47000000000003</v>
          </cell>
          <cell r="BT288">
            <v>331.65</v>
          </cell>
          <cell r="BU288">
            <v>338.82</v>
          </cell>
          <cell r="BV288">
            <v>346</v>
          </cell>
          <cell r="BW288">
            <v>353.17</v>
          </cell>
          <cell r="BX288">
            <v>360.34</v>
          </cell>
          <cell r="BY288">
            <v>367.52</v>
          </cell>
          <cell r="BZ288">
            <v>374.69</v>
          </cell>
          <cell r="CA288">
            <v>381.86</v>
          </cell>
          <cell r="CB288">
            <v>389.04</v>
          </cell>
          <cell r="CC288">
            <v>353.17</v>
          </cell>
        </row>
        <row r="289">
          <cell r="AD289">
            <v>123</v>
          </cell>
          <cell r="AE289">
            <v>161.34</v>
          </cell>
          <cell r="AF289">
            <v>166.5</v>
          </cell>
          <cell r="AG289">
            <v>171.67</v>
          </cell>
          <cell r="AH289">
            <v>176.84</v>
          </cell>
          <cell r="AI289">
            <v>182</v>
          </cell>
          <cell r="AJ289">
            <v>187.17</v>
          </cell>
          <cell r="AK289">
            <v>192.33</v>
          </cell>
          <cell r="AL289">
            <v>197.5</v>
          </cell>
          <cell r="AM289">
            <v>202.67</v>
          </cell>
          <cell r="AN289">
            <v>207.83</v>
          </cell>
          <cell r="AO289">
            <v>213</v>
          </cell>
          <cell r="AP289">
            <v>218.16</v>
          </cell>
          <cell r="AQ289">
            <v>223.33</v>
          </cell>
          <cell r="AR289">
            <v>228.5</v>
          </cell>
          <cell r="AS289">
            <v>233.66</v>
          </cell>
          <cell r="AT289">
            <v>238.83</v>
          </cell>
          <cell r="AU289">
            <v>243.99</v>
          </cell>
          <cell r="AV289">
            <v>249.16</v>
          </cell>
          <cell r="AW289">
            <v>254.33</v>
          </cell>
          <cell r="AX289">
            <v>259.49</v>
          </cell>
          <cell r="AY289">
            <v>264.66000000000003</v>
          </cell>
          <cell r="AZ289">
            <v>269.82</v>
          </cell>
          <cell r="BA289">
            <v>274.99</v>
          </cell>
          <cell r="BB289">
            <v>280.16000000000003</v>
          </cell>
          <cell r="BC289">
            <v>254.33</v>
          </cell>
          <cell r="BD289">
            <v>123</v>
          </cell>
          <cell r="BE289">
            <v>225.87</v>
          </cell>
          <cell r="BF289">
            <v>233.11</v>
          </cell>
          <cell r="BG289">
            <v>240.34</v>
          </cell>
          <cell r="BH289">
            <v>247.57</v>
          </cell>
          <cell r="BI289">
            <v>254.8</v>
          </cell>
          <cell r="BJ289">
            <v>262.02999999999997</v>
          </cell>
          <cell r="BK289">
            <v>269.27</v>
          </cell>
          <cell r="BL289">
            <v>276.5</v>
          </cell>
          <cell r="BM289">
            <v>283.73</v>
          </cell>
          <cell r="BN289">
            <v>290.95999999999998</v>
          </cell>
          <cell r="BO289">
            <v>298.2</v>
          </cell>
          <cell r="BP289">
            <v>305.43</v>
          </cell>
          <cell r="BQ289">
            <v>312.66000000000003</v>
          </cell>
          <cell r="BR289">
            <v>319.89</v>
          </cell>
          <cell r="BS289">
            <v>327.13</v>
          </cell>
          <cell r="BT289">
            <v>334.36</v>
          </cell>
          <cell r="BU289">
            <v>341.59</v>
          </cell>
          <cell r="BV289">
            <v>348.82</v>
          </cell>
          <cell r="BW289">
            <v>356.06</v>
          </cell>
          <cell r="BX289">
            <v>363.29</v>
          </cell>
          <cell r="BY289">
            <v>370.52</v>
          </cell>
          <cell r="BZ289">
            <v>377.75</v>
          </cell>
          <cell r="CA289">
            <v>384.99</v>
          </cell>
          <cell r="CB289">
            <v>392.22</v>
          </cell>
          <cell r="CC289">
            <v>356.06</v>
          </cell>
        </row>
        <row r="290">
          <cell r="AD290">
            <v>124</v>
          </cell>
          <cell r="AE290">
            <v>162.63999999999999</v>
          </cell>
          <cell r="AF290">
            <v>167.85</v>
          </cell>
          <cell r="AG290">
            <v>173.06</v>
          </cell>
          <cell r="AH290">
            <v>178.27</v>
          </cell>
          <cell r="AI290">
            <v>183.48</v>
          </cell>
          <cell r="AJ290">
            <v>188.68</v>
          </cell>
          <cell r="AK290">
            <v>193.89</v>
          </cell>
          <cell r="AL290">
            <v>199.1</v>
          </cell>
          <cell r="AM290">
            <v>204.31</v>
          </cell>
          <cell r="AN290">
            <v>209.52</v>
          </cell>
          <cell r="AO290">
            <v>214.72</v>
          </cell>
          <cell r="AP290">
            <v>219.93</v>
          </cell>
          <cell r="AQ290">
            <v>225.14</v>
          </cell>
          <cell r="AR290">
            <v>230.35</v>
          </cell>
          <cell r="AS290">
            <v>235.56</v>
          </cell>
          <cell r="AT290">
            <v>240.76</v>
          </cell>
          <cell r="AU290">
            <v>245.97</v>
          </cell>
          <cell r="AV290">
            <v>251.18</v>
          </cell>
          <cell r="AW290">
            <v>256.39</v>
          </cell>
          <cell r="AX290">
            <v>261.60000000000002</v>
          </cell>
          <cell r="AY290">
            <v>266.8</v>
          </cell>
          <cell r="AZ290">
            <v>272.01</v>
          </cell>
          <cell r="BA290">
            <v>277.22000000000003</v>
          </cell>
          <cell r="BB290">
            <v>282.43</v>
          </cell>
          <cell r="BC290">
            <v>256.39</v>
          </cell>
          <cell r="BD290">
            <v>124</v>
          </cell>
          <cell r="BE290">
            <v>227.7</v>
          </cell>
          <cell r="BF290">
            <v>234.99</v>
          </cell>
          <cell r="BG290">
            <v>242.28</v>
          </cell>
          <cell r="BH290">
            <v>249.58</v>
          </cell>
          <cell r="BI290">
            <v>256.87</v>
          </cell>
          <cell r="BJ290">
            <v>264.16000000000003</v>
          </cell>
          <cell r="BK290">
            <v>271.45</v>
          </cell>
          <cell r="BL290">
            <v>278.74</v>
          </cell>
          <cell r="BM290">
            <v>286.02999999999997</v>
          </cell>
          <cell r="BN290">
            <v>293.32</v>
          </cell>
          <cell r="BO290">
            <v>300.61</v>
          </cell>
          <cell r="BP290">
            <v>307.91000000000003</v>
          </cell>
          <cell r="BQ290">
            <v>315.2</v>
          </cell>
          <cell r="BR290">
            <v>322.49</v>
          </cell>
          <cell r="BS290">
            <v>329.78</v>
          </cell>
          <cell r="BT290">
            <v>337.07</v>
          </cell>
          <cell r="BU290">
            <v>344.36</v>
          </cell>
          <cell r="BV290">
            <v>351.65</v>
          </cell>
          <cell r="BW290">
            <v>358.94</v>
          </cell>
          <cell r="BX290">
            <v>366.24</v>
          </cell>
          <cell r="BY290">
            <v>373.53</v>
          </cell>
          <cell r="BZ290">
            <v>380.82</v>
          </cell>
          <cell r="CA290">
            <v>388.11</v>
          </cell>
          <cell r="CB290">
            <v>395.4</v>
          </cell>
          <cell r="CC290">
            <v>358.94</v>
          </cell>
        </row>
        <row r="291">
          <cell r="AD291">
            <v>125</v>
          </cell>
          <cell r="AE291">
            <v>163.95</v>
          </cell>
          <cell r="AF291">
            <v>169.2</v>
          </cell>
          <cell r="AG291">
            <v>174.45</v>
          </cell>
          <cell r="AH291">
            <v>179.7</v>
          </cell>
          <cell r="AI291">
            <v>184.95</v>
          </cell>
          <cell r="AJ291">
            <v>190.2</v>
          </cell>
          <cell r="AK291">
            <v>195.45</v>
          </cell>
          <cell r="AL291">
            <v>200.7</v>
          </cell>
          <cell r="AM291">
            <v>205.95</v>
          </cell>
          <cell r="AN291">
            <v>211.2</v>
          </cell>
          <cell r="AO291">
            <v>216.45</v>
          </cell>
          <cell r="AP291">
            <v>221.7</v>
          </cell>
          <cell r="AQ291">
            <v>226.95</v>
          </cell>
          <cell r="AR291">
            <v>232.2</v>
          </cell>
          <cell r="AS291">
            <v>237.45</v>
          </cell>
          <cell r="AT291">
            <v>242.7</v>
          </cell>
          <cell r="AU291">
            <v>247.95</v>
          </cell>
          <cell r="AV291">
            <v>253.2</v>
          </cell>
          <cell r="AW291">
            <v>258.45</v>
          </cell>
          <cell r="AX291">
            <v>263.7</v>
          </cell>
          <cell r="AY291">
            <v>268.95</v>
          </cell>
          <cell r="AZ291">
            <v>274.2</v>
          </cell>
          <cell r="BA291">
            <v>279.45</v>
          </cell>
          <cell r="BB291">
            <v>284.7</v>
          </cell>
          <cell r="BC291">
            <v>258.45</v>
          </cell>
          <cell r="BD291">
            <v>125</v>
          </cell>
          <cell r="BE291">
            <v>229.53</v>
          </cell>
          <cell r="BF291">
            <v>236.88</v>
          </cell>
          <cell r="BG291">
            <v>244.23</v>
          </cell>
          <cell r="BH291">
            <v>251.58</v>
          </cell>
          <cell r="BI291">
            <v>258.93</v>
          </cell>
          <cell r="BJ291">
            <v>266.27999999999997</v>
          </cell>
          <cell r="BK291">
            <v>273.63</v>
          </cell>
          <cell r="BL291">
            <v>280.98</v>
          </cell>
          <cell r="BM291">
            <v>288.33</v>
          </cell>
          <cell r="BN291">
            <v>295.68</v>
          </cell>
          <cell r="BO291">
            <v>303.02999999999997</v>
          </cell>
          <cell r="BP291">
            <v>310.38</v>
          </cell>
          <cell r="BQ291">
            <v>317.73</v>
          </cell>
          <cell r="BR291">
            <v>325.08</v>
          </cell>
          <cell r="BS291">
            <v>332.43</v>
          </cell>
          <cell r="BT291">
            <v>339.78</v>
          </cell>
          <cell r="BU291">
            <v>347.13</v>
          </cell>
          <cell r="BV291">
            <v>354.48</v>
          </cell>
          <cell r="BW291">
            <v>361.83</v>
          </cell>
          <cell r="BX291">
            <v>369.18</v>
          </cell>
          <cell r="BY291">
            <v>376.53</v>
          </cell>
          <cell r="BZ291">
            <v>383.88</v>
          </cell>
          <cell r="CA291">
            <v>391.23</v>
          </cell>
          <cell r="CB291">
            <v>398.58</v>
          </cell>
          <cell r="CC291">
            <v>361.83</v>
          </cell>
        </row>
        <row r="292">
          <cell r="AD292">
            <v>126</v>
          </cell>
          <cell r="AE292">
            <v>165.26</v>
          </cell>
          <cell r="AF292">
            <v>170.55</v>
          </cell>
          <cell r="AG292">
            <v>175.84</v>
          </cell>
          <cell r="AH292">
            <v>181.13</v>
          </cell>
          <cell r="AI292">
            <v>186.42</v>
          </cell>
          <cell r="AJ292">
            <v>191.72</v>
          </cell>
          <cell r="AK292">
            <v>197.01</v>
          </cell>
          <cell r="AL292">
            <v>202.3</v>
          </cell>
          <cell r="AM292">
            <v>207.59</v>
          </cell>
          <cell r="AN292">
            <v>212.89</v>
          </cell>
          <cell r="AO292">
            <v>218.18</v>
          </cell>
          <cell r="AP292">
            <v>223.47</v>
          </cell>
          <cell r="AQ292">
            <v>228.76</v>
          </cell>
          <cell r="AR292">
            <v>234.05</v>
          </cell>
          <cell r="AS292">
            <v>239.35</v>
          </cell>
          <cell r="AT292">
            <v>244.64</v>
          </cell>
          <cell r="AU292">
            <v>249.93</v>
          </cell>
          <cell r="AV292">
            <v>255.22</v>
          </cell>
          <cell r="AW292">
            <v>260.51</v>
          </cell>
          <cell r="AX292">
            <v>265.81</v>
          </cell>
          <cell r="AY292">
            <v>271.10000000000002</v>
          </cell>
          <cell r="AZ292">
            <v>276.39</v>
          </cell>
          <cell r="BA292">
            <v>281.68</v>
          </cell>
          <cell r="BB292">
            <v>286.97000000000003</v>
          </cell>
          <cell r="BC292">
            <v>260.51</v>
          </cell>
          <cell r="BD292">
            <v>126</v>
          </cell>
          <cell r="BE292">
            <v>231.36</v>
          </cell>
          <cell r="BF292">
            <v>238.77</v>
          </cell>
          <cell r="BG292">
            <v>246.18</v>
          </cell>
          <cell r="BH292">
            <v>253.59</v>
          </cell>
          <cell r="BI292">
            <v>260.99</v>
          </cell>
          <cell r="BJ292">
            <v>268.39999999999998</v>
          </cell>
          <cell r="BK292">
            <v>275.81</v>
          </cell>
          <cell r="BL292">
            <v>283.22000000000003</v>
          </cell>
          <cell r="BM292">
            <v>290.63</v>
          </cell>
          <cell r="BN292">
            <v>298.04000000000002</v>
          </cell>
          <cell r="BO292">
            <v>305.45</v>
          </cell>
          <cell r="BP292">
            <v>312.86</v>
          </cell>
          <cell r="BQ292">
            <v>320.27</v>
          </cell>
          <cell r="BR292">
            <v>327.67</v>
          </cell>
          <cell r="BS292">
            <v>335.08</v>
          </cell>
          <cell r="BT292">
            <v>342.49</v>
          </cell>
          <cell r="BU292">
            <v>349.9</v>
          </cell>
          <cell r="BV292">
            <v>357.31</v>
          </cell>
          <cell r="BW292">
            <v>364.72</v>
          </cell>
          <cell r="BX292">
            <v>372.13</v>
          </cell>
          <cell r="BY292">
            <v>379.54</v>
          </cell>
          <cell r="BZ292">
            <v>386.95</v>
          </cell>
          <cell r="CA292">
            <v>394.35</v>
          </cell>
          <cell r="CB292">
            <v>401.76</v>
          </cell>
          <cell r="CC292">
            <v>364.72</v>
          </cell>
        </row>
        <row r="293">
          <cell r="AD293">
            <v>127</v>
          </cell>
          <cell r="AE293">
            <v>166.56</v>
          </cell>
          <cell r="AF293">
            <v>171.9</v>
          </cell>
          <cell r="AG293">
            <v>177.23</v>
          </cell>
          <cell r="AH293">
            <v>182.57</v>
          </cell>
          <cell r="AI293">
            <v>187.9</v>
          </cell>
          <cell r="AJ293">
            <v>193.23</v>
          </cell>
          <cell r="AK293">
            <v>198.57</v>
          </cell>
          <cell r="AL293">
            <v>203.9</v>
          </cell>
          <cell r="AM293">
            <v>209.24</v>
          </cell>
          <cell r="AN293">
            <v>214.57</v>
          </cell>
          <cell r="AO293">
            <v>219.9</v>
          </cell>
          <cell r="AP293">
            <v>225.24</v>
          </cell>
          <cell r="AQ293">
            <v>230.57</v>
          </cell>
          <cell r="AR293">
            <v>235.91</v>
          </cell>
          <cell r="AS293">
            <v>241.24</v>
          </cell>
          <cell r="AT293">
            <v>246.57</v>
          </cell>
          <cell r="AU293">
            <v>251.91</v>
          </cell>
          <cell r="AV293">
            <v>257.24</v>
          </cell>
          <cell r="AW293">
            <v>262.58</v>
          </cell>
          <cell r="AX293">
            <v>267.91000000000003</v>
          </cell>
          <cell r="AY293">
            <v>273.24</v>
          </cell>
          <cell r="AZ293">
            <v>278.58</v>
          </cell>
          <cell r="BA293">
            <v>283.91000000000003</v>
          </cell>
          <cell r="BB293">
            <v>289.25</v>
          </cell>
          <cell r="BC293">
            <v>262.58</v>
          </cell>
          <cell r="BD293">
            <v>127</v>
          </cell>
          <cell r="BE293">
            <v>233.9</v>
          </cell>
          <cell r="BF293">
            <v>240.66</v>
          </cell>
          <cell r="BG293">
            <v>248.12</v>
          </cell>
          <cell r="BH293">
            <v>255.59</v>
          </cell>
          <cell r="BI293">
            <v>263.06</v>
          </cell>
          <cell r="BJ293">
            <v>270.52999999999997</v>
          </cell>
          <cell r="BK293">
            <v>277.99</v>
          </cell>
          <cell r="BL293">
            <v>285.45999999999998</v>
          </cell>
          <cell r="BM293">
            <v>292.93</v>
          </cell>
          <cell r="BN293">
            <v>300.39999999999998</v>
          </cell>
          <cell r="BO293">
            <v>307.87</v>
          </cell>
          <cell r="BP293">
            <v>315.33</v>
          </cell>
          <cell r="BQ293">
            <v>322.8</v>
          </cell>
          <cell r="BR293">
            <v>330.27</v>
          </cell>
          <cell r="BS293">
            <v>337.74</v>
          </cell>
          <cell r="BT293">
            <v>345.2</v>
          </cell>
          <cell r="BU293">
            <v>352.67</v>
          </cell>
          <cell r="BV293">
            <v>360.14</v>
          </cell>
          <cell r="BW293">
            <v>367.61</v>
          </cell>
          <cell r="BX293">
            <v>375.07</v>
          </cell>
          <cell r="BY293">
            <v>382.54</v>
          </cell>
          <cell r="BZ293">
            <v>390.01</v>
          </cell>
          <cell r="CA293">
            <v>397.48</v>
          </cell>
          <cell r="CB293">
            <v>404.94</v>
          </cell>
          <cell r="CC293">
            <v>367.61</v>
          </cell>
        </row>
        <row r="294">
          <cell r="AD294">
            <v>128</v>
          </cell>
          <cell r="AE294">
            <v>167.87</v>
          </cell>
          <cell r="AF294">
            <v>173.25</v>
          </cell>
          <cell r="AG294">
            <v>178.62</v>
          </cell>
          <cell r="AH294">
            <v>184</v>
          </cell>
          <cell r="AI294">
            <v>189.37</v>
          </cell>
          <cell r="AJ294">
            <v>194.75</v>
          </cell>
          <cell r="AK294">
            <v>200.13</v>
          </cell>
          <cell r="AL294">
            <v>205.5</v>
          </cell>
          <cell r="AM294">
            <v>210.88</v>
          </cell>
          <cell r="AN294">
            <v>216.25</v>
          </cell>
          <cell r="AO294">
            <v>221.63</v>
          </cell>
          <cell r="AP294">
            <v>227.01</v>
          </cell>
          <cell r="AQ294">
            <v>232.38</v>
          </cell>
          <cell r="AR294">
            <v>237.76</v>
          </cell>
          <cell r="AS294">
            <v>243.13</v>
          </cell>
          <cell r="AT294">
            <v>248.51</v>
          </cell>
          <cell r="AU294">
            <v>253.89</v>
          </cell>
          <cell r="AV294">
            <v>259.26</v>
          </cell>
          <cell r="AW294">
            <v>264.64</v>
          </cell>
          <cell r="AX294">
            <v>270.01</v>
          </cell>
          <cell r="AY294">
            <v>275.39</v>
          </cell>
          <cell r="AZ294">
            <v>280.77</v>
          </cell>
          <cell r="BA294">
            <v>286.14</v>
          </cell>
          <cell r="BB294">
            <v>291.52</v>
          </cell>
          <cell r="BC294">
            <v>264.64</v>
          </cell>
          <cell r="BD294">
            <v>128</v>
          </cell>
          <cell r="BE294">
            <v>235.02</v>
          </cell>
          <cell r="BF294">
            <v>242.54</v>
          </cell>
          <cell r="BG294">
            <v>250.07</v>
          </cell>
          <cell r="BH294">
            <v>257.60000000000002</v>
          </cell>
          <cell r="BI294">
            <v>265.12</v>
          </cell>
          <cell r="BJ294">
            <v>272.64999999999998</v>
          </cell>
          <cell r="BK294">
            <v>280.18</v>
          </cell>
          <cell r="BL294">
            <v>287.7</v>
          </cell>
          <cell r="BM294">
            <v>295.23</v>
          </cell>
          <cell r="BN294">
            <v>302.76</v>
          </cell>
          <cell r="BO294">
            <v>310.27999999999997</v>
          </cell>
          <cell r="BP294">
            <v>317.81</v>
          </cell>
          <cell r="BQ294">
            <v>325.33</v>
          </cell>
          <cell r="BR294">
            <v>332.86</v>
          </cell>
          <cell r="BS294">
            <v>340.39</v>
          </cell>
          <cell r="BT294">
            <v>347.91</v>
          </cell>
          <cell r="BU294">
            <v>355.44</v>
          </cell>
          <cell r="BV294">
            <v>362.97</v>
          </cell>
          <cell r="BW294">
            <v>370.49</v>
          </cell>
          <cell r="BX294">
            <v>378.02</v>
          </cell>
          <cell r="BY294">
            <v>385.55</v>
          </cell>
          <cell r="BZ294">
            <v>393.07</v>
          </cell>
          <cell r="CA294">
            <v>400.6</v>
          </cell>
          <cell r="CB294">
            <v>408.13</v>
          </cell>
          <cell r="CC294">
            <v>370.49</v>
          </cell>
        </row>
        <row r="295">
          <cell r="AD295">
            <v>129</v>
          </cell>
          <cell r="AE295">
            <v>169.18</v>
          </cell>
          <cell r="AF295">
            <v>174.59</v>
          </cell>
          <cell r="AG295">
            <v>180.01</v>
          </cell>
          <cell r="AH295">
            <v>185.43</v>
          </cell>
          <cell r="AI295">
            <v>190.85</v>
          </cell>
          <cell r="AJ295">
            <v>196.27</v>
          </cell>
          <cell r="AK295">
            <v>201.68</v>
          </cell>
          <cell r="AL295">
            <v>207.1</v>
          </cell>
          <cell r="AM295">
            <v>212.52</v>
          </cell>
          <cell r="AN295">
            <v>217.94</v>
          </cell>
          <cell r="AO295">
            <v>223.36</v>
          </cell>
          <cell r="AP295">
            <v>228.77</v>
          </cell>
          <cell r="AQ295">
            <v>234.19</v>
          </cell>
          <cell r="AR295">
            <v>239.61</v>
          </cell>
          <cell r="AS295">
            <v>245.03</v>
          </cell>
          <cell r="AT295">
            <v>250.45</v>
          </cell>
          <cell r="AU295">
            <v>255.86</v>
          </cell>
          <cell r="AV295">
            <v>261.27999999999997</v>
          </cell>
          <cell r="AW295">
            <v>266.7</v>
          </cell>
          <cell r="AX295">
            <v>272.12</v>
          </cell>
          <cell r="AY295">
            <v>277.54000000000002</v>
          </cell>
          <cell r="AZ295">
            <v>282.95</v>
          </cell>
          <cell r="BA295">
            <v>288.37</v>
          </cell>
          <cell r="BB295">
            <v>293.79000000000002</v>
          </cell>
          <cell r="BC295">
            <v>266.7</v>
          </cell>
          <cell r="BD295">
            <v>129</v>
          </cell>
          <cell r="BE295">
            <v>236.85</v>
          </cell>
          <cell r="BF295">
            <v>244.43</v>
          </cell>
          <cell r="BG295">
            <v>252.02</v>
          </cell>
          <cell r="BH295">
            <v>259.60000000000002</v>
          </cell>
          <cell r="BI295">
            <v>267.19</v>
          </cell>
          <cell r="BJ295">
            <v>274.77</v>
          </cell>
          <cell r="BK295">
            <v>282.36</v>
          </cell>
          <cell r="BL295">
            <v>289.94</v>
          </cell>
          <cell r="BM295">
            <v>297.52999999999997</v>
          </cell>
          <cell r="BN295">
            <v>305.11</v>
          </cell>
          <cell r="BO295">
            <v>312.7</v>
          </cell>
          <cell r="BP295">
            <v>320.27999999999997</v>
          </cell>
          <cell r="BQ295">
            <v>327.87</v>
          </cell>
          <cell r="BR295">
            <v>335.45</v>
          </cell>
          <cell r="BS295">
            <v>343.04</v>
          </cell>
          <cell r="BT295">
            <v>350.63</v>
          </cell>
          <cell r="BU295">
            <v>358.21</v>
          </cell>
          <cell r="BV295">
            <v>365.8</v>
          </cell>
          <cell r="BW295">
            <v>373.38</v>
          </cell>
          <cell r="BX295">
            <v>380.97</v>
          </cell>
          <cell r="BY295">
            <v>388.55</v>
          </cell>
          <cell r="BZ295">
            <v>396.14</v>
          </cell>
          <cell r="CA295">
            <v>403.72</v>
          </cell>
          <cell r="CB295">
            <v>411.31</v>
          </cell>
          <cell r="CC295">
            <v>373.38</v>
          </cell>
        </row>
        <row r="296">
          <cell r="AD296">
            <v>130</v>
          </cell>
          <cell r="AE296">
            <v>170.48</v>
          </cell>
          <cell r="AF296">
            <v>175.94</v>
          </cell>
          <cell r="AG296">
            <v>181.4</v>
          </cell>
          <cell r="AH296">
            <v>186.86</v>
          </cell>
          <cell r="AI296">
            <v>192.32</v>
          </cell>
          <cell r="AJ296">
            <v>197.78</v>
          </cell>
          <cell r="AK296">
            <v>203.24</v>
          </cell>
          <cell r="AL296">
            <v>208.7</v>
          </cell>
          <cell r="AM296">
            <v>214.16</v>
          </cell>
          <cell r="AN296">
            <v>219.62</v>
          </cell>
          <cell r="AO296">
            <v>225.08</v>
          </cell>
          <cell r="AP296">
            <v>230.54</v>
          </cell>
          <cell r="AQ296">
            <v>236</v>
          </cell>
          <cell r="AR296">
            <v>241.46</v>
          </cell>
          <cell r="AS296">
            <v>246.92</v>
          </cell>
          <cell r="AT296">
            <v>252.38</v>
          </cell>
          <cell r="AU296">
            <v>257.83999999999997</v>
          </cell>
          <cell r="AV296">
            <v>263.3</v>
          </cell>
          <cell r="AW296">
            <v>268.76</v>
          </cell>
          <cell r="AX296">
            <v>274.22000000000003</v>
          </cell>
          <cell r="AY296">
            <v>279.68</v>
          </cell>
          <cell r="AZ296">
            <v>285.14</v>
          </cell>
          <cell r="BA296">
            <v>290.60000000000002</v>
          </cell>
          <cell r="BB296">
            <v>296.06</v>
          </cell>
          <cell r="BC296">
            <v>268.76</v>
          </cell>
          <cell r="BD296">
            <v>130</v>
          </cell>
          <cell r="BE296">
            <v>238.68</v>
          </cell>
          <cell r="BF296">
            <v>246.32</v>
          </cell>
          <cell r="BG296">
            <v>253.96</v>
          </cell>
          <cell r="BH296">
            <v>261.61</v>
          </cell>
          <cell r="BI296">
            <v>269.25</v>
          </cell>
          <cell r="BJ296">
            <v>276.89999999999998</v>
          </cell>
          <cell r="BK296">
            <v>284.54000000000002</v>
          </cell>
          <cell r="BL296">
            <v>292.18</v>
          </cell>
          <cell r="BM296">
            <v>299.83</v>
          </cell>
          <cell r="BN296">
            <v>307.47000000000003</v>
          </cell>
          <cell r="BO296">
            <v>315.12</v>
          </cell>
          <cell r="BP296">
            <v>322.76</v>
          </cell>
          <cell r="BQ296">
            <v>330.4</v>
          </cell>
          <cell r="BR296">
            <v>338.05</v>
          </cell>
          <cell r="BS296">
            <v>345.69</v>
          </cell>
          <cell r="BT296">
            <v>353.34</v>
          </cell>
          <cell r="BU296">
            <v>360.98</v>
          </cell>
          <cell r="BV296">
            <v>368.62</v>
          </cell>
          <cell r="BW296">
            <v>376.27</v>
          </cell>
          <cell r="BX296">
            <v>383.91</v>
          </cell>
          <cell r="BY296">
            <v>391.56</v>
          </cell>
          <cell r="BZ296">
            <v>399.2</v>
          </cell>
          <cell r="CA296">
            <v>406.84</v>
          </cell>
          <cell r="CB296">
            <v>414.49</v>
          </cell>
          <cell r="CC296">
            <v>376.27</v>
          </cell>
        </row>
        <row r="297">
          <cell r="AD297">
            <v>131</v>
          </cell>
          <cell r="AE297">
            <v>171.79</v>
          </cell>
          <cell r="AF297">
            <v>177.29</v>
          </cell>
          <cell r="AG297">
            <v>182.79</v>
          </cell>
          <cell r="AH297">
            <v>188.29</v>
          </cell>
          <cell r="AI297">
            <v>193.8</v>
          </cell>
          <cell r="AJ297">
            <v>199.3</v>
          </cell>
          <cell r="AK297">
            <v>204.8</v>
          </cell>
          <cell r="AL297">
            <v>210.3</v>
          </cell>
          <cell r="AM297">
            <v>215.81</v>
          </cell>
          <cell r="AN297">
            <v>221.31</v>
          </cell>
          <cell r="AO297">
            <v>226.81</v>
          </cell>
          <cell r="AP297">
            <v>232.31</v>
          </cell>
          <cell r="AQ297">
            <v>237.81</v>
          </cell>
          <cell r="AR297">
            <v>243.32</v>
          </cell>
          <cell r="AS297">
            <v>248.82</v>
          </cell>
          <cell r="AT297">
            <v>254.32</v>
          </cell>
          <cell r="AU297">
            <v>259.82</v>
          </cell>
          <cell r="AV297">
            <v>265.32</v>
          </cell>
          <cell r="AW297">
            <v>270.83</v>
          </cell>
          <cell r="AX297">
            <v>276.33</v>
          </cell>
          <cell r="AY297">
            <v>281.83</v>
          </cell>
          <cell r="AZ297">
            <v>287.33</v>
          </cell>
          <cell r="BA297">
            <v>292.83</v>
          </cell>
          <cell r="BB297">
            <v>298.33999999999997</v>
          </cell>
          <cell r="BC297">
            <v>270.82</v>
          </cell>
          <cell r="BD297">
            <v>131</v>
          </cell>
          <cell r="BE297">
            <v>240.5</v>
          </cell>
          <cell r="BF297">
            <v>248.21</v>
          </cell>
          <cell r="BG297">
            <v>255.91</v>
          </cell>
          <cell r="BH297">
            <v>263.61</v>
          </cell>
          <cell r="BI297">
            <v>271.32</v>
          </cell>
          <cell r="BJ297">
            <v>279.02</v>
          </cell>
          <cell r="BK297">
            <v>286.72000000000003</v>
          </cell>
          <cell r="BL297">
            <v>294.42</v>
          </cell>
          <cell r="BM297">
            <v>302.13</v>
          </cell>
          <cell r="BN297">
            <v>309.83</v>
          </cell>
          <cell r="BO297">
            <v>317.52999999999997</v>
          </cell>
          <cell r="BP297">
            <v>325.24</v>
          </cell>
          <cell r="BQ297">
            <v>332.94</v>
          </cell>
          <cell r="BR297">
            <v>340.64</v>
          </cell>
          <cell r="BS297">
            <v>348.34</v>
          </cell>
          <cell r="BT297">
            <v>356.05</v>
          </cell>
          <cell r="BU297">
            <v>363.75</v>
          </cell>
          <cell r="BV297">
            <v>371.45</v>
          </cell>
          <cell r="BW297">
            <v>379.16</v>
          </cell>
          <cell r="BX297">
            <v>386.86</v>
          </cell>
          <cell r="BY297">
            <v>394.56</v>
          </cell>
          <cell r="BZ297">
            <v>402.26</v>
          </cell>
          <cell r="CA297">
            <v>409.97</v>
          </cell>
          <cell r="CB297">
            <v>417.67</v>
          </cell>
          <cell r="CC297">
            <v>379.15</v>
          </cell>
        </row>
        <row r="298">
          <cell r="AD298">
            <v>132</v>
          </cell>
          <cell r="AE298">
            <v>173.1</v>
          </cell>
          <cell r="AF298">
            <v>178.64</v>
          </cell>
          <cell r="AG298">
            <v>184.18</v>
          </cell>
          <cell r="AH298">
            <v>189.73</v>
          </cell>
          <cell r="AI298">
            <v>195.27</v>
          </cell>
          <cell r="AJ298">
            <v>200.82</v>
          </cell>
          <cell r="AK298">
            <v>206.36</v>
          </cell>
          <cell r="AL298">
            <v>211.9</v>
          </cell>
          <cell r="AM298">
            <v>217.45</v>
          </cell>
          <cell r="AN298">
            <v>222.99</v>
          </cell>
          <cell r="AO298">
            <v>228.54</v>
          </cell>
          <cell r="AP298">
            <v>234.08</v>
          </cell>
          <cell r="AQ298">
            <v>239.62</v>
          </cell>
          <cell r="AR298">
            <v>245.17</v>
          </cell>
          <cell r="AS298">
            <v>250.71</v>
          </cell>
          <cell r="AT298">
            <v>256.26</v>
          </cell>
          <cell r="AU298">
            <v>261.8</v>
          </cell>
          <cell r="AV298">
            <v>267.33999999999997</v>
          </cell>
          <cell r="AW298">
            <v>272.89</v>
          </cell>
          <cell r="AX298">
            <v>278.43</v>
          </cell>
          <cell r="AY298">
            <v>283.98</v>
          </cell>
          <cell r="AZ298">
            <v>289.52</v>
          </cell>
          <cell r="BA298">
            <v>295.06</v>
          </cell>
          <cell r="BB298">
            <v>300.61</v>
          </cell>
          <cell r="BC298">
            <v>272.89</v>
          </cell>
          <cell r="BD298">
            <v>132</v>
          </cell>
          <cell r="BE298">
            <v>242.33</v>
          </cell>
          <cell r="BF298">
            <v>250.09</v>
          </cell>
          <cell r="BG298">
            <v>257.86</v>
          </cell>
          <cell r="BH298">
            <v>265.62</v>
          </cell>
          <cell r="BI298">
            <v>273.38</v>
          </cell>
          <cell r="BJ298">
            <v>281.14</v>
          </cell>
          <cell r="BK298">
            <v>288.89999999999998</v>
          </cell>
          <cell r="BL298">
            <v>296.66000000000003</v>
          </cell>
          <cell r="BM298">
            <v>304.43</v>
          </cell>
          <cell r="BN298">
            <v>312.19</v>
          </cell>
          <cell r="BO298">
            <v>319.95</v>
          </cell>
          <cell r="BP298">
            <v>327.71</v>
          </cell>
          <cell r="BQ298">
            <v>335.47</v>
          </cell>
          <cell r="BR298">
            <v>343.23</v>
          </cell>
          <cell r="BS298">
            <v>351</v>
          </cell>
          <cell r="BT298">
            <v>358.76</v>
          </cell>
          <cell r="BU298">
            <v>366.52</v>
          </cell>
          <cell r="BV298">
            <v>374.28</v>
          </cell>
          <cell r="BW298">
            <v>382.04</v>
          </cell>
          <cell r="BX298">
            <v>389.8</v>
          </cell>
          <cell r="BY298">
            <v>397.57</v>
          </cell>
          <cell r="BZ298">
            <v>405.33</v>
          </cell>
          <cell r="CA298">
            <v>413.09</v>
          </cell>
          <cell r="CB298">
            <v>420.85</v>
          </cell>
          <cell r="CC298">
            <v>382.04</v>
          </cell>
        </row>
        <row r="299">
          <cell r="AD299">
            <v>133</v>
          </cell>
          <cell r="AE299">
            <v>174.4</v>
          </cell>
          <cell r="AF299">
            <v>179.99</v>
          </cell>
          <cell r="AG299">
            <v>185.57</v>
          </cell>
          <cell r="AH299">
            <v>191.16</v>
          </cell>
          <cell r="AI299">
            <v>196.75</v>
          </cell>
          <cell r="AJ299">
            <v>202.33</v>
          </cell>
          <cell r="AK299">
            <v>207.92</v>
          </cell>
          <cell r="AL299">
            <v>213.5</v>
          </cell>
          <cell r="AM299">
            <v>219.09</v>
          </cell>
          <cell r="AN299">
            <v>224.68</v>
          </cell>
          <cell r="AO299">
            <v>230.26</v>
          </cell>
          <cell r="AP299">
            <v>235.85</v>
          </cell>
          <cell r="AQ299">
            <v>241.43</v>
          </cell>
          <cell r="AR299">
            <v>247.02</v>
          </cell>
          <cell r="AS299">
            <v>252.61</v>
          </cell>
          <cell r="AT299">
            <v>258.19</v>
          </cell>
          <cell r="AU299">
            <v>263.77999999999997</v>
          </cell>
          <cell r="AV299">
            <v>269.36</v>
          </cell>
          <cell r="AW299">
            <v>274.95</v>
          </cell>
          <cell r="AX299">
            <v>280.54000000000002</v>
          </cell>
          <cell r="AY299">
            <v>286.12</v>
          </cell>
          <cell r="AZ299">
            <v>291.70999999999998</v>
          </cell>
          <cell r="BA299">
            <v>297.29000000000002</v>
          </cell>
          <cell r="BB299">
            <v>302.88</v>
          </cell>
          <cell r="BC299">
            <v>274.95</v>
          </cell>
          <cell r="BD299">
            <v>133</v>
          </cell>
          <cell r="BE299">
            <v>244.16</v>
          </cell>
          <cell r="BF299">
            <v>251.98</v>
          </cell>
          <cell r="BG299">
            <v>259.8</v>
          </cell>
          <cell r="BH299">
            <v>267.62</v>
          </cell>
          <cell r="BI299">
            <v>275.44</v>
          </cell>
          <cell r="BJ299">
            <v>283.26</v>
          </cell>
          <cell r="BK299">
            <v>291.08</v>
          </cell>
          <cell r="BL299">
            <v>298.91000000000003</v>
          </cell>
          <cell r="BM299">
            <v>306.73</v>
          </cell>
          <cell r="BN299">
            <v>314.55</v>
          </cell>
          <cell r="BO299">
            <v>322.37</v>
          </cell>
          <cell r="BP299">
            <v>330.19</v>
          </cell>
          <cell r="BQ299">
            <v>338.01</v>
          </cell>
          <cell r="BR299">
            <v>345.83</v>
          </cell>
          <cell r="BS299">
            <v>353.65</v>
          </cell>
          <cell r="BT299">
            <v>361.47</v>
          </cell>
          <cell r="BU299">
            <v>369.29</v>
          </cell>
          <cell r="BV299">
            <v>377.11</v>
          </cell>
          <cell r="BW299">
            <v>384.93</v>
          </cell>
          <cell r="BX299">
            <v>392.75</v>
          </cell>
          <cell r="BY299">
            <v>400.57</v>
          </cell>
          <cell r="BZ299">
            <v>408.39</v>
          </cell>
          <cell r="CA299">
            <v>416.21</v>
          </cell>
          <cell r="CB299">
            <v>424.03</v>
          </cell>
          <cell r="CC299">
            <v>384.93</v>
          </cell>
        </row>
        <row r="300">
          <cell r="AD300">
            <v>134</v>
          </cell>
          <cell r="AE300">
            <v>175.71</v>
          </cell>
          <cell r="AF300">
            <v>181.34</v>
          </cell>
          <cell r="AG300">
            <v>186.96</v>
          </cell>
          <cell r="AH300">
            <v>192.59</v>
          </cell>
          <cell r="AI300">
            <v>198.22</v>
          </cell>
          <cell r="AJ300">
            <v>203.85</v>
          </cell>
          <cell r="AK300">
            <v>209.48</v>
          </cell>
          <cell r="AL300">
            <v>215.1</v>
          </cell>
          <cell r="AM300">
            <v>220.73</v>
          </cell>
          <cell r="AN300">
            <v>226.36</v>
          </cell>
          <cell r="AO300">
            <v>231.99</v>
          </cell>
          <cell r="AP300">
            <v>237.62</v>
          </cell>
          <cell r="AQ300">
            <v>243.24</v>
          </cell>
          <cell r="AR300">
            <v>248.87</v>
          </cell>
          <cell r="AS300">
            <v>254.5</v>
          </cell>
          <cell r="AT300">
            <v>260.13</v>
          </cell>
          <cell r="AU300">
            <v>265.76</v>
          </cell>
          <cell r="AV300">
            <v>271.38</v>
          </cell>
          <cell r="AW300">
            <v>277.01</v>
          </cell>
          <cell r="AX300">
            <v>282.64</v>
          </cell>
          <cell r="AY300">
            <v>288.27</v>
          </cell>
          <cell r="AZ300">
            <v>293.89999999999998</v>
          </cell>
          <cell r="BA300">
            <v>299.52</v>
          </cell>
          <cell r="BB300">
            <v>305.14999999999998</v>
          </cell>
          <cell r="BC300">
            <v>277.01</v>
          </cell>
          <cell r="BD300">
            <v>134</v>
          </cell>
          <cell r="BE300">
            <v>245.99</v>
          </cell>
          <cell r="BF300">
            <v>253.87</v>
          </cell>
          <cell r="BG300">
            <v>261.75</v>
          </cell>
          <cell r="BH300">
            <v>269.63</v>
          </cell>
          <cell r="BI300">
            <v>277.51</v>
          </cell>
          <cell r="BJ300">
            <v>285.39</v>
          </cell>
          <cell r="BK300">
            <v>293.27</v>
          </cell>
          <cell r="BL300">
            <v>301.14999999999998</v>
          </cell>
          <cell r="BM300">
            <v>309.02999999999997</v>
          </cell>
          <cell r="BN300">
            <v>316.89999999999998</v>
          </cell>
          <cell r="BO300">
            <v>324.77999999999997</v>
          </cell>
          <cell r="BP300">
            <v>332.66</v>
          </cell>
          <cell r="BQ300">
            <v>340.54</v>
          </cell>
          <cell r="BR300">
            <v>348.42</v>
          </cell>
          <cell r="BS300">
            <v>356.3</v>
          </cell>
          <cell r="BT300">
            <v>364.18</v>
          </cell>
          <cell r="BU300">
            <v>372.06</v>
          </cell>
          <cell r="BV300">
            <v>379.94</v>
          </cell>
          <cell r="BW300">
            <v>387.82</v>
          </cell>
          <cell r="BX300">
            <v>395.7</v>
          </cell>
          <cell r="BY300">
            <v>403.58</v>
          </cell>
          <cell r="BZ300">
            <v>411.45</v>
          </cell>
          <cell r="CA300">
            <v>419.33</v>
          </cell>
          <cell r="CB300">
            <v>427.21</v>
          </cell>
          <cell r="CC300">
            <v>387.82</v>
          </cell>
        </row>
        <row r="301">
          <cell r="AD301">
            <v>135</v>
          </cell>
          <cell r="AE301">
            <v>177.01</v>
          </cell>
          <cell r="AF301">
            <v>182.68</v>
          </cell>
          <cell r="AG301">
            <v>188.35</v>
          </cell>
          <cell r="AH301">
            <v>194.02</v>
          </cell>
          <cell r="AI301">
            <v>199.69</v>
          </cell>
          <cell r="AJ301">
            <v>205.36</v>
          </cell>
          <cell r="AK301">
            <v>211.03</v>
          </cell>
          <cell r="AL301">
            <v>216.7</v>
          </cell>
          <cell r="AM301">
            <v>222.37</v>
          </cell>
          <cell r="AN301">
            <v>228.04</v>
          </cell>
          <cell r="AO301">
            <v>233.71</v>
          </cell>
          <cell r="AP301">
            <v>239.38</v>
          </cell>
          <cell r="AQ301">
            <v>245.05</v>
          </cell>
          <cell r="AR301">
            <v>250.72</v>
          </cell>
          <cell r="AS301">
            <v>256.39</v>
          </cell>
          <cell r="AT301">
            <v>262.06</v>
          </cell>
          <cell r="AU301">
            <v>267.73</v>
          </cell>
          <cell r="AV301">
            <v>273.39999999999998</v>
          </cell>
          <cell r="AW301">
            <v>279.07</v>
          </cell>
          <cell r="AX301">
            <v>284.74</v>
          </cell>
          <cell r="AY301">
            <v>290.41000000000003</v>
          </cell>
          <cell r="AZ301">
            <v>296.08</v>
          </cell>
          <cell r="BA301">
            <v>301.75</v>
          </cell>
          <cell r="BB301">
            <v>307.42</v>
          </cell>
          <cell r="BC301">
            <v>279.07</v>
          </cell>
          <cell r="BD301">
            <v>135</v>
          </cell>
          <cell r="BE301">
            <v>247.82</v>
          </cell>
          <cell r="BF301">
            <v>255.76</v>
          </cell>
          <cell r="BG301">
            <v>263.7</v>
          </cell>
          <cell r="BH301">
            <v>271.63</v>
          </cell>
          <cell r="BI301">
            <v>279.57</v>
          </cell>
          <cell r="BJ301">
            <v>287.51</v>
          </cell>
          <cell r="BK301">
            <v>295.45</v>
          </cell>
          <cell r="BL301">
            <v>303.39</v>
          </cell>
          <cell r="BM301">
            <v>311.32</v>
          </cell>
          <cell r="BN301">
            <v>319.26</v>
          </cell>
          <cell r="BO301">
            <v>327.2</v>
          </cell>
          <cell r="BP301">
            <v>335.14</v>
          </cell>
          <cell r="BQ301">
            <v>343.08</v>
          </cell>
          <cell r="BR301">
            <v>351.01</v>
          </cell>
          <cell r="BS301">
            <v>358.95</v>
          </cell>
          <cell r="BT301">
            <v>366.89</v>
          </cell>
          <cell r="BU301">
            <v>374.83</v>
          </cell>
          <cell r="BV301">
            <v>382.77</v>
          </cell>
          <cell r="BW301">
            <v>390.7</v>
          </cell>
          <cell r="BX301">
            <v>398.64</v>
          </cell>
          <cell r="BY301">
            <v>406.58</v>
          </cell>
          <cell r="BZ301">
            <v>414.52</v>
          </cell>
          <cell r="CA301">
            <v>422.46</v>
          </cell>
          <cell r="CB301">
            <v>430.39</v>
          </cell>
          <cell r="CC301">
            <v>390.7</v>
          </cell>
        </row>
        <row r="302">
          <cell r="AD302">
            <v>136</v>
          </cell>
          <cell r="AE302">
            <v>178.32</v>
          </cell>
          <cell r="AF302">
            <v>184.03</v>
          </cell>
          <cell r="AG302">
            <v>189.74</v>
          </cell>
          <cell r="AH302">
            <v>195.46</v>
          </cell>
          <cell r="AI302">
            <v>201.17</v>
          </cell>
          <cell r="AJ302">
            <v>206.88</v>
          </cell>
          <cell r="AK302">
            <v>212.59</v>
          </cell>
          <cell r="AL302">
            <v>218.3</v>
          </cell>
          <cell r="AM302">
            <v>224.02</v>
          </cell>
          <cell r="AN302">
            <v>229.73</v>
          </cell>
          <cell r="AO302">
            <v>235.44</v>
          </cell>
          <cell r="AP302">
            <v>241.15</v>
          </cell>
          <cell r="AQ302">
            <v>246.87</v>
          </cell>
          <cell r="AR302">
            <v>252.58</v>
          </cell>
          <cell r="AS302">
            <v>258.29000000000002</v>
          </cell>
          <cell r="AT302">
            <v>264</v>
          </cell>
          <cell r="AU302">
            <v>269.70999999999998</v>
          </cell>
          <cell r="AV302">
            <v>275.43</v>
          </cell>
          <cell r="AW302">
            <v>281.14</v>
          </cell>
          <cell r="AX302">
            <v>286.85000000000002</v>
          </cell>
          <cell r="AY302">
            <v>292.56</v>
          </cell>
          <cell r="AZ302">
            <v>298.27</v>
          </cell>
          <cell r="BA302">
            <v>303.99</v>
          </cell>
          <cell r="BB302">
            <v>309.7</v>
          </cell>
          <cell r="BC302">
            <v>281.14</v>
          </cell>
          <cell r="BD302">
            <v>136</v>
          </cell>
          <cell r="BE302">
            <v>249.65</v>
          </cell>
          <cell r="BF302">
            <v>257.64999999999998</v>
          </cell>
          <cell r="BG302">
            <v>265.64</v>
          </cell>
          <cell r="BH302">
            <v>273.64</v>
          </cell>
          <cell r="BI302">
            <v>281.64</v>
          </cell>
          <cell r="BJ302">
            <v>289.63</v>
          </cell>
          <cell r="BK302">
            <v>297.63</v>
          </cell>
          <cell r="BL302">
            <v>305.63</v>
          </cell>
          <cell r="BM302">
            <v>313.62</v>
          </cell>
          <cell r="BN302">
            <v>321.62</v>
          </cell>
          <cell r="BO302">
            <v>329.62</v>
          </cell>
          <cell r="BP302">
            <v>337.61</v>
          </cell>
          <cell r="BQ302">
            <v>345.61</v>
          </cell>
          <cell r="BR302">
            <v>353.61</v>
          </cell>
          <cell r="BS302">
            <v>361.6</v>
          </cell>
          <cell r="BT302">
            <v>369.6</v>
          </cell>
          <cell r="BU302">
            <v>377.6</v>
          </cell>
          <cell r="BV302">
            <v>385.6</v>
          </cell>
          <cell r="BW302">
            <v>393.59</v>
          </cell>
          <cell r="BX302">
            <v>401.59</v>
          </cell>
          <cell r="BY302">
            <v>409.59</v>
          </cell>
          <cell r="BZ302">
            <v>417.58</v>
          </cell>
          <cell r="CA302">
            <v>425.58</v>
          </cell>
          <cell r="CB302">
            <v>433.58</v>
          </cell>
          <cell r="CC302">
            <v>393.59</v>
          </cell>
        </row>
        <row r="303">
          <cell r="AD303">
            <v>137</v>
          </cell>
          <cell r="AE303">
            <v>179.63</v>
          </cell>
          <cell r="AF303">
            <v>185.38</v>
          </cell>
          <cell r="AG303">
            <v>191.14</v>
          </cell>
          <cell r="AH303">
            <v>196.89</v>
          </cell>
          <cell r="AI303">
            <v>202.64</v>
          </cell>
          <cell r="AJ303">
            <v>208.4</v>
          </cell>
          <cell r="AK303">
            <v>214.15</v>
          </cell>
          <cell r="AL303">
            <v>219.91</v>
          </cell>
          <cell r="AM303">
            <v>225.66</v>
          </cell>
          <cell r="AN303">
            <v>231.41</v>
          </cell>
          <cell r="AO303">
            <v>237.17</v>
          </cell>
          <cell r="AP303">
            <v>242.92</v>
          </cell>
          <cell r="AQ303">
            <v>248.68</v>
          </cell>
          <cell r="AR303">
            <v>254.43</v>
          </cell>
          <cell r="AS303">
            <v>260.18</v>
          </cell>
          <cell r="AT303">
            <v>265.94</v>
          </cell>
          <cell r="AU303">
            <v>271.69</v>
          </cell>
          <cell r="AV303">
            <v>277.45</v>
          </cell>
          <cell r="AW303">
            <v>283.2</v>
          </cell>
          <cell r="AX303">
            <v>288.95</v>
          </cell>
          <cell r="AY303">
            <v>294.70999999999998</v>
          </cell>
          <cell r="AZ303">
            <v>300.45999999999998</v>
          </cell>
          <cell r="BA303">
            <v>306.22000000000003</v>
          </cell>
          <cell r="BB303">
            <v>311.97000000000003</v>
          </cell>
          <cell r="BC303">
            <v>283.2</v>
          </cell>
          <cell r="BD303">
            <v>137</v>
          </cell>
          <cell r="BE303">
            <v>251.48</v>
          </cell>
          <cell r="BF303">
            <v>259.52999999999997</v>
          </cell>
          <cell r="BG303">
            <v>267.58999999999997</v>
          </cell>
          <cell r="BH303">
            <v>275.64</v>
          </cell>
          <cell r="BI303">
            <v>283.7</v>
          </cell>
          <cell r="BJ303">
            <v>291.76</v>
          </cell>
          <cell r="BK303">
            <v>299.81</v>
          </cell>
          <cell r="BL303">
            <v>307.87</v>
          </cell>
          <cell r="BM303">
            <v>315.92</v>
          </cell>
          <cell r="BN303">
            <v>323.98</v>
          </cell>
          <cell r="BO303">
            <v>332.03</v>
          </cell>
          <cell r="BP303">
            <v>340.09</v>
          </cell>
          <cell r="BQ303">
            <v>348.15</v>
          </cell>
          <cell r="BR303">
            <v>356.2</v>
          </cell>
          <cell r="BS303">
            <v>364.26</v>
          </cell>
          <cell r="BT303">
            <v>372.31</v>
          </cell>
          <cell r="BU303">
            <v>380.37</v>
          </cell>
          <cell r="BV303">
            <v>388.42</v>
          </cell>
          <cell r="BW303">
            <v>396.48</v>
          </cell>
          <cell r="BX303">
            <v>404.54</v>
          </cell>
          <cell r="BY303">
            <v>412.59</v>
          </cell>
          <cell r="BZ303">
            <v>420.65</v>
          </cell>
          <cell r="CA303">
            <v>428.7</v>
          </cell>
          <cell r="CB303">
            <v>436.76</v>
          </cell>
          <cell r="CC303">
            <v>396.48</v>
          </cell>
        </row>
        <row r="304">
          <cell r="AD304">
            <v>138</v>
          </cell>
          <cell r="AE304">
            <v>180.93</v>
          </cell>
          <cell r="AF304">
            <v>186.73</v>
          </cell>
          <cell r="AG304">
            <v>192.53</v>
          </cell>
          <cell r="AH304">
            <v>198.32</v>
          </cell>
          <cell r="AI304">
            <v>204.12</v>
          </cell>
          <cell r="AJ304">
            <v>209.91</v>
          </cell>
          <cell r="AK304">
            <v>215.71</v>
          </cell>
          <cell r="AL304">
            <v>221.51</v>
          </cell>
          <cell r="AM304">
            <v>227.3</v>
          </cell>
          <cell r="AN304">
            <v>233.1</v>
          </cell>
          <cell r="AO304">
            <v>238.89</v>
          </cell>
          <cell r="AP304">
            <v>244.69</v>
          </cell>
          <cell r="AQ304">
            <v>250.49</v>
          </cell>
          <cell r="AR304">
            <v>256.27999999999997</v>
          </cell>
          <cell r="AS304">
            <v>262.08</v>
          </cell>
          <cell r="AT304">
            <v>267.87</v>
          </cell>
          <cell r="AU304">
            <v>273.67</v>
          </cell>
          <cell r="AV304">
            <v>279.47000000000003</v>
          </cell>
          <cell r="AW304">
            <v>285.26</v>
          </cell>
          <cell r="AX304">
            <v>291.06</v>
          </cell>
          <cell r="AY304">
            <v>296.85000000000002</v>
          </cell>
          <cell r="AZ304">
            <v>302.64999999999998</v>
          </cell>
          <cell r="BA304">
            <v>308.45</v>
          </cell>
          <cell r="BB304">
            <v>314.24</v>
          </cell>
          <cell r="BC304">
            <v>285.26</v>
          </cell>
          <cell r="BD304">
            <v>138</v>
          </cell>
          <cell r="BE304">
            <v>253.31</v>
          </cell>
          <cell r="BF304">
            <v>261.42</v>
          </cell>
          <cell r="BG304">
            <v>269.54000000000002</v>
          </cell>
          <cell r="BH304">
            <v>277.64999999999998</v>
          </cell>
          <cell r="BI304">
            <v>285.76</v>
          </cell>
          <cell r="BJ304">
            <v>293.88</v>
          </cell>
          <cell r="BK304">
            <v>301.99</v>
          </cell>
          <cell r="BL304">
            <v>310.11</v>
          </cell>
          <cell r="BM304">
            <v>318.22000000000003</v>
          </cell>
          <cell r="BN304">
            <v>326.33999999999997</v>
          </cell>
          <cell r="BO304">
            <v>334.45</v>
          </cell>
          <cell r="BP304">
            <v>342.57</v>
          </cell>
          <cell r="BQ304">
            <v>350.68</v>
          </cell>
          <cell r="BR304">
            <v>358.79</v>
          </cell>
          <cell r="BS304">
            <v>366.91</v>
          </cell>
          <cell r="BT304">
            <v>375.02</v>
          </cell>
          <cell r="BU304">
            <v>383.14</v>
          </cell>
          <cell r="BV304">
            <v>391.25</v>
          </cell>
          <cell r="BW304">
            <v>399.37</v>
          </cell>
          <cell r="BX304">
            <v>407.48</v>
          </cell>
          <cell r="BY304">
            <v>415.6</v>
          </cell>
          <cell r="BZ304">
            <v>423.71</v>
          </cell>
          <cell r="CA304">
            <v>431.82</v>
          </cell>
          <cell r="CB304">
            <v>439.94</v>
          </cell>
          <cell r="CC304">
            <v>399.37</v>
          </cell>
        </row>
        <row r="305">
          <cell r="AD305">
            <v>139</v>
          </cell>
          <cell r="AE305">
            <v>182.24</v>
          </cell>
          <cell r="AF305">
            <v>188.08</v>
          </cell>
          <cell r="AG305">
            <v>193.92</v>
          </cell>
          <cell r="AH305">
            <v>199.75</v>
          </cell>
          <cell r="AI305">
            <v>205.59</v>
          </cell>
          <cell r="AJ305">
            <v>211.43</v>
          </cell>
          <cell r="AK305">
            <v>217.27</v>
          </cell>
          <cell r="AL305">
            <v>223.11</v>
          </cell>
          <cell r="AM305">
            <v>228.94</v>
          </cell>
          <cell r="AN305">
            <v>234.78</v>
          </cell>
          <cell r="AO305">
            <v>240.62</v>
          </cell>
          <cell r="AP305">
            <v>246.46</v>
          </cell>
          <cell r="AQ305">
            <v>252.3</v>
          </cell>
          <cell r="AR305">
            <v>258.13</v>
          </cell>
          <cell r="AS305">
            <v>263.97000000000003</v>
          </cell>
          <cell r="AT305">
            <v>269.81</v>
          </cell>
          <cell r="AU305">
            <v>275.64999999999998</v>
          </cell>
          <cell r="AV305">
            <v>281.49</v>
          </cell>
          <cell r="AW305">
            <v>287.32</v>
          </cell>
          <cell r="AX305">
            <v>293.16000000000003</v>
          </cell>
          <cell r="AY305">
            <v>299</v>
          </cell>
          <cell r="AZ305">
            <v>304.83999999999997</v>
          </cell>
          <cell r="BA305">
            <v>310.68</v>
          </cell>
          <cell r="BB305">
            <v>316.51</v>
          </cell>
          <cell r="BC305">
            <v>287.32</v>
          </cell>
          <cell r="BD305">
            <v>139</v>
          </cell>
          <cell r="BE305">
            <v>255.14</v>
          </cell>
          <cell r="BF305">
            <v>263.31</v>
          </cell>
          <cell r="BG305">
            <v>271.48</v>
          </cell>
          <cell r="BH305">
            <v>279.66000000000003</v>
          </cell>
          <cell r="BI305">
            <v>287.83</v>
          </cell>
          <cell r="BJ305">
            <v>296</v>
          </cell>
          <cell r="BK305">
            <v>304.18</v>
          </cell>
          <cell r="BL305">
            <v>312.35000000000002</v>
          </cell>
          <cell r="BM305">
            <v>320.52</v>
          </cell>
          <cell r="BN305">
            <v>328.7</v>
          </cell>
          <cell r="BO305">
            <v>336.87</v>
          </cell>
          <cell r="BP305">
            <v>345.04</v>
          </cell>
          <cell r="BQ305">
            <v>353.21</v>
          </cell>
          <cell r="BR305">
            <v>361.39</v>
          </cell>
          <cell r="BS305">
            <v>369.56</v>
          </cell>
          <cell r="BT305">
            <v>377.73</v>
          </cell>
          <cell r="BU305">
            <v>385.91</v>
          </cell>
          <cell r="BV305">
            <v>394.08</v>
          </cell>
          <cell r="BW305">
            <v>402.25</v>
          </cell>
          <cell r="BX305">
            <v>410.43</v>
          </cell>
          <cell r="BY305">
            <v>418.6</v>
          </cell>
          <cell r="BZ305">
            <v>426.77</v>
          </cell>
          <cell r="CA305">
            <v>434.95</v>
          </cell>
          <cell r="CB305">
            <v>443.12</v>
          </cell>
          <cell r="CC305">
            <v>402.25</v>
          </cell>
        </row>
        <row r="306">
          <cell r="AD306">
            <v>140</v>
          </cell>
          <cell r="AE306">
            <v>183.55</v>
          </cell>
          <cell r="AF306">
            <v>189.43</v>
          </cell>
          <cell r="AG306">
            <v>195.31</v>
          </cell>
          <cell r="AH306">
            <v>201.19</v>
          </cell>
          <cell r="AI306">
            <v>207.07</v>
          </cell>
          <cell r="AJ306">
            <v>212.95</v>
          </cell>
          <cell r="AK306">
            <v>218.83</v>
          </cell>
          <cell r="AL306">
            <v>224.71</v>
          </cell>
          <cell r="AM306">
            <v>230.59</v>
          </cell>
          <cell r="AN306">
            <v>236.47</v>
          </cell>
          <cell r="AO306">
            <v>242.35</v>
          </cell>
          <cell r="AP306">
            <v>248.23</v>
          </cell>
          <cell r="AQ306">
            <v>254.11</v>
          </cell>
          <cell r="AR306">
            <v>259.99</v>
          </cell>
          <cell r="AS306">
            <v>265.87</v>
          </cell>
          <cell r="AT306">
            <v>271.75</v>
          </cell>
          <cell r="AU306">
            <v>277.63</v>
          </cell>
          <cell r="AV306">
            <v>283.51</v>
          </cell>
          <cell r="AW306">
            <v>289.39</v>
          </cell>
          <cell r="AX306">
            <v>295.27</v>
          </cell>
          <cell r="AY306">
            <v>301.14999999999998</v>
          </cell>
          <cell r="AZ306">
            <v>307.02999999999997</v>
          </cell>
          <cell r="BA306">
            <v>312.91000000000003</v>
          </cell>
          <cell r="BB306">
            <v>318.79000000000002</v>
          </cell>
          <cell r="BC306">
            <v>289.39</v>
          </cell>
          <cell r="BD306">
            <v>140</v>
          </cell>
          <cell r="BE306">
            <v>256.95999999999998</v>
          </cell>
          <cell r="BF306">
            <v>265.2</v>
          </cell>
          <cell r="BG306">
            <v>273.43</v>
          </cell>
          <cell r="BH306">
            <v>281.66000000000003</v>
          </cell>
          <cell r="BI306">
            <v>289.89</v>
          </cell>
          <cell r="BJ306">
            <v>298.12</v>
          </cell>
          <cell r="BK306">
            <v>306.36</v>
          </cell>
          <cell r="BL306">
            <v>314.58999999999997</v>
          </cell>
          <cell r="BM306">
            <v>322.82</v>
          </cell>
          <cell r="BN306">
            <v>331.05</v>
          </cell>
          <cell r="BO306">
            <v>339.29</v>
          </cell>
          <cell r="BP306">
            <v>347.52</v>
          </cell>
          <cell r="BQ306">
            <v>355.75</v>
          </cell>
          <cell r="BR306">
            <v>363.98</v>
          </cell>
          <cell r="BS306">
            <v>372.21</v>
          </cell>
          <cell r="BT306">
            <v>380.45</v>
          </cell>
          <cell r="BU306">
            <v>388.68</v>
          </cell>
          <cell r="BV306">
            <v>396.91</v>
          </cell>
          <cell r="BW306">
            <v>405.14</v>
          </cell>
          <cell r="BX306">
            <v>413.37</v>
          </cell>
          <cell r="BY306">
            <v>421.61</v>
          </cell>
          <cell r="BZ306">
            <v>429.84</v>
          </cell>
          <cell r="CA306">
            <v>438.07</v>
          </cell>
          <cell r="CB306">
            <v>446.3</v>
          </cell>
          <cell r="CC306">
            <v>405.14</v>
          </cell>
        </row>
        <row r="307">
          <cell r="AD307">
            <v>141</v>
          </cell>
          <cell r="AE307">
            <v>184.85</v>
          </cell>
          <cell r="AF307">
            <v>190.77</v>
          </cell>
          <cell r="AG307">
            <v>196.7</v>
          </cell>
          <cell r="AH307">
            <v>202.62</v>
          </cell>
          <cell r="AI307">
            <v>208.54</v>
          </cell>
          <cell r="AJ307">
            <v>214.46</v>
          </cell>
          <cell r="AK307">
            <v>220.38</v>
          </cell>
          <cell r="AL307">
            <v>226.31</v>
          </cell>
          <cell r="AM307">
            <v>232.23</v>
          </cell>
          <cell r="AN307">
            <v>238.15</v>
          </cell>
          <cell r="AO307">
            <v>244.07</v>
          </cell>
          <cell r="AP307">
            <v>250</v>
          </cell>
          <cell r="AQ307">
            <v>255.92</v>
          </cell>
          <cell r="AR307">
            <v>261.83999999999997</v>
          </cell>
          <cell r="AS307">
            <v>267.76</v>
          </cell>
          <cell r="AT307">
            <v>273.68</v>
          </cell>
          <cell r="AU307">
            <v>279.61</v>
          </cell>
          <cell r="AV307">
            <v>285.52999999999997</v>
          </cell>
          <cell r="AW307">
            <v>291.45</v>
          </cell>
          <cell r="AX307">
            <v>297.37</v>
          </cell>
          <cell r="AY307">
            <v>303.29000000000002</v>
          </cell>
          <cell r="AZ307">
            <v>309.22000000000003</v>
          </cell>
          <cell r="BA307">
            <v>315.14</v>
          </cell>
          <cell r="BB307">
            <v>321.06</v>
          </cell>
          <cell r="BC307">
            <v>291.45</v>
          </cell>
          <cell r="BD307">
            <v>141</v>
          </cell>
          <cell r="BE307">
            <v>258.79000000000002</v>
          </cell>
          <cell r="BF307">
            <v>267.08</v>
          </cell>
          <cell r="BG307">
            <v>275.38</v>
          </cell>
          <cell r="BH307">
            <v>283.67</v>
          </cell>
          <cell r="BI307">
            <v>291.95999999999998</v>
          </cell>
          <cell r="BJ307">
            <v>300.25</v>
          </cell>
          <cell r="BK307">
            <v>308.54000000000002</v>
          </cell>
          <cell r="BL307">
            <v>316.83</v>
          </cell>
          <cell r="BM307">
            <v>325.12</v>
          </cell>
          <cell r="BN307">
            <v>333.41</v>
          </cell>
          <cell r="BO307">
            <v>341.7</v>
          </cell>
          <cell r="BP307">
            <v>349.99</v>
          </cell>
          <cell r="BQ307">
            <v>358.28</v>
          </cell>
          <cell r="BR307">
            <v>366.57</v>
          </cell>
          <cell r="BS307">
            <v>374.87</v>
          </cell>
          <cell r="BT307">
            <v>383.16</v>
          </cell>
          <cell r="BU307">
            <v>391.45</v>
          </cell>
          <cell r="BV307">
            <v>399.74</v>
          </cell>
          <cell r="BW307">
            <v>408.03</v>
          </cell>
          <cell r="BX307">
            <v>416.32</v>
          </cell>
          <cell r="BY307">
            <v>424.61</v>
          </cell>
          <cell r="BZ307">
            <v>432.9</v>
          </cell>
          <cell r="CA307">
            <v>441.19</v>
          </cell>
          <cell r="CB307">
            <v>449.48</v>
          </cell>
          <cell r="CC307">
            <v>408.03</v>
          </cell>
        </row>
        <row r="308">
          <cell r="AD308">
            <v>142</v>
          </cell>
          <cell r="AE308">
            <v>186.16</v>
          </cell>
          <cell r="AF308">
            <v>192.12</v>
          </cell>
          <cell r="AG308">
            <v>198.09</v>
          </cell>
          <cell r="AH308">
            <v>204.05</v>
          </cell>
          <cell r="AI308">
            <v>210.02</v>
          </cell>
          <cell r="AJ308">
            <v>215.98</v>
          </cell>
          <cell r="AK308">
            <v>221.94</v>
          </cell>
          <cell r="AL308">
            <v>227.91</v>
          </cell>
          <cell r="AM308">
            <v>233.87</v>
          </cell>
          <cell r="AN308">
            <v>239.84</v>
          </cell>
          <cell r="AO308">
            <v>245.8</v>
          </cell>
          <cell r="AP308">
            <v>251.76</v>
          </cell>
          <cell r="AQ308">
            <v>257.73</v>
          </cell>
          <cell r="AR308">
            <v>263.69</v>
          </cell>
          <cell r="AS308">
            <v>269.66000000000003</v>
          </cell>
          <cell r="AT308">
            <v>275.62</v>
          </cell>
          <cell r="AU308">
            <v>281.58</v>
          </cell>
          <cell r="AV308">
            <v>287.55</v>
          </cell>
          <cell r="AW308">
            <v>293.51</v>
          </cell>
          <cell r="AX308">
            <v>299.48</v>
          </cell>
          <cell r="AY308">
            <v>305.44</v>
          </cell>
          <cell r="AZ308">
            <v>311.39999999999998</v>
          </cell>
          <cell r="BA308">
            <v>317.37</v>
          </cell>
          <cell r="BB308">
            <v>323.33</v>
          </cell>
          <cell r="BC308">
            <v>293.51</v>
          </cell>
          <cell r="BD308">
            <v>142</v>
          </cell>
          <cell r="BE308">
            <v>260.62</v>
          </cell>
          <cell r="BF308">
            <v>268.97000000000003</v>
          </cell>
          <cell r="BG308">
            <v>277.32</v>
          </cell>
          <cell r="BH308">
            <v>285.67</v>
          </cell>
          <cell r="BI308">
            <v>294.02</v>
          </cell>
          <cell r="BJ308">
            <v>302.37</v>
          </cell>
          <cell r="BK308">
            <v>310.72000000000003</v>
          </cell>
          <cell r="BL308">
            <v>319.07</v>
          </cell>
          <cell r="BM308">
            <v>327.42</v>
          </cell>
          <cell r="BN308">
            <v>335.77</v>
          </cell>
          <cell r="BO308">
            <v>344.12</v>
          </cell>
          <cell r="BP308">
            <v>352.47</v>
          </cell>
          <cell r="BQ308">
            <v>360.82</v>
          </cell>
          <cell r="BR308">
            <v>369.17</v>
          </cell>
          <cell r="BS308">
            <v>377.52</v>
          </cell>
          <cell r="BT308">
            <v>385.87</v>
          </cell>
          <cell r="BU308">
            <v>394.22</v>
          </cell>
          <cell r="BV308">
            <v>402.57</v>
          </cell>
          <cell r="BW308">
            <v>410.92</v>
          </cell>
          <cell r="BX308">
            <v>419.27</v>
          </cell>
          <cell r="BY308">
            <v>427.62</v>
          </cell>
          <cell r="BZ308">
            <v>435.96</v>
          </cell>
          <cell r="CA308">
            <v>444.31</v>
          </cell>
          <cell r="CB308">
            <v>452.66</v>
          </cell>
          <cell r="CC308">
            <v>410.92</v>
          </cell>
        </row>
        <row r="309">
          <cell r="AD309">
            <v>143</v>
          </cell>
          <cell r="AE309">
            <v>187.47</v>
          </cell>
          <cell r="AF309">
            <v>193.47</v>
          </cell>
          <cell r="AG309">
            <v>199.48</v>
          </cell>
          <cell r="AH309">
            <v>205.48</v>
          </cell>
          <cell r="AI309">
            <v>211.49</v>
          </cell>
          <cell r="AJ309">
            <v>217.5</v>
          </cell>
          <cell r="AK309">
            <v>223.5</v>
          </cell>
          <cell r="AL309">
            <v>229.51</v>
          </cell>
          <cell r="AM309">
            <v>235.51</v>
          </cell>
          <cell r="AN309">
            <v>241.52</v>
          </cell>
          <cell r="AO309">
            <v>247.53</v>
          </cell>
          <cell r="AP309">
            <v>253.53</v>
          </cell>
          <cell r="AQ309">
            <v>259.54000000000002</v>
          </cell>
          <cell r="AR309">
            <v>265.54000000000002</v>
          </cell>
          <cell r="AS309">
            <v>271.55</v>
          </cell>
          <cell r="AT309">
            <v>277.56</v>
          </cell>
          <cell r="AU309">
            <v>283.56</v>
          </cell>
          <cell r="AV309">
            <v>289.57</v>
          </cell>
          <cell r="AW309">
            <v>295.57</v>
          </cell>
          <cell r="AX309">
            <v>301.58</v>
          </cell>
          <cell r="AY309">
            <v>307.58999999999997</v>
          </cell>
          <cell r="AZ309">
            <v>313.58999999999997</v>
          </cell>
          <cell r="BA309">
            <v>319.60000000000002</v>
          </cell>
          <cell r="BB309">
            <v>325.60000000000002</v>
          </cell>
          <cell r="BC309">
            <v>295.57</v>
          </cell>
          <cell r="BD309">
            <v>143</v>
          </cell>
          <cell r="BE309">
            <v>262.45</v>
          </cell>
          <cell r="BF309">
            <v>270.86</v>
          </cell>
          <cell r="BG309">
            <v>279.27</v>
          </cell>
          <cell r="BH309">
            <v>287.68</v>
          </cell>
          <cell r="BI309">
            <v>296.08999999999997</v>
          </cell>
          <cell r="BJ309">
            <v>304.49</v>
          </cell>
          <cell r="BK309">
            <v>312.89999999999998</v>
          </cell>
          <cell r="BL309">
            <v>321.31</v>
          </cell>
          <cell r="BM309">
            <v>329.72</v>
          </cell>
          <cell r="BN309">
            <v>338.13</v>
          </cell>
          <cell r="BO309">
            <v>346.54</v>
          </cell>
          <cell r="BP309">
            <v>354.94</v>
          </cell>
          <cell r="BQ309">
            <v>363.35</v>
          </cell>
          <cell r="BR309">
            <v>371.76</v>
          </cell>
          <cell r="BS309">
            <v>380.17</v>
          </cell>
          <cell r="BT309">
            <v>388.58</v>
          </cell>
          <cell r="BU309">
            <v>396.99</v>
          </cell>
          <cell r="BV309">
            <v>405.4</v>
          </cell>
          <cell r="BW309">
            <v>413.8</v>
          </cell>
          <cell r="BX309">
            <v>422.21</v>
          </cell>
          <cell r="BY309">
            <v>430.62</v>
          </cell>
          <cell r="BZ309">
            <v>439.03</v>
          </cell>
          <cell r="CA309">
            <v>447.44</v>
          </cell>
          <cell r="CB309">
            <v>455.85</v>
          </cell>
          <cell r="CC309">
            <v>413.8</v>
          </cell>
        </row>
        <row r="310">
          <cell r="AD310">
            <v>144</v>
          </cell>
          <cell r="AE310">
            <v>188.77</v>
          </cell>
          <cell r="AF310">
            <v>194.82</v>
          </cell>
          <cell r="AG310">
            <v>200.87</v>
          </cell>
          <cell r="AH310">
            <v>206.92</v>
          </cell>
          <cell r="AI310">
            <v>212.96</v>
          </cell>
          <cell r="AJ310">
            <v>219.01</v>
          </cell>
          <cell r="AK310">
            <v>225.06</v>
          </cell>
          <cell r="AL310">
            <v>231.11</v>
          </cell>
          <cell r="AM310">
            <v>237.16</v>
          </cell>
          <cell r="AN310">
            <v>243.2</v>
          </cell>
          <cell r="AO310">
            <v>249.25</v>
          </cell>
          <cell r="AP310">
            <v>255.3</v>
          </cell>
          <cell r="AQ310">
            <v>261.35000000000002</v>
          </cell>
          <cell r="AR310">
            <v>267.39999999999998</v>
          </cell>
          <cell r="AS310">
            <v>273.44</v>
          </cell>
          <cell r="AT310">
            <v>279.49</v>
          </cell>
          <cell r="AU310">
            <v>285.54000000000002</v>
          </cell>
          <cell r="AV310">
            <v>291.58999999999997</v>
          </cell>
          <cell r="AW310">
            <v>297.64</v>
          </cell>
          <cell r="AX310">
            <v>303.68</v>
          </cell>
          <cell r="AY310">
            <v>309.73</v>
          </cell>
          <cell r="AZ310">
            <v>315.77999999999997</v>
          </cell>
          <cell r="BA310">
            <v>321.83</v>
          </cell>
          <cell r="BB310">
            <v>327.88</v>
          </cell>
          <cell r="BC310">
            <v>297.64</v>
          </cell>
          <cell r="BD310">
            <v>144</v>
          </cell>
          <cell r="BE310">
            <v>264.27999999999997</v>
          </cell>
          <cell r="BF310">
            <v>272.75</v>
          </cell>
          <cell r="BG310">
            <v>281.22000000000003</v>
          </cell>
          <cell r="BH310">
            <v>289.68</v>
          </cell>
          <cell r="BI310">
            <v>298.14999999999998</v>
          </cell>
          <cell r="BJ310">
            <v>306.62</v>
          </cell>
          <cell r="BK310">
            <v>315.08</v>
          </cell>
          <cell r="BL310">
            <v>323.55</v>
          </cell>
          <cell r="BM310">
            <v>332.02</v>
          </cell>
          <cell r="BN310">
            <v>340.49</v>
          </cell>
          <cell r="BO310">
            <v>348.95</v>
          </cell>
          <cell r="BP310">
            <v>357.42</v>
          </cell>
          <cell r="BQ310">
            <v>365.89</v>
          </cell>
          <cell r="BR310">
            <v>374.35</v>
          </cell>
          <cell r="BS310">
            <v>382.82</v>
          </cell>
          <cell r="BT310">
            <v>391.29</v>
          </cell>
          <cell r="BU310">
            <v>399.76</v>
          </cell>
          <cell r="BV310">
            <v>408.22</v>
          </cell>
          <cell r="BW310">
            <v>416.69</v>
          </cell>
          <cell r="BX310">
            <v>425.16</v>
          </cell>
          <cell r="BY310">
            <v>433.63</v>
          </cell>
          <cell r="BZ310">
            <v>442.09</v>
          </cell>
          <cell r="CA310">
            <v>450.56</v>
          </cell>
          <cell r="CB310">
            <v>459.03</v>
          </cell>
          <cell r="CC310">
            <v>416.69</v>
          </cell>
        </row>
        <row r="311">
          <cell r="AD311">
            <v>145</v>
          </cell>
          <cell r="AE311">
            <v>190.08</v>
          </cell>
          <cell r="AF311">
            <v>196.17</v>
          </cell>
          <cell r="AG311">
            <v>202.26</v>
          </cell>
          <cell r="AH311">
            <v>208.35</v>
          </cell>
          <cell r="AI311">
            <v>214.44</v>
          </cell>
          <cell r="AJ311">
            <v>220.53</v>
          </cell>
          <cell r="AK311">
            <v>226.62</v>
          </cell>
          <cell r="AL311">
            <v>232.71</v>
          </cell>
          <cell r="AM311">
            <v>238.8</v>
          </cell>
          <cell r="AN311">
            <v>244.89</v>
          </cell>
          <cell r="AO311">
            <v>250.98</v>
          </cell>
          <cell r="AP311">
            <v>257.07</v>
          </cell>
          <cell r="AQ311">
            <v>263.16000000000003</v>
          </cell>
          <cell r="AR311">
            <v>269.25</v>
          </cell>
          <cell r="AS311">
            <v>275.33999999999997</v>
          </cell>
          <cell r="AT311">
            <v>281.43</v>
          </cell>
          <cell r="AU311">
            <v>287.52</v>
          </cell>
          <cell r="AV311">
            <v>293.61</v>
          </cell>
          <cell r="AW311">
            <v>299.7</v>
          </cell>
          <cell r="AX311">
            <v>305.79000000000002</v>
          </cell>
          <cell r="AY311">
            <v>311.88</v>
          </cell>
          <cell r="AZ311">
            <v>317.97000000000003</v>
          </cell>
          <cell r="BA311">
            <v>324.06</v>
          </cell>
          <cell r="BB311">
            <v>330.15</v>
          </cell>
          <cell r="BC311">
            <v>299.7</v>
          </cell>
          <cell r="BD311">
            <v>145</v>
          </cell>
          <cell r="BE311">
            <v>266.11</v>
          </cell>
          <cell r="BF311">
            <v>274.64</v>
          </cell>
          <cell r="BG311">
            <v>283.16000000000003</v>
          </cell>
          <cell r="BH311">
            <v>291.69</v>
          </cell>
          <cell r="BI311">
            <v>300.20999999999998</v>
          </cell>
          <cell r="BJ311">
            <v>308.74</v>
          </cell>
          <cell r="BK311">
            <v>317.27</v>
          </cell>
          <cell r="BL311">
            <v>325.79000000000002</v>
          </cell>
          <cell r="BM311">
            <v>334.32</v>
          </cell>
          <cell r="BN311">
            <v>342.84</v>
          </cell>
          <cell r="BO311">
            <v>351.37</v>
          </cell>
          <cell r="BP311">
            <v>359.9</v>
          </cell>
          <cell r="BQ311">
            <v>368.42</v>
          </cell>
          <cell r="BR311">
            <v>376.95</v>
          </cell>
          <cell r="BS311">
            <v>385.47</v>
          </cell>
          <cell r="BT311">
            <v>394</v>
          </cell>
          <cell r="BU311">
            <v>402.53</v>
          </cell>
          <cell r="BV311">
            <v>411.05</v>
          </cell>
          <cell r="BW311">
            <v>419.58</v>
          </cell>
          <cell r="BX311">
            <v>428.1</v>
          </cell>
          <cell r="BY311">
            <v>436.63</v>
          </cell>
          <cell r="BZ311">
            <v>445.16</v>
          </cell>
          <cell r="CA311">
            <v>453.68</v>
          </cell>
          <cell r="CB311">
            <v>462.21</v>
          </cell>
          <cell r="CC311">
            <v>419.58</v>
          </cell>
        </row>
        <row r="312">
          <cell r="AD312">
            <v>146</v>
          </cell>
          <cell r="AE312">
            <v>191.38</v>
          </cell>
          <cell r="AF312">
            <v>197.52</v>
          </cell>
          <cell r="AG312">
            <v>203.65</v>
          </cell>
          <cell r="AH312">
            <v>209.78</v>
          </cell>
          <cell r="AI312">
            <v>215.91</v>
          </cell>
          <cell r="AJ312">
            <v>222.04</v>
          </cell>
          <cell r="AK312">
            <v>228.18</v>
          </cell>
          <cell r="AL312">
            <v>234.31</v>
          </cell>
          <cell r="AM312">
            <v>240.44</v>
          </cell>
          <cell r="AN312">
            <v>246.57</v>
          </cell>
          <cell r="AO312">
            <v>252.71</v>
          </cell>
          <cell r="AP312">
            <v>258.83999999999997</v>
          </cell>
          <cell r="AQ312">
            <v>264.97000000000003</v>
          </cell>
          <cell r="AR312">
            <v>271.10000000000002</v>
          </cell>
          <cell r="AS312">
            <v>277.23</v>
          </cell>
          <cell r="AT312">
            <v>283.37</v>
          </cell>
          <cell r="AU312">
            <v>289.5</v>
          </cell>
          <cell r="AV312">
            <v>295.63</v>
          </cell>
          <cell r="AW312">
            <v>301.76</v>
          </cell>
          <cell r="AX312">
            <v>307.89</v>
          </cell>
          <cell r="AY312">
            <v>314.02999999999997</v>
          </cell>
          <cell r="AZ312">
            <v>320.16000000000003</v>
          </cell>
          <cell r="BA312">
            <v>326.29000000000002</v>
          </cell>
          <cell r="BB312">
            <v>332.42</v>
          </cell>
          <cell r="BC312">
            <v>301.76</v>
          </cell>
          <cell r="BD312">
            <v>146</v>
          </cell>
          <cell r="BE312">
            <v>267.94</v>
          </cell>
          <cell r="BF312">
            <v>276.52</v>
          </cell>
          <cell r="BG312">
            <v>285.11</v>
          </cell>
          <cell r="BH312">
            <v>239.69</v>
          </cell>
          <cell r="BI312">
            <v>302.27999999999997</v>
          </cell>
          <cell r="BJ312">
            <v>310.86</v>
          </cell>
          <cell r="BK312">
            <v>319.45</v>
          </cell>
          <cell r="BL312">
            <v>328.03</v>
          </cell>
          <cell r="BM312">
            <v>336.62</v>
          </cell>
          <cell r="BN312">
            <v>345.2</v>
          </cell>
          <cell r="BO312">
            <v>353.79</v>
          </cell>
          <cell r="BP312">
            <v>362.37</v>
          </cell>
          <cell r="BQ312">
            <v>370.96</v>
          </cell>
          <cell r="BR312">
            <v>379.54</v>
          </cell>
          <cell r="BS312">
            <v>388.13</v>
          </cell>
          <cell r="BT312">
            <v>396.71</v>
          </cell>
          <cell r="BU312">
            <v>405.3</v>
          </cell>
          <cell r="BV312">
            <v>413.88</v>
          </cell>
          <cell r="BW312">
            <v>422.47</v>
          </cell>
          <cell r="BX312">
            <v>431.05</v>
          </cell>
          <cell r="BY312">
            <v>439.64</v>
          </cell>
          <cell r="BZ312">
            <v>448.22</v>
          </cell>
          <cell r="CA312">
            <v>456.8</v>
          </cell>
          <cell r="CB312">
            <v>465.39</v>
          </cell>
          <cell r="CC312">
            <v>422.46</v>
          </cell>
        </row>
        <row r="313">
          <cell r="AD313">
            <v>147</v>
          </cell>
          <cell r="AE313">
            <v>192.69</v>
          </cell>
          <cell r="AF313">
            <v>198.87</v>
          </cell>
          <cell r="AG313">
            <v>205.04</v>
          </cell>
          <cell r="AH313">
            <v>211.21</v>
          </cell>
          <cell r="AI313">
            <v>217.39</v>
          </cell>
          <cell r="AJ313">
            <v>223.56</v>
          </cell>
          <cell r="AK313">
            <v>229.74</v>
          </cell>
          <cell r="AL313">
            <v>235.91</v>
          </cell>
          <cell r="AM313">
            <v>242.08</v>
          </cell>
          <cell r="AN313">
            <v>248.26</v>
          </cell>
          <cell r="AO313">
            <v>254.43</v>
          </cell>
          <cell r="AP313">
            <v>260.61</v>
          </cell>
          <cell r="AQ313">
            <v>266.77999999999997</v>
          </cell>
          <cell r="AR313">
            <v>272.95</v>
          </cell>
          <cell r="AS313">
            <v>279.13</v>
          </cell>
          <cell r="AT313">
            <v>285.3</v>
          </cell>
          <cell r="AU313">
            <v>291.48</v>
          </cell>
          <cell r="AV313">
            <v>297.64999999999998</v>
          </cell>
          <cell r="AW313">
            <v>303.82</v>
          </cell>
          <cell r="AX313">
            <v>310</v>
          </cell>
          <cell r="AY313">
            <v>316.17</v>
          </cell>
          <cell r="AZ313">
            <v>322.35000000000002</v>
          </cell>
          <cell r="BA313">
            <v>328.52</v>
          </cell>
          <cell r="BB313">
            <v>334.69</v>
          </cell>
          <cell r="BC313">
            <v>303.82</v>
          </cell>
          <cell r="BD313">
            <v>147</v>
          </cell>
          <cell r="BE313">
            <v>269.77</v>
          </cell>
          <cell r="BF313">
            <v>278.41000000000003</v>
          </cell>
          <cell r="BG313">
            <v>287.05</v>
          </cell>
          <cell r="BH313">
            <v>295.7</v>
          </cell>
          <cell r="BI313">
            <v>304.33999999999997</v>
          </cell>
          <cell r="BJ313">
            <v>312.99</v>
          </cell>
          <cell r="BK313">
            <v>321.60000000000002</v>
          </cell>
          <cell r="BL313">
            <v>330.27</v>
          </cell>
          <cell r="BM313">
            <v>338.92</v>
          </cell>
          <cell r="BN313">
            <v>347.56</v>
          </cell>
          <cell r="BO313">
            <v>356.2</v>
          </cell>
          <cell r="BP313">
            <v>364.85</v>
          </cell>
          <cell r="BQ313">
            <v>373.49</v>
          </cell>
          <cell r="BR313">
            <v>382.13</v>
          </cell>
          <cell r="BS313">
            <v>390.78</v>
          </cell>
          <cell r="BT313">
            <v>399.42</v>
          </cell>
          <cell r="BU313">
            <v>408.07</v>
          </cell>
          <cell r="BV313">
            <v>416.71</v>
          </cell>
          <cell r="BW313">
            <v>425.35</v>
          </cell>
          <cell r="BX313">
            <v>434</v>
          </cell>
          <cell r="BY313">
            <v>442.64</v>
          </cell>
          <cell r="BZ313">
            <v>451.28</v>
          </cell>
          <cell r="CA313">
            <v>459.93</v>
          </cell>
          <cell r="CB313">
            <v>468.57</v>
          </cell>
          <cell r="CC313">
            <v>425.35</v>
          </cell>
        </row>
        <row r="314">
          <cell r="AD314">
            <v>148</v>
          </cell>
          <cell r="AE314">
            <v>194</v>
          </cell>
          <cell r="AF314">
            <v>200.21</v>
          </cell>
          <cell r="AG314">
            <v>206.43</v>
          </cell>
          <cell r="AH314">
            <v>212.65</v>
          </cell>
          <cell r="AI314">
            <v>218.86</v>
          </cell>
          <cell r="AJ314">
            <v>225.08</v>
          </cell>
          <cell r="AK314">
            <v>231.29</v>
          </cell>
          <cell r="AL314">
            <v>237.51</v>
          </cell>
          <cell r="AM314">
            <v>243.73</v>
          </cell>
          <cell r="AN314">
            <v>249.94</v>
          </cell>
          <cell r="AO314">
            <v>256.16000000000003</v>
          </cell>
          <cell r="AP314">
            <v>262.37</v>
          </cell>
          <cell r="AQ314">
            <v>268.58999999999997</v>
          </cell>
          <cell r="AR314">
            <v>274.81</v>
          </cell>
          <cell r="AS314">
            <v>281.02</v>
          </cell>
          <cell r="AT314">
            <v>287.24</v>
          </cell>
          <cell r="AU314">
            <v>293.45</v>
          </cell>
          <cell r="AV314">
            <v>299.67</v>
          </cell>
          <cell r="AW314">
            <v>305.89</v>
          </cell>
          <cell r="AX314">
            <v>312.10000000000002</v>
          </cell>
          <cell r="AY314">
            <v>318.32</v>
          </cell>
          <cell r="AZ314">
            <v>324.52999999999997</v>
          </cell>
          <cell r="BA314">
            <v>330.75</v>
          </cell>
          <cell r="BB314">
            <v>336.97</v>
          </cell>
          <cell r="BC314">
            <v>305.89</v>
          </cell>
          <cell r="BD314">
            <v>148</v>
          </cell>
          <cell r="BE314">
            <v>271.60000000000002</v>
          </cell>
          <cell r="BF314">
            <v>280.3</v>
          </cell>
          <cell r="BG314">
            <v>289</v>
          </cell>
          <cell r="BH314">
            <v>297.7</v>
          </cell>
          <cell r="BI314">
            <v>306.41000000000003</v>
          </cell>
          <cell r="BJ314">
            <v>315.11</v>
          </cell>
          <cell r="BK314">
            <v>323.81</v>
          </cell>
          <cell r="BL314">
            <v>332.51</v>
          </cell>
          <cell r="BM314">
            <v>341.22</v>
          </cell>
          <cell r="BN314">
            <v>349.92</v>
          </cell>
          <cell r="BO314">
            <v>358.62</v>
          </cell>
          <cell r="BP314">
            <v>367.32</v>
          </cell>
          <cell r="BQ314">
            <v>376.03</v>
          </cell>
          <cell r="BR314">
            <v>384.73</v>
          </cell>
          <cell r="BS314">
            <v>393.43</v>
          </cell>
          <cell r="BT314">
            <v>402.13</v>
          </cell>
          <cell r="BU314">
            <v>410.84</v>
          </cell>
          <cell r="BV314">
            <v>419.54</v>
          </cell>
          <cell r="BW314">
            <v>428.24</v>
          </cell>
          <cell r="BX314">
            <v>436.94</v>
          </cell>
          <cell r="BY314">
            <v>445.65</v>
          </cell>
          <cell r="BZ314">
            <v>454.35</v>
          </cell>
          <cell r="CA314">
            <v>463.05</v>
          </cell>
          <cell r="CB314">
            <v>471.75</v>
          </cell>
          <cell r="CC314">
            <v>428.24</v>
          </cell>
        </row>
        <row r="315">
          <cell r="AD315">
            <v>149</v>
          </cell>
          <cell r="AE315">
            <v>195.3</v>
          </cell>
          <cell r="AF315">
            <v>201.56</v>
          </cell>
          <cell r="AG315">
            <v>207.82</v>
          </cell>
          <cell r="AH315">
            <v>214.08</v>
          </cell>
          <cell r="AI315">
            <v>220.34</v>
          </cell>
          <cell r="AJ315">
            <v>226.59</v>
          </cell>
          <cell r="AK315">
            <v>232.85</v>
          </cell>
          <cell r="AL315">
            <v>239.11</v>
          </cell>
          <cell r="AM315">
            <v>245.37</v>
          </cell>
          <cell r="AN315">
            <v>251.63</v>
          </cell>
          <cell r="AO315">
            <v>257.88</v>
          </cell>
          <cell r="AP315">
            <v>264.14</v>
          </cell>
          <cell r="AQ315">
            <v>270.39999999999998</v>
          </cell>
          <cell r="AR315">
            <v>276.66000000000003</v>
          </cell>
          <cell r="AS315">
            <v>282.92</v>
          </cell>
          <cell r="AT315">
            <v>289.17</v>
          </cell>
          <cell r="AU315">
            <v>295.43</v>
          </cell>
          <cell r="AV315">
            <v>301.69</v>
          </cell>
          <cell r="AW315">
            <v>307.95</v>
          </cell>
          <cell r="AX315">
            <v>314.20999999999998</v>
          </cell>
          <cell r="AY315">
            <v>320.45999999999998</v>
          </cell>
          <cell r="AZ315">
            <v>326.72000000000003</v>
          </cell>
          <cell r="BA315">
            <v>332.98</v>
          </cell>
          <cell r="BB315">
            <v>339.24</v>
          </cell>
          <cell r="BC315">
            <v>307.95</v>
          </cell>
          <cell r="BD315">
            <v>149</v>
          </cell>
          <cell r="BE315">
            <v>273.43</v>
          </cell>
          <cell r="BF315">
            <v>282.19</v>
          </cell>
          <cell r="BG315">
            <v>290.95</v>
          </cell>
          <cell r="BH315">
            <v>299.70999999999998</v>
          </cell>
          <cell r="BI315">
            <v>308.47000000000003</v>
          </cell>
          <cell r="BJ315">
            <v>317.23</v>
          </cell>
          <cell r="BK315">
            <v>325.99</v>
          </cell>
          <cell r="BL315">
            <v>334.75</v>
          </cell>
          <cell r="BM315">
            <v>343.52</v>
          </cell>
          <cell r="BN315">
            <v>352.28</v>
          </cell>
          <cell r="BO315">
            <v>361.04</v>
          </cell>
          <cell r="BP315">
            <v>369.8</v>
          </cell>
          <cell r="BQ315">
            <v>378.56</v>
          </cell>
          <cell r="BR315">
            <v>387.32</v>
          </cell>
          <cell r="BS315">
            <v>396.08</v>
          </cell>
          <cell r="BT315">
            <v>404.84</v>
          </cell>
          <cell r="BU315">
            <v>413.61</v>
          </cell>
          <cell r="BV315">
            <v>422.37</v>
          </cell>
          <cell r="BW315">
            <v>431.13</v>
          </cell>
          <cell r="BX315">
            <v>439.89</v>
          </cell>
          <cell r="BY315">
            <v>448.65</v>
          </cell>
          <cell r="BZ315">
            <v>457.41</v>
          </cell>
          <cell r="CA315">
            <v>466.17</v>
          </cell>
          <cell r="CB315">
            <v>474.93</v>
          </cell>
          <cell r="CC315">
            <v>431.13</v>
          </cell>
        </row>
        <row r="316">
          <cell r="AD316">
            <v>150</v>
          </cell>
          <cell r="AE316">
            <v>196.61</v>
          </cell>
          <cell r="AF316">
            <v>202.91</v>
          </cell>
          <cell r="AG316">
            <v>209.21</v>
          </cell>
          <cell r="AH316">
            <v>215.51</v>
          </cell>
          <cell r="AI316">
            <v>221.81</v>
          </cell>
          <cell r="AJ316">
            <v>228.11</v>
          </cell>
          <cell r="AK316">
            <v>234.41</v>
          </cell>
          <cell r="AL316">
            <v>240.71</v>
          </cell>
          <cell r="AM316">
            <v>247.01</v>
          </cell>
          <cell r="AN316">
            <v>253.31</v>
          </cell>
          <cell r="AO316">
            <v>259.61</v>
          </cell>
          <cell r="AP316">
            <v>265.91000000000003</v>
          </cell>
          <cell r="AQ316">
            <v>272.20999999999998</v>
          </cell>
          <cell r="AR316">
            <v>278.51</v>
          </cell>
          <cell r="AS316">
            <v>284.81</v>
          </cell>
          <cell r="AT316">
            <v>291.11</v>
          </cell>
          <cell r="AU316">
            <v>297.41000000000003</v>
          </cell>
          <cell r="AV316">
            <v>303.70999999999998</v>
          </cell>
          <cell r="AW316">
            <v>310.01</v>
          </cell>
          <cell r="AX316">
            <v>316.31</v>
          </cell>
          <cell r="AY316">
            <v>322.61</v>
          </cell>
          <cell r="AZ316">
            <v>328.91</v>
          </cell>
          <cell r="BA316">
            <v>335.21</v>
          </cell>
          <cell r="BB316">
            <v>341.51</v>
          </cell>
          <cell r="BC316">
            <v>310.01</v>
          </cell>
          <cell r="BD316">
            <v>150</v>
          </cell>
          <cell r="BE316">
            <v>275.25</v>
          </cell>
          <cell r="BF316">
            <v>284.07</v>
          </cell>
          <cell r="BG316">
            <v>292.89</v>
          </cell>
          <cell r="BH316">
            <v>301.70999999999998</v>
          </cell>
          <cell r="BI316">
            <v>310.52999999999997</v>
          </cell>
          <cell r="BJ316">
            <v>319.35000000000002</v>
          </cell>
          <cell r="BK316">
            <v>328.17</v>
          </cell>
          <cell r="BL316">
            <v>336.99</v>
          </cell>
          <cell r="BM316">
            <v>345.81</v>
          </cell>
          <cell r="BN316">
            <v>354.63</v>
          </cell>
          <cell r="BO316">
            <v>363.45</v>
          </cell>
          <cell r="BP316">
            <v>372.27</v>
          </cell>
          <cell r="BQ316">
            <v>381.09</v>
          </cell>
          <cell r="BR316">
            <v>389.91</v>
          </cell>
          <cell r="BS316">
            <v>398.73</v>
          </cell>
          <cell r="BT316">
            <v>407.55</v>
          </cell>
          <cell r="BU316">
            <v>416.37</v>
          </cell>
          <cell r="BV316">
            <v>425.19</v>
          </cell>
          <cell r="BW316">
            <v>434.01</v>
          </cell>
          <cell r="BX316">
            <v>442.83</v>
          </cell>
          <cell r="BY316">
            <v>451.65</v>
          </cell>
          <cell r="BZ316">
            <v>460.47</v>
          </cell>
          <cell r="CA316">
            <v>469.29</v>
          </cell>
          <cell r="CB316">
            <v>478.11</v>
          </cell>
          <cell r="CC316">
            <v>434.01</v>
          </cell>
        </row>
        <row r="317">
          <cell r="AD317">
            <v>151</v>
          </cell>
          <cell r="AE317">
            <v>197.92</v>
          </cell>
          <cell r="AF317">
            <v>204.26</v>
          </cell>
          <cell r="AG317">
            <v>210.6</v>
          </cell>
          <cell r="AH317">
            <v>216.94</v>
          </cell>
          <cell r="AI317">
            <v>223.28</v>
          </cell>
          <cell r="AJ317">
            <v>229.63</v>
          </cell>
          <cell r="AK317">
            <v>235.97</v>
          </cell>
          <cell r="AL317">
            <v>242.31</v>
          </cell>
          <cell r="AM317">
            <v>248.65</v>
          </cell>
          <cell r="AN317">
            <v>255</v>
          </cell>
          <cell r="AO317">
            <v>261.33999999999997</v>
          </cell>
          <cell r="AP317">
            <v>267.68</v>
          </cell>
          <cell r="AQ317">
            <v>274.02</v>
          </cell>
          <cell r="AR317">
            <v>280.36</v>
          </cell>
          <cell r="AS317">
            <v>286.70999999999998</v>
          </cell>
          <cell r="AT317">
            <v>293.05</v>
          </cell>
          <cell r="AU317">
            <v>299.39</v>
          </cell>
          <cell r="AV317">
            <v>305.73</v>
          </cell>
          <cell r="AW317">
            <v>312.07</v>
          </cell>
          <cell r="AX317">
            <v>318.42</v>
          </cell>
          <cell r="AY317">
            <v>324.76</v>
          </cell>
          <cell r="AZ317">
            <v>331.1</v>
          </cell>
          <cell r="BA317">
            <v>337.44</v>
          </cell>
          <cell r="BB317">
            <v>343.78</v>
          </cell>
          <cell r="BC317">
            <v>312.07</v>
          </cell>
          <cell r="BD317">
            <v>151</v>
          </cell>
          <cell r="BE317">
            <v>277.08</v>
          </cell>
          <cell r="BF317">
            <v>285.95999999999998</v>
          </cell>
          <cell r="BG317">
            <v>294.83999999999997</v>
          </cell>
          <cell r="BH317">
            <v>303.72000000000003</v>
          </cell>
          <cell r="BI317">
            <v>312.60000000000002</v>
          </cell>
          <cell r="BJ317">
            <v>321.48</v>
          </cell>
          <cell r="BK317">
            <v>330.36</v>
          </cell>
          <cell r="BL317">
            <v>339.23</v>
          </cell>
          <cell r="BM317">
            <v>348.11</v>
          </cell>
          <cell r="BN317">
            <v>356.99</v>
          </cell>
          <cell r="BO317">
            <v>365.87</v>
          </cell>
          <cell r="BP317">
            <v>374.75</v>
          </cell>
          <cell r="BQ317">
            <v>383.63</v>
          </cell>
          <cell r="BR317">
            <v>392.51</v>
          </cell>
          <cell r="BS317">
            <v>401.39</v>
          </cell>
          <cell r="BT317">
            <v>410.27</v>
          </cell>
          <cell r="BU317">
            <v>419.14</v>
          </cell>
          <cell r="BV317">
            <v>428.02</v>
          </cell>
          <cell r="BW317">
            <v>436.9</v>
          </cell>
          <cell r="BX317">
            <v>445.78</v>
          </cell>
          <cell r="BY317">
            <v>454.66</v>
          </cell>
          <cell r="BZ317">
            <v>463.54</v>
          </cell>
          <cell r="CA317">
            <v>472.42</v>
          </cell>
          <cell r="CB317">
            <v>481.3</v>
          </cell>
          <cell r="CC317">
            <v>436.9</v>
          </cell>
        </row>
        <row r="318">
          <cell r="AD318">
            <v>152</v>
          </cell>
          <cell r="AE318">
            <v>199.22</v>
          </cell>
          <cell r="AF318">
            <v>205.61</v>
          </cell>
          <cell r="AG318">
            <v>211.99</v>
          </cell>
          <cell r="AH318">
            <v>218.38</v>
          </cell>
          <cell r="AI318">
            <v>224.76</v>
          </cell>
          <cell r="AJ318">
            <v>231.14</v>
          </cell>
          <cell r="AK318">
            <v>237.53</v>
          </cell>
          <cell r="AL318">
            <v>243.91</v>
          </cell>
          <cell r="AM318">
            <v>250.3</v>
          </cell>
          <cell r="AN318">
            <v>256.68</v>
          </cell>
          <cell r="AO318">
            <v>263.06</v>
          </cell>
          <cell r="AP318">
            <v>269.45</v>
          </cell>
          <cell r="AQ318">
            <v>275.83</v>
          </cell>
          <cell r="AR318">
            <v>282.22000000000003</v>
          </cell>
          <cell r="AS318">
            <v>288.60000000000002</v>
          </cell>
          <cell r="AT318">
            <v>294.98</v>
          </cell>
          <cell r="AU318">
            <v>301.37</v>
          </cell>
          <cell r="AV318">
            <v>307.75</v>
          </cell>
          <cell r="AW318">
            <v>314.14</v>
          </cell>
          <cell r="AX318">
            <v>320.52</v>
          </cell>
          <cell r="AY318">
            <v>326.89999999999998</v>
          </cell>
          <cell r="AZ318">
            <v>333.29</v>
          </cell>
          <cell r="BA318">
            <v>339.67</v>
          </cell>
          <cell r="BB318">
            <v>346.06</v>
          </cell>
          <cell r="BC318">
            <v>314.14</v>
          </cell>
          <cell r="BD318">
            <v>152</v>
          </cell>
          <cell r="BE318">
            <v>278.91000000000003</v>
          </cell>
          <cell r="BF318">
            <v>287.85000000000002</v>
          </cell>
          <cell r="BG318">
            <v>296.79000000000002</v>
          </cell>
          <cell r="BH318">
            <v>305.73</v>
          </cell>
          <cell r="BI318">
            <v>314.66000000000003</v>
          </cell>
          <cell r="BJ318">
            <v>323.60000000000002</v>
          </cell>
          <cell r="BK318">
            <v>332.54</v>
          </cell>
          <cell r="BL318">
            <v>341.48</v>
          </cell>
          <cell r="BM318">
            <v>350.41</v>
          </cell>
          <cell r="BN318">
            <v>359.35</v>
          </cell>
          <cell r="BO318">
            <v>368.29</v>
          </cell>
          <cell r="BP318">
            <v>377.23</v>
          </cell>
          <cell r="BQ318">
            <v>386.16</v>
          </cell>
          <cell r="BR318">
            <v>395.1</v>
          </cell>
          <cell r="BS318">
            <v>404.04</v>
          </cell>
          <cell r="BT318">
            <v>412.98</v>
          </cell>
          <cell r="BU318">
            <v>421.91</v>
          </cell>
          <cell r="BV318">
            <v>430.85</v>
          </cell>
          <cell r="BW318">
            <v>439.79</v>
          </cell>
          <cell r="BX318">
            <v>448.73</v>
          </cell>
          <cell r="BY318">
            <v>457.66</v>
          </cell>
          <cell r="BZ318">
            <v>466.6</v>
          </cell>
          <cell r="CA318">
            <v>475.54</v>
          </cell>
          <cell r="CB318">
            <v>484.48</v>
          </cell>
          <cell r="CC318">
            <v>439.79</v>
          </cell>
        </row>
        <row r="319">
          <cell r="AD319">
            <v>153</v>
          </cell>
          <cell r="AE319">
            <v>200.53</v>
          </cell>
          <cell r="AF319">
            <v>206.96</v>
          </cell>
          <cell r="AG319">
            <v>231.38</v>
          </cell>
          <cell r="AH319">
            <v>219.81</v>
          </cell>
          <cell r="AI319">
            <v>226.23</v>
          </cell>
          <cell r="AJ319">
            <v>232.66</v>
          </cell>
          <cell r="AK319">
            <v>239.09</v>
          </cell>
          <cell r="AL319">
            <v>245.51</v>
          </cell>
          <cell r="AM319">
            <v>251.94</v>
          </cell>
          <cell r="AN319">
            <v>258.36</v>
          </cell>
          <cell r="AO319">
            <v>264.79000000000002</v>
          </cell>
          <cell r="AP319">
            <v>271.22000000000003</v>
          </cell>
          <cell r="AQ319">
            <v>277.64</v>
          </cell>
          <cell r="AR319">
            <v>284.07</v>
          </cell>
          <cell r="AS319">
            <v>290.49</v>
          </cell>
          <cell r="AT319">
            <v>296.92</v>
          </cell>
          <cell r="AU319">
            <v>303.35000000000002</v>
          </cell>
          <cell r="AV319">
            <v>309.77</v>
          </cell>
          <cell r="AW319">
            <v>316.2</v>
          </cell>
          <cell r="AX319">
            <v>322.62</v>
          </cell>
          <cell r="AY319">
            <v>329.05</v>
          </cell>
          <cell r="AZ319">
            <v>335.48</v>
          </cell>
          <cell r="BA319">
            <v>341.9</v>
          </cell>
          <cell r="BB319">
            <v>348.33</v>
          </cell>
          <cell r="BC319">
            <v>316.2</v>
          </cell>
          <cell r="BD319">
            <v>153</v>
          </cell>
          <cell r="BE319">
            <v>280.74</v>
          </cell>
          <cell r="BF319">
            <v>289.74</v>
          </cell>
          <cell r="BG319">
            <v>298.73</v>
          </cell>
          <cell r="BH319">
            <v>307.73</v>
          </cell>
          <cell r="BI319">
            <v>316.73</v>
          </cell>
          <cell r="BJ319">
            <v>325.72000000000003</v>
          </cell>
          <cell r="BK319">
            <v>334.72</v>
          </cell>
          <cell r="BL319">
            <v>343.72</v>
          </cell>
          <cell r="BM319">
            <v>352.71</v>
          </cell>
          <cell r="BN319">
            <v>361.71</v>
          </cell>
          <cell r="BO319">
            <v>370.71</v>
          </cell>
          <cell r="BP319">
            <v>379.7</v>
          </cell>
          <cell r="BQ319">
            <v>388.7</v>
          </cell>
          <cell r="BR319">
            <v>397.69</v>
          </cell>
          <cell r="BS319">
            <v>406.69</v>
          </cell>
          <cell r="BT319">
            <v>415.69</v>
          </cell>
          <cell r="BU319">
            <v>424.68</v>
          </cell>
          <cell r="BV319">
            <v>433.68</v>
          </cell>
          <cell r="BW319">
            <v>442.68</v>
          </cell>
          <cell r="BX319">
            <v>451.67</v>
          </cell>
          <cell r="BY319">
            <v>460.67</v>
          </cell>
          <cell r="BZ319">
            <v>469.67</v>
          </cell>
          <cell r="CA319">
            <v>478.66</v>
          </cell>
          <cell r="CB319">
            <v>487.66</v>
          </cell>
          <cell r="CC319">
            <v>442.68</v>
          </cell>
        </row>
        <row r="320">
          <cell r="AD320">
            <v>154</v>
          </cell>
          <cell r="AE320">
            <v>201.84</v>
          </cell>
          <cell r="AF320">
            <v>208.3</v>
          </cell>
          <cell r="AG320">
            <v>214.77</v>
          </cell>
          <cell r="AH320">
            <v>221.24</v>
          </cell>
          <cell r="AI320">
            <v>227.71</v>
          </cell>
          <cell r="AJ320">
            <v>234.18</v>
          </cell>
          <cell r="AK320">
            <v>240.64</v>
          </cell>
          <cell r="AL320">
            <v>247.11</v>
          </cell>
          <cell r="AM320">
            <v>253.58</v>
          </cell>
          <cell r="AN320">
            <v>260.05</v>
          </cell>
          <cell r="AO320">
            <v>266.52</v>
          </cell>
          <cell r="AP320">
            <v>272.98</v>
          </cell>
          <cell r="AQ320">
            <v>279.45</v>
          </cell>
          <cell r="AR320">
            <v>285.92</v>
          </cell>
          <cell r="AS320">
            <v>292.39</v>
          </cell>
          <cell r="AT320">
            <v>298.86</v>
          </cell>
          <cell r="AU320">
            <v>305.32</v>
          </cell>
          <cell r="AV320">
            <v>311.79000000000002</v>
          </cell>
          <cell r="AW320">
            <v>318.26</v>
          </cell>
          <cell r="AX320">
            <v>324.73</v>
          </cell>
          <cell r="AY320">
            <v>331.2</v>
          </cell>
          <cell r="AZ320">
            <v>337.66</v>
          </cell>
          <cell r="BA320">
            <v>344.13</v>
          </cell>
          <cell r="BB320">
            <v>350.6</v>
          </cell>
          <cell r="BC320">
            <v>318.26</v>
          </cell>
          <cell r="BD320">
            <v>154</v>
          </cell>
          <cell r="BE320">
            <v>282.57</v>
          </cell>
          <cell r="BF320">
            <v>291.63</v>
          </cell>
          <cell r="BG320">
            <v>300.68</v>
          </cell>
          <cell r="BH320">
            <v>309.74</v>
          </cell>
          <cell r="BI320">
            <v>318.79000000000002</v>
          </cell>
          <cell r="BJ320">
            <v>327.85</v>
          </cell>
          <cell r="BK320">
            <v>336.9</v>
          </cell>
          <cell r="BL320">
            <v>345.96</v>
          </cell>
          <cell r="BM320">
            <v>355.01</v>
          </cell>
          <cell r="BN320">
            <v>364.07</v>
          </cell>
          <cell r="BO320">
            <v>373.12</v>
          </cell>
          <cell r="BP320">
            <v>382.18</v>
          </cell>
          <cell r="BQ320">
            <v>391.23</v>
          </cell>
          <cell r="BR320">
            <v>400.29</v>
          </cell>
          <cell r="BS320">
            <v>409.34</v>
          </cell>
          <cell r="BT320">
            <v>418.4</v>
          </cell>
          <cell r="BU320">
            <v>427.45</v>
          </cell>
          <cell r="BV320">
            <v>436.51</v>
          </cell>
          <cell r="BW320">
            <v>445.56</v>
          </cell>
          <cell r="BX320">
            <v>454.62</v>
          </cell>
          <cell r="BY320">
            <v>463.67</v>
          </cell>
          <cell r="BZ320">
            <v>472.73</v>
          </cell>
          <cell r="CA320">
            <v>481.79</v>
          </cell>
          <cell r="CB320">
            <v>490.84</v>
          </cell>
          <cell r="CC320">
            <v>445.56</v>
          </cell>
        </row>
        <row r="321">
          <cell r="AD321">
            <v>155</v>
          </cell>
          <cell r="AE321">
            <v>203.14</v>
          </cell>
          <cell r="AF321">
            <v>209.65</v>
          </cell>
          <cell r="AG321">
            <v>216.16</v>
          </cell>
          <cell r="AH321">
            <v>222.67</v>
          </cell>
          <cell r="AI321">
            <v>229.18</v>
          </cell>
          <cell r="AJ321">
            <v>235.69</v>
          </cell>
          <cell r="AK321">
            <v>242.2</v>
          </cell>
          <cell r="AL321">
            <v>248.71</v>
          </cell>
          <cell r="AM321">
            <v>255.22</v>
          </cell>
          <cell r="AN321">
            <v>261.73</v>
          </cell>
          <cell r="AO321">
            <v>268.24</v>
          </cell>
          <cell r="AP321">
            <v>274.75</v>
          </cell>
          <cell r="AQ321">
            <v>281.26</v>
          </cell>
          <cell r="AR321">
            <v>287.77</v>
          </cell>
          <cell r="AS321">
            <v>294.27999999999997</v>
          </cell>
          <cell r="AT321">
            <v>300.79000000000002</v>
          </cell>
          <cell r="AU321">
            <v>307.3</v>
          </cell>
          <cell r="AV321">
            <v>313.81</v>
          </cell>
          <cell r="AW321">
            <v>320.32</v>
          </cell>
          <cell r="AX321">
            <v>326.83</v>
          </cell>
          <cell r="AY321">
            <v>333.34</v>
          </cell>
          <cell r="AZ321">
            <v>339.85</v>
          </cell>
          <cell r="BA321">
            <v>346.36</v>
          </cell>
          <cell r="BB321">
            <v>352.87</v>
          </cell>
          <cell r="BC321">
            <v>320.32</v>
          </cell>
          <cell r="BD321">
            <v>155</v>
          </cell>
          <cell r="BE321">
            <v>284.39999999999998</v>
          </cell>
          <cell r="BF321">
            <v>293.51</v>
          </cell>
          <cell r="BG321">
            <v>302.63</v>
          </cell>
          <cell r="BH321">
            <v>311.74</v>
          </cell>
          <cell r="BI321">
            <v>320.86</v>
          </cell>
          <cell r="BJ321">
            <v>329.97</v>
          </cell>
          <cell r="BK321">
            <v>339.08</v>
          </cell>
          <cell r="BL321">
            <v>348.2</v>
          </cell>
          <cell r="BM321">
            <v>357.31</v>
          </cell>
          <cell r="BN321">
            <v>366.43</v>
          </cell>
          <cell r="BO321">
            <v>375.54</v>
          </cell>
          <cell r="BP321">
            <v>384.65</v>
          </cell>
          <cell r="BQ321">
            <v>393.77</v>
          </cell>
          <cell r="BR321">
            <v>402.88</v>
          </cell>
          <cell r="BS321">
            <v>412</v>
          </cell>
          <cell r="BT321">
            <v>421.11</v>
          </cell>
          <cell r="BU321">
            <v>430.22</v>
          </cell>
          <cell r="BV321">
            <v>439.34</v>
          </cell>
          <cell r="BW321">
            <v>448.45</v>
          </cell>
          <cell r="BX321">
            <v>457.57</v>
          </cell>
          <cell r="BY321">
            <v>466.68</v>
          </cell>
          <cell r="BZ321">
            <v>475.79</v>
          </cell>
          <cell r="CA321">
            <v>484.91</v>
          </cell>
          <cell r="CB321">
            <v>494.02</v>
          </cell>
          <cell r="CC321">
            <v>448.45</v>
          </cell>
        </row>
        <row r="322">
          <cell r="AD322">
            <v>156</v>
          </cell>
          <cell r="AE322">
            <v>204.45</v>
          </cell>
          <cell r="AF322">
            <v>211</v>
          </cell>
          <cell r="AG322">
            <v>217.55</v>
          </cell>
          <cell r="AH322">
            <v>224.1</v>
          </cell>
          <cell r="AI322">
            <v>230.66</v>
          </cell>
          <cell r="AJ322">
            <v>237.21</v>
          </cell>
          <cell r="AK322">
            <v>243.76</v>
          </cell>
          <cell r="AL322">
            <v>250.31</v>
          </cell>
          <cell r="AM322">
            <v>256.87</v>
          </cell>
          <cell r="AN322">
            <v>263.42</v>
          </cell>
          <cell r="AO322">
            <v>269.97000000000003</v>
          </cell>
          <cell r="AP322">
            <v>276.52</v>
          </cell>
          <cell r="AQ322">
            <v>283.07</v>
          </cell>
          <cell r="AR322">
            <v>289.63</v>
          </cell>
          <cell r="AS322">
            <v>296.18</v>
          </cell>
          <cell r="AT322">
            <v>302.73</v>
          </cell>
          <cell r="AU322">
            <v>309.27999999999997</v>
          </cell>
          <cell r="AV322">
            <v>315.83</v>
          </cell>
          <cell r="AW322">
            <v>322.39</v>
          </cell>
          <cell r="AX322">
            <v>328.94</v>
          </cell>
          <cell r="AY322">
            <v>335.49</v>
          </cell>
          <cell r="AZ322">
            <v>342.04</v>
          </cell>
          <cell r="BA322">
            <v>348.59</v>
          </cell>
          <cell r="BB322">
            <v>355.15</v>
          </cell>
          <cell r="BC322">
            <v>322.38</v>
          </cell>
          <cell r="BD322">
            <v>156</v>
          </cell>
          <cell r="BE322">
            <v>286.23</v>
          </cell>
          <cell r="BF322">
            <v>295.39999999999998</v>
          </cell>
          <cell r="BG322">
            <v>304.57</v>
          </cell>
          <cell r="BH322">
            <v>313.75</v>
          </cell>
          <cell r="BI322">
            <v>322.92</v>
          </cell>
          <cell r="BJ322">
            <v>332.09</v>
          </cell>
          <cell r="BK322">
            <v>341.26</v>
          </cell>
          <cell r="BL322">
            <v>350.44</v>
          </cell>
          <cell r="BM322">
            <v>359.61</v>
          </cell>
          <cell r="BN322">
            <v>368.78</v>
          </cell>
          <cell r="BO322">
            <v>377.96</v>
          </cell>
          <cell r="BP322">
            <v>387.13</v>
          </cell>
          <cell r="BQ322">
            <v>396.3</v>
          </cell>
          <cell r="BR322">
            <v>405.48</v>
          </cell>
          <cell r="BS322">
            <v>414.65</v>
          </cell>
          <cell r="BT322">
            <v>423.82</v>
          </cell>
          <cell r="BU322">
            <v>432.99</v>
          </cell>
          <cell r="BV322">
            <v>442.17</v>
          </cell>
          <cell r="BW322">
            <v>451.34</v>
          </cell>
          <cell r="BX322">
            <v>460.51</v>
          </cell>
          <cell r="BY322">
            <v>469.68</v>
          </cell>
          <cell r="BZ322">
            <v>478.86</v>
          </cell>
          <cell r="CA322">
            <v>488.03</v>
          </cell>
          <cell r="CB322">
            <v>497.2</v>
          </cell>
          <cell r="CC322">
            <v>451.34</v>
          </cell>
        </row>
        <row r="323">
          <cell r="AD323">
            <v>157</v>
          </cell>
          <cell r="AE323">
            <v>205.75</v>
          </cell>
          <cell r="AF323">
            <v>212.35</v>
          </cell>
          <cell r="AG323">
            <v>218.94</v>
          </cell>
          <cell r="AH323">
            <v>225.54</v>
          </cell>
          <cell r="AI323">
            <v>232.13</v>
          </cell>
          <cell r="AJ323">
            <v>238.72</v>
          </cell>
          <cell r="AK323">
            <v>245.32</v>
          </cell>
          <cell r="AL323">
            <v>251.91</v>
          </cell>
          <cell r="AM323">
            <v>258.51</v>
          </cell>
          <cell r="AN323">
            <v>265.10000000000002</v>
          </cell>
          <cell r="AO323">
            <v>271.7</v>
          </cell>
          <cell r="AP323">
            <v>278.29000000000002</v>
          </cell>
          <cell r="AQ323">
            <v>284.88</v>
          </cell>
          <cell r="AR323">
            <v>291.48</v>
          </cell>
          <cell r="AS323">
            <v>298.07</v>
          </cell>
          <cell r="AT323">
            <v>304.67</v>
          </cell>
          <cell r="AU323">
            <v>311.26</v>
          </cell>
          <cell r="AV323">
            <v>317.85000000000002</v>
          </cell>
          <cell r="AW323">
            <v>324.45</v>
          </cell>
          <cell r="AX323">
            <v>331.04</v>
          </cell>
          <cell r="AY323">
            <v>337.64</v>
          </cell>
          <cell r="AZ323">
            <v>344.23</v>
          </cell>
          <cell r="BA323">
            <v>350.82</v>
          </cell>
          <cell r="BB323">
            <v>357.42</v>
          </cell>
          <cell r="BC323">
            <v>324.45</v>
          </cell>
          <cell r="BD323">
            <v>157</v>
          </cell>
          <cell r="BE323">
            <v>288.06</v>
          </cell>
          <cell r="BF323">
            <v>297.29000000000002</v>
          </cell>
          <cell r="BG323">
            <v>306.52</v>
          </cell>
          <cell r="BH323">
            <v>315.75</v>
          </cell>
          <cell r="BI323">
            <v>324.98</v>
          </cell>
          <cell r="BJ323">
            <v>334.21</v>
          </cell>
          <cell r="BK323">
            <v>343.45</v>
          </cell>
          <cell r="BL323">
            <v>352.68</v>
          </cell>
          <cell r="BM323">
            <v>361.91</v>
          </cell>
          <cell r="BN323">
            <v>371.14</v>
          </cell>
          <cell r="BO323">
            <v>380.37</v>
          </cell>
          <cell r="BP323">
            <v>389.61</v>
          </cell>
          <cell r="BQ323">
            <v>398.84</v>
          </cell>
          <cell r="BR323">
            <v>408.07</v>
          </cell>
          <cell r="BS323">
            <v>417.3</v>
          </cell>
          <cell r="BT323">
            <v>426.53</v>
          </cell>
          <cell r="BU323">
            <v>435.76</v>
          </cell>
          <cell r="BV323">
            <v>444.99</v>
          </cell>
          <cell r="BW323">
            <v>454.23</v>
          </cell>
          <cell r="BX323">
            <v>463.46</v>
          </cell>
          <cell r="BY323">
            <v>472.69</v>
          </cell>
          <cell r="BZ323">
            <v>481.92</v>
          </cell>
          <cell r="CA323">
            <v>491.15</v>
          </cell>
          <cell r="CB323">
            <v>500.38</v>
          </cell>
          <cell r="CC323">
            <v>454.23</v>
          </cell>
        </row>
        <row r="324">
          <cell r="AD324">
            <v>158</v>
          </cell>
          <cell r="AE324">
            <v>207.06</v>
          </cell>
          <cell r="AF324">
            <v>213.7</v>
          </cell>
          <cell r="AG324">
            <v>220.33</v>
          </cell>
          <cell r="AH324">
            <v>226.97</v>
          </cell>
          <cell r="AI324">
            <v>233.61</v>
          </cell>
          <cell r="AJ324">
            <v>240.24</v>
          </cell>
          <cell r="AK324">
            <v>246.88</v>
          </cell>
          <cell r="AL324">
            <v>253.51</v>
          </cell>
          <cell r="AM324">
            <v>260.14999999999998</v>
          </cell>
          <cell r="AN324">
            <v>266.79000000000002</v>
          </cell>
          <cell r="AO324">
            <v>273.42</v>
          </cell>
          <cell r="AP324">
            <v>280.06</v>
          </cell>
          <cell r="AQ324">
            <v>286.69</v>
          </cell>
          <cell r="AR324">
            <v>293.33</v>
          </cell>
          <cell r="AS324">
            <v>299.97000000000003</v>
          </cell>
          <cell r="AT324">
            <v>306.60000000000002</v>
          </cell>
          <cell r="AU324">
            <v>313.24</v>
          </cell>
          <cell r="AV324">
            <v>319.87</v>
          </cell>
          <cell r="AW324">
            <v>326.51</v>
          </cell>
          <cell r="AX324">
            <v>333.15</v>
          </cell>
          <cell r="AY324">
            <v>339.78</v>
          </cell>
          <cell r="AZ324">
            <v>346.42</v>
          </cell>
          <cell r="BA324">
            <v>353.05</v>
          </cell>
          <cell r="BB324">
            <v>359.69</v>
          </cell>
          <cell r="BC324">
            <v>326.51</v>
          </cell>
          <cell r="BD324">
            <v>158</v>
          </cell>
          <cell r="BE324">
            <v>289.89</v>
          </cell>
          <cell r="BF324">
            <v>299.18</v>
          </cell>
          <cell r="BG324">
            <v>308.47000000000003</v>
          </cell>
          <cell r="BH324">
            <v>317.76</v>
          </cell>
          <cell r="BI324">
            <v>327.05</v>
          </cell>
          <cell r="BJ324">
            <v>336.34</v>
          </cell>
          <cell r="BK324">
            <v>345.63</v>
          </cell>
          <cell r="BL324">
            <v>354.92</v>
          </cell>
          <cell r="BM324">
            <v>364.21</v>
          </cell>
          <cell r="BN324">
            <v>373.5</v>
          </cell>
          <cell r="BO324">
            <v>382.79</v>
          </cell>
          <cell r="BP324">
            <v>392.08</v>
          </cell>
          <cell r="BQ324">
            <v>401.37</v>
          </cell>
          <cell r="BR324">
            <v>410.66</v>
          </cell>
          <cell r="BS324">
            <v>419.95</v>
          </cell>
          <cell r="BT324">
            <v>429.24</v>
          </cell>
          <cell r="BU324">
            <v>438.53</v>
          </cell>
          <cell r="BV324">
            <v>447.82</v>
          </cell>
          <cell r="BW324">
            <v>457.11</v>
          </cell>
          <cell r="BX324">
            <v>466.4</v>
          </cell>
          <cell r="BY324">
            <v>475.69</v>
          </cell>
          <cell r="BZ324">
            <v>484.98</v>
          </cell>
          <cell r="CA324">
            <v>494.28</v>
          </cell>
          <cell r="CB324">
            <v>503.57</v>
          </cell>
          <cell r="CC324">
            <v>457.11</v>
          </cell>
        </row>
        <row r="325">
          <cell r="AD325">
            <v>159</v>
          </cell>
          <cell r="AE325">
            <v>208.37</v>
          </cell>
          <cell r="AF325">
            <v>215.05</v>
          </cell>
          <cell r="AG325">
            <v>221.72</v>
          </cell>
          <cell r="AH325">
            <v>228.4</v>
          </cell>
          <cell r="AI325">
            <v>235.08</v>
          </cell>
          <cell r="AJ325">
            <v>241.76</v>
          </cell>
          <cell r="AK325">
            <v>248.44</v>
          </cell>
          <cell r="AL325">
            <v>255.11</v>
          </cell>
          <cell r="AM325">
            <v>261.79000000000002</v>
          </cell>
          <cell r="AN325">
            <v>268.47000000000003</v>
          </cell>
          <cell r="AO325">
            <v>275.14999999999998</v>
          </cell>
          <cell r="AP325">
            <v>281.83</v>
          </cell>
          <cell r="AQ325">
            <v>288.5</v>
          </cell>
          <cell r="AR325">
            <v>295.18</v>
          </cell>
          <cell r="AS325">
            <v>301.86</v>
          </cell>
          <cell r="AT325">
            <v>308.54000000000002</v>
          </cell>
          <cell r="AU325">
            <v>315.22000000000003</v>
          </cell>
          <cell r="AV325">
            <v>321.89</v>
          </cell>
          <cell r="AW325">
            <v>328.57</v>
          </cell>
          <cell r="AX325">
            <v>335.25</v>
          </cell>
          <cell r="AY325">
            <v>341.93</v>
          </cell>
          <cell r="AZ325">
            <v>348.61</v>
          </cell>
          <cell r="BA325">
            <v>355.28</v>
          </cell>
          <cell r="BB325">
            <v>361.96</v>
          </cell>
          <cell r="BC325">
            <v>328.57</v>
          </cell>
          <cell r="BD325">
            <v>159</v>
          </cell>
          <cell r="BE325">
            <v>291.70999999999998</v>
          </cell>
          <cell r="BF325">
            <v>301.06</v>
          </cell>
          <cell r="BG325">
            <v>310.41000000000003</v>
          </cell>
          <cell r="BH325">
            <v>319.76</v>
          </cell>
          <cell r="BI325">
            <v>329.11</v>
          </cell>
          <cell r="BJ325">
            <v>338.46</v>
          </cell>
          <cell r="BK325">
            <v>347.81</v>
          </cell>
          <cell r="BL325">
            <v>357.16</v>
          </cell>
          <cell r="BM325">
            <v>366.51</v>
          </cell>
          <cell r="BN325">
            <v>375.86</v>
          </cell>
          <cell r="BO325">
            <v>385.21</v>
          </cell>
          <cell r="BP325">
            <v>394.56</v>
          </cell>
          <cell r="BQ325">
            <v>403.91</v>
          </cell>
          <cell r="BR325">
            <v>413.26</v>
          </cell>
          <cell r="BS325">
            <v>422.6</v>
          </cell>
          <cell r="BT325">
            <v>431.95</v>
          </cell>
          <cell r="BU325">
            <v>441.3</v>
          </cell>
          <cell r="BV325">
            <v>450.65</v>
          </cell>
          <cell r="BW325">
            <v>460</v>
          </cell>
          <cell r="BX325">
            <v>469.35</v>
          </cell>
          <cell r="BY325">
            <v>478.7</v>
          </cell>
          <cell r="BZ325">
            <v>488.05</v>
          </cell>
          <cell r="CA325">
            <v>497.4</v>
          </cell>
          <cell r="CB325">
            <v>506.75</v>
          </cell>
          <cell r="CC325">
            <v>460</v>
          </cell>
        </row>
        <row r="326">
          <cell r="AD326">
            <v>160</v>
          </cell>
          <cell r="AE326">
            <v>209.67</v>
          </cell>
          <cell r="AF326">
            <v>216.39</v>
          </cell>
          <cell r="AG326">
            <v>223.11</v>
          </cell>
          <cell r="AH326">
            <v>229.83</v>
          </cell>
          <cell r="AI326">
            <v>236.55</v>
          </cell>
          <cell r="AJ326">
            <v>243.27</v>
          </cell>
          <cell r="AK326">
            <v>249.99</v>
          </cell>
          <cell r="AL326">
            <v>256.70999999999998</v>
          </cell>
          <cell r="AM326">
            <v>263.43</v>
          </cell>
          <cell r="AN326">
            <v>270.14999999999998</v>
          </cell>
          <cell r="AO326">
            <v>276.87</v>
          </cell>
          <cell r="AP326">
            <v>283.58999999999997</v>
          </cell>
          <cell r="AQ326">
            <v>290.31</v>
          </cell>
          <cell r="AR326">
            <v>297.02999999999997</v>
          </cell>
          <cell r="AS326">
            <v>303.75</v>
          </cell>
          <cell r="AT326">
            <v>310.47000000000003</v>
          </cell>
          <cell r="AU326">
            <v>317.19</v>
          </cell>
          <cell r="AV326">
            <v>323.91000000000003</v>
          </cell>
          <cell r="AW326">
            <v>330.63</v>
          </cell>
          <cell r="AX326">
            <v>337.35</v>
          </cell>
          <cell r="AY326">
            <v>344.07</v>
          </cell>
          <cell r="AZ326">
            <v>350.79</v>
          </cell>
          <cell r="BA326">
            <v>357.51</v>
          </cell>
          <cell r="BB326">
            <v>364.23</v>
          </cell>
          <cell r="BC326">
            <v>330.63</v>
          </cell>
          <cell r="BD326">
            <v>160</v>
          </cell>
          <cell r="BE326">
            <v>293.54000000000002</v>
          </cell>
          <cell r="BF326">
            <v>302.95</v>
          </cell>
          <cell r="BG326">
            <v>312.36</v>
          </cell>
          <cell r="BH326">
            <v>321.77</v>
          </cell>
          <cell r="BI326">
            <v>331.18</v>
          </cell>
          <cell r="BJ326">
            <v>340.58</v>
          </cell>
          <cell r="BK326">
            <v>349.99</v>
          </cell>
          <cell r="BL326">
            <v>359.4</v>
          </cell>
          <cell r="BM326">
            <v>368.81</v>
          </cell>
          <cell r="BN326">
            <v>378.22</v>
          </cell>
          <cell r="BO326">
            <v>387.62</v>
          </cell>
          <cell r="BP326">
            <v>397.03</v>
          </cell>
          <cell r="BQ326">
            <v>406.44</v>
          </cell>
          <cell r="BR326">
            <v>415.85</v>
          </cell>
          <cell r="BS326">
            <v>425.26</v>
          </cell>
          <cell r="BT326">
            <v>434.66</v>
          </cell>
          <cell r="BU326">
            <v>444.07</v>
          </cell>
          <cell r="BV326">
            <v>453.48</v>
          </cell>
          <cell r="BW326">
            <v>462.89</v>
          </cell>
          <cell r="BX326">
            <v>472.3</v>
          </cell>
          <cell r="BY326">
            <v>481.7</v>
          </cell>
          <cell r="BZ326">
            <v>491.11</v>
          </cell>
          <cell r="CA326">
            <v>500.52</v>
          </cell>
          <cell r="CB326">
            <v>509.93</v>
          </cell>
          <cell r="CC326">
            <v>462.89</v>
          </cell>
        </row>
        <row r="327">
          <cell r="AD327">
            <v>161</v>
          </cell>
          <cell r="AE327">
            <v>210.98</v>
          </cell>
          <cell r="AF327">
            <v>217.74</v>
          </cell>
          <cell r="AG327">
            <v>224.5</v>
          </cell>
          <cell r="AH327">
            <v>231.27</v>
          </cell>
          <cell r="AI327">
            <v>238.03</v>
          </cell>
          <cell r="AJ327">
            <v>244.79</v>
          </cell>
          <cell r="AK327">
            <v>251.55</v>
          </cell>
          <cell r="AL327">
            <v>258.31</v>
          </cell>
          <cell r="AM327">
            <v>265.08</v>
          </cell>
          <cell r="AN327">
            <v>271.83999999999997</v>
          </cell>
          <cell r="AO327">
            <v>278.60000000000002</v>
          </cell>
          <cell r="AP327">
            <v>285.36</v>
          </cell>
          <cell r="AQ327">
            <v>292.13</v>
          </cell>
          <cell r="AR327">
            <v>298.89</v>
          </cell>
          <cell r="AS327">
            <v>305.64999999999998</v>
          </cell>
          <cell r="AT327">
            <v>312.41000000000003</v>
          </cell>
          <cell r="AU327">
            <v>319.17</v>
          </cell>
          <cell r="AV327">
            <v>325.94</v>
          </cell>
          <cell r="AW327">
            <v>332.7</v>
          </cell>
          <cell r="AX327">
            <v>339.46</v>
          </cell>
          <cell r="AY327">
            <v>346.22</v>
          </cell>
          <cell r="AZ327">
            <v>352.98</v>
          </cell>
          <cell r="BA327">
            <v>359.75</v>
          </cell>
          <cell r="BB327">
            <v>366.51</v>
          </cell>
          <cell r="BC327">
            <v>332.7</v>
          </cell>
          <cell r="BD327">
            <v>161</v>
          </cell>
          <cell r="BE327">
            <v>295.37</v>
          </cell>
          <cell r="BF327">
            <v>304.83999999999997</v>
          </cell>
          <cell r="BG327">
            <v>314.31</v>
          </cell>
          <cell r="BH327">
            <v>323.77</v>
          </cell>
          <cell r="BI327">
            <v>333.24</v>
          </cell>
          <cell r="BJ327">
            <v>342.71</v>
          </cell>
          <cell r="BK327">
            <v>352.17</v>
          </cell>
          <cell r="BL327">
            <v>361.64</v>
          </cell>
          <cell r="BM327">
            <v>371.11</v>
          </cell>
          <cell r="BN327">
            <v>380.57</v>
          </cell>
          <cell r="BO327">
            <v>390.04</v>
          </cell>
          <cell r="BP327">
            <v>399.51</v>
          </cell>
          <cell r="BQ327">
            <v>408.97</v>
          </cell>
          <cell r="BR327">
            <v>418.44</v>
          </cell>
          <cell r="BS327">
            <v>427.91</v>
          </cell>
          <cell r="BT327">
            <v>437.38</v>
          </cell>
          <cell r="BU327">
            <v>446.84</v>
          </cell>
          <cell r="BV327">
            <v>456.31</v>
          </cell>
          <cell r="BW327">
            <v>465.78</v>
          </cell>
          <cell r="BX327">
            <v>475.24</v>
          </cell>
          <cell r="BY327">
            <v>484.71</v>
          </cell>
          <cell r="BZ327">
            <v>494.18</v>
          </cell>
          <cell r="CA327">
            <v>503.64</v>
          </cell>
          <cell r="CB327">
            <v>513.11</v>
          </cell>
          <cell r="CC327">
            <v>465.78</v>
          </cell>
        </row>
        <row r="328">
          <cell r="AD328">
            <v>162</v>
          </cell>
          <cell r="AE328">
            <v>212.29</v>
          </cell>
          <cell r="AF328">
            <v>219.09</v>
          </cell>
          <cell r="AG328">
            <v>225.89</v>
          </cell>
          <cell r="AH328">
            <v>232.7</v>
          </cell>
          <cell r="AI328">
            <v>239.5</v>
          </cell>
          <cell r="AJ328">
            <v>246.31</v>
          </cell>
          <cell r="AK328">
            <v>253.11</v>
          </cell>
          <cell r="AL328">
            <v>259.91000000000003</v>
          </cell>
          <cell r="AM328">
            <v>266.72000000000003</v>
          </cell>
          <cell r="AN328">
            <v>273.52</v>
          </cell>
          <cell r="AO328">
            <v>280.33</v>
          </cell>
          <cell r="AP328">
            <v>287.13</v>
          </cell>
          <cell r="AQ328">
            <v>293.94</v>
          </cell>
          <cell r="AR328">
            <v>300.74</v>
          </cell>
          <cell r="AS328">
            <v>307.54000000000002</v>
          </cell>
          <cell r="AT328">
            <v>314.35000000000002</v>
          </cell>
          <cell r="AU328">
            <v>321.14999999999998</v>
          </cell>
          <cell r="AV328">
            <v>327.96</v>
          </cell>
          <cell r="AW328">
            <v>334.76</v>
          </cell>
          <cell r="AX328">
            <v>341.56</v>
          </cell>
          <cell r="AY328">
            <v>348.37</v>
          </cell>
          <cell r="AZ328">
            <v>355.17</v>
          </cell>
          <cell r="BA328">
            <v>361.98</v>
          </cell>
          <cell r="BB328">
            <v>368.78</v>
          </cell>
          <cell r="BC328">
            <v>334.76</v>
          </cell>
          <cell r="BD328">
            <v>162</v>
          </cell>
          <cell r="BE328">
            <v>297.2</v>
          </cell>
          <cell r="BF328">
            <v>306.73</v>
          </cell>
          <cell r="BG328">
            <v>316.25</v>
          </cell>
          <cell r="BH328">
            <v>325.77999999999997</v>
          </cell>
          <cell r="BI328">
            <v>335.3</v>
          </cell>
          <cell r="BJ328">
            <v>344.83</v>
          </cell>
          <cell r="BK328">
            <v>354.36</v>
          </cell>
          <cell r="BL328">
            <v>363.88</v>
          </cell>
          <cell r="BM328">
            <v>373.41</v>
          </cell>
          <cell r="BN328">
            <v>382.93</v>
          </cell>
          <cell r="BO328">
            <v>392.46</v>
          </cell>
          <cell r="BP328">
            <v>401.98</v>
          </cell>
          <cell r="BQ328">
            <v>411.51</v>
          </cell>
          <cell r="BR328">
            <v>421.04</v>
          </cell>
          <cell r="BS328">
            <v>430.56</v>
          </cell>
          <cell r="BT328">
            <v>440.09</v>
          </cell>
          <cell r="BU328">
            <v>449.61</v>
          </cell>
          <cell r="BV328">
            <v>459.14</v>
          </cell>
          <cell r="BW328">
            <v>468.66</v>
          </cell>
          <cell r="BX328">
            <v>478.19</v>
          </cell>
          <cell r="BY328">
            <v>487.71</v>
          </cell>
          <cell r="BZ328">
            <v>497.24</v>
          </cell>
          <cell r="CA328">
            <v>506.77</v>
          </cell>
          <cell r="CB328">
            <v>516.29</v>
          </cell>
          <cell r="CC328">
            <v>468.66</v>
          </cell>
        </row>
        <row r="329">
          <cell r="AD329">
            <v>163</v>
          </cell>
          <cell r="AE329">
            <v>213.59</v>
          </cell>
          <cell r="AF329">
            <v>220.44</v>
          </cell>
          <cell r="AG329">
            <v>227.29</v>
          </cell>
          <cell r="AH329">
            <v>234.13</v>
          </cell>
          <cell r="AI329">
            <v>240.98</v>
          </cell>
          <cell r="AJ329">
            <v>247.82</v>
          </cell>
          <cell r="AK329">
            <v>254.67</v>
          </cell>
          <cell r="AL329">
            <v>261.52</v>
          </cell>
          <cell r="AM329">
            <v>268.36</v>
          </cell>
          <cell r="AN329">
            <v>275.20999999999998</v>
          </cell>
          <cell r="AO329">
            <v>282.05</v>
          </cell>
          <cell r="AP329">
            <v>288.89999999999998</v>
          </cell>
          <cell r="AQ329">
            <v>295.75</v>
          </cell>
          <cell r="AR329">
            <v>302.58999999999997</v>
          </cell>
          <cell r="AS329">
            <v>309.44</v>
          </cell>
          <cell r="AT329">
            <v>316.27999999999997</v>
          </cell>
          <cell r="AU329">
            <v>323.13</v>
          </cell>
          <cell r="AV329">
            <v>329.98</v>
          </cell>
          <cell r="AW329">
            <v>336.82</v>
          </cell>
          <cell r="AX329">
            <v>343.67</v>
          </cell>
          <cell r="AY329">
            <v>350.51</v>
          </cell>
          <cell r="AZ329">
            <v>357.36</v>
          </cell>
          <cell r="BA329">
            <v>364.21</v>
          </cell>
          <cell r="BB329">
            <v>371.05</v>
          </cell>
          <cell r="BC329">
            <v>336.82</v>
          </cell>
          <cell r="BD329">
            <v>163</v>
          </cell>
          <cell r="BE329">
            <v>299.02999999999997</v>
          </cell>
          <cell r="BF329">
            <v>308.62</v>
          </cell>
          <cell r="BG329">
            <v>318.2</v>
          </cell>
          <cell r="BH329">
            <v>327.78</v>
          </cell>
          <cell r="BI329">
            <v>337.37</v>
          </cell>
          <cell r="BJ329">
            <v>346.95</v>
          </cell>
          <cell r="BK329">
            <v>356.54</v>
          </cell>
          <cell r="BL329">
            <v>366.12</v>
          </cell>
          <cell r="BM329">
            <v>375.71</v>
          </cell>
          <cell r="BN329">
            <v>385.29</v>
          </cell>
          <cell r="BO329">
            <v>394.88</v>
          </cell>
          <cell r="BP329">
            <v>404.46</v>
          </cell>
          <cell r="BQ329">
            <v>414.04</v>
          </cell>
          <cell r="BR329">
            <v>423.63</v>
          </cell>
          <cell r="BS329">
            <v>433.21</v>
          </cell>
          <cell r="BT329">
            <v>442.8</v>
          </cell>
          <cell r="BU329">
            <v>452.38</v>
          </cell>
          <cell r="BV329">
            <v>461.97</v>
          </cell>
          <cell r="BW329">
            <v>471.55</v>
          </cell>
          <cell r="BX329">
            <v>481.13</v>
          </cell>
          <cell r="BY329">
            <v>490.72</v>
          </cell>
          <cell r="BZ329">
            <v>500.3</v>
          </cell>
          <cell r="CA329">
            <v>509.89</v>
          </cell>
          <cell r="CB329">
            <v>519.47</v>
          </cell>
          <cell r="CC329">
            <v>471.55</v>
          </cell>
        </row>
        <row r="330">
          <cell r="AD330">
            <v>164</v>
          </cell>
          <cell r="AE330">
            <v>214.9</v>
          </cell>
          <cell r="AF330">
            <v>221.79</v>
          </cell>
          <cell r="AG330">
            <v>228.68</v>
          </cell>
          <cell r="AH330">
            <v>235.56</v>
          </cell>
          <cell r="AI330">
            <v>242.45</v>
          </cell>
          <cell r="AJ330">
            <v>249.34</v>
          </cell>
          <cell r="AK330">
            <v>256.23</v>
          </cell>
          <cell r="AL330">
            <v>263.12</v>
          </cell>
          <cell r="AM330">
            <v>270</v>
          </cell>
          <cell r="AN330">
            <v>276.89</v>
          </cell>
          <cell r="AO330">
            <v>283.77999999999997</v>
          </cell>
          <cell r="AP330">
            <v>290.67</v>
          </cell>
          <cell r="AQ330">
            <v>297.56</v>
          </cell>
          <cell r="AR330">
            <v>304.44</v>
          </cell>
          <cell r="AS330">
            <v>311.33</v>
          </cell>
          <cell r="AT330">
            <v>318.22000000000003</v>
          </cell>
          <cell r="AU330">
            <v>325.11</v>
          </cell>
          <cell r="AV330">
            <v>332</v>
          </cell>
          <cell r="AW330">
            <v>338.88</v>
          </cell>
          <cell r="AX330">
            <v>345.77</v>
          </cell>
          <cell r="AY330">
            <v>352.66</v>
          </cell>
          <cell r="AZ330">
            <v>359.55</v>
          </cell>
          <cell r="BA330">
            <v>366.44</v>
          </cell>
          <cell r="BB330">
            <v>373.32</v>
          </cell>
          <cell r="BC330">
            <v>338.88</v>
          </cell>
          <cell r="BD330">
            <v>164</v>
          </cell>
          <cell r="BE330">
            <v>300.86</v>
          </cell>
          <cell r="BF330">
            <v>310.5</v>
          </cell>
          <cell r="BG330">
            <v>320.14999999999998</v>
          </cell>
          <cell r="BH330">
            <v>329.79</v>
          </cell>
          <cell r="BI330">
            <v>339.43</v>
          </cell>
          <cell r="BJ330">
            <v>349.08</v>
          </cell>
          <cell r="BK330">
            <v>358.72</v>
          </cell>
          <cell r="BL330">
            <v>368.36</v>
          </cell>
          <cell r="BM330">
            <v>378.01</v>
          </cell>
          <cell r="BN330">
            <v>387.65</v>
          </cell>
          <cell r="BO330">
            <v>397.29</v>
          </cell>
          <cell r="BP330">
            <v>406.94</v>
          </cell>
          <cell r="BQ330">
            <v>416.58</v>
          </cell>
          <cell r="BR330">
            <v>426.22</v>
          </cell>
          <cell r="BS330">
            <v>435.86</v>
          </cell>
          <cell r="BT330">
            <v>445.51</v>
          </cell>
          <cell r="BU330">
            <v>455.15</v>
          </cell>
          <cell r="BV330">
            <v>464.79</v>
          </cell>
          <cell r="BW330">
            <v>474.44</v>
          </cell>
          <cell r="BX330">
            <v>484.08</v>
          </cell>
          <cell r="BY330">
            <v>493.72</v>
          </cell>
          <cell r="BZ330">
            <v>503.37</v>
          </cell>
          <cell r="CA330">
            <v>513.01</v>
          </cell>
          <cell r="CB330">
            <v>522.65</v>
          </cell>
          <cell r="CC330">
            <v>474.44</v>
          </cell>
        </row>
        <row r="331">
          <cell r="AD331">
            <v>165</v>
          </cell>
          <cell r="AE331">
            <v>216.21</v>
          </cell>
          <cell r="AF331">
            <v>223.14</v>
          </cell>
          <cell r="AG331">
            <v>230.07</v>
          </cell>
          <cell r="AH331">
            <v>237</v>
          </cell>
          <cell r="AI331">
            <v>243.93</v>
          </cell>
          <cell r="AJ331">
            <v>250.86</v>
          </cell>
          <cell r="AK331">
            <v>257.79000000000002</v>
          </cell>
          <cell r="AL331">
            <v>264.72000000000003</v>
          </cell>
          <cell r="AM331">
            <v>271.64999999999998</v>
          </cell>
          <cell r="AN331">
            <v>278.58</v>
          </cell>
          <cell r="AO331">
            <v>285.51</v>
          </cell>
          <cell r="AP331">
            <v>292.44</v>
          </cell>
          <cell r="AQ331">
            <v>299.37</v>
          </cell>
          <cell r="AR331">
            <v>306.3</v>
          </cell>
          <cell r="AS331">
            <v>313.23</v>
          </cell>
          <cell r="AT331">
            <v>320.16000000000003</v>
          </cell>
          <cell r="AU331">
            <v>327.08999999999997</v>
          </cell>
          <cell r="AV331">
            <v>334.02</v>
          </cell>
          <cell r="AW331">
            <v>340.95</v>
          </cell>
          <cell r="AX331">
            <v>347.88</v>
          </cell>
          <cell r="AY331">
            <v>354.81</v>
          </cell>
          <cell r="AZ331">
            <v>361.74</v>
          </cell>
          <cell r="BA331">
            <v>368.67</v>
          </cell>
          <cell r="BB331">
            <v>375.6</v>
          </cell>
          <cell r="BC331">
            <v>340.95</v>
          </cell>
          <cell r="BD331">
            <v>165</v>
          </cell>
          <cell r="BE331">
            <v>302.67</v>
          </cell>
          <cell r="BF331">
            <v>312.39</v>
          </cell>
          <cell r="BG331">
            <v>322.08999999999997</v>
          </cell>
          <cell r="BH331">
            <v>331.79</v>
          </cell>
          <cell r="BI331">
            <v>341.5</v>
          </cell>
          <cell r="BJ331">
            <v>351.2</v>
          </cell>
          <cell r="BK331">
            <v>360.9</v>
          </cell>
          <cell r="BL331">
            <v>370.6</v>
          </cell>
          <cell r="BM331">
            <v>380.31</v>
          </cell>
          <cell r="BN331">
            <v>390.01</v>
          </cell>
          <cell r="BO331">
            <v>399.71</v>
          </cell>
          <cell r="BP331">
            <v>409.41</v>
          </cell>
          <cell r="BQ331">
            <v>419.11</v>
          </cell>
          <cell r="BR331">
            <v>428.82</v>
          </cell>
          <cell r="BS331">
            <v>438.52</v>
          </cell>
          <cell r="BT331">
            <v>448.22</v>
          </cell>
          <cell r="BU331">
            <v>457.92</v>
          </cell>
          <cell r="BV331">
            <v>467.62</v>
          </cell>
          <cell r="BW331">
            <v>477.33</v>
          </cell>
          <cell r="BX331">
            <v>487.03</v>
          </cell>
          <cell r="BY331">
            <v>496.73</v>
          </cell>
          <cell r="BZ331">
            <v>506.43</v>
          </cell>
          <cell r="CA331">
            <v>516.13</v>
          </cell>
          <cell r="CB331">
            <v>525.84</v>
          </cell>
          <cell r="CC331">
            <v>477.32</v>
          </cell>
        </row>
        <row r="332">
          <cell r="AD332">
            <v>166</v>
          </cell>
          <cell r="AE332">
            <v>217.51</v>
          </cell>
          <cell r="AF332">
            <v>224.48</v>
          </cell>
          <cell r="AG332">
            <v>231.46</v>
          </cell>
          <cell r="AH332">
            <v>238.43</v>
          </cell>
          <cell r="AI332">
            <v>245.4</v>
          </cell>
          <cell r="AJ332">
            <v>252.37</v>
          </cell>
          <cell r="AK332">
            <v>259.33999999999997</v>
          </cell>
          <cell r="AL332">
            <v>266.32</v>
          </cell>
          <cell r="AM332">
            <v>273.29000000000002</v>
          </cell>
          <cell r="AN332">
            <v>280.26</v>
          </cell>
          <cell r="AO332">
            <v>287.23</v>
          </cell>
          <cell r="AP332">
            <v>294.20999999999998</v>
          </cell>
          <cell r="AQ332">
            <v>301.18</v>
          </cell>
          <cell r="AR332">
            <v>308.14999999999998</v>
          </cell>
          <cell r="AS332">
            <v>315.12</v>
          </cell>
          <cell r="AT332">
            <v>322.08999999999997</v>
          </cell>
          <cell r="AU332">
            <v>329.07</v>
          </cell>
          <cell r="AV332">
            <v>336.04</v>
          </cell>
          <cell r="AW332">
            <v>343.01</v>
          </cell>
          <cell r="AX332">
            <v>349.98</v>
          </cell>
          <cell r="AY332">
            <v>356.95</v>
          </cell>
          <cell r="AZ332">
            <v>363.93</v>
          </cell>
          <cell r="BA332">
            <v>370.9</v>
          </cell>
          <cell r="BB332">
            <v>377.87</v>
          </cell>
          <cell r="BC332">
            <v>343.01</v>
          </cell>
          <cell r="BD332">
            <v>166</v>
          </cell>
          <cell r="BE332">
            <v>304.52</v>
          </cell>
          <cell r="BF332">
            <v>314.27999999999997</v>
          </cell>
          <cell r="BG332">
            <v>324.04000000000002</v>
          </cell>
          <cell r="BH332">
            <v>333.8</v>
          </cell>
          <cell r="BI332">
            <v>343.56</v>
          </cell>
          <cell r="BJ332">
            <v>353.32</v>
          </cell>
          <cell r="BK332">
            <v>363.08</v>
          </cell>
          <cell r="BL332">
            <v>372.84</v>
          </cell>
          <cell r="BM332">
            <v>382.6</v>
          </cell>
          <cell r="BN332">
            <v>392.37</v>
          </cell>
          <cell r="BO332">
            <v>402.13</v>
          </cell>
          <cell r="BP332">
            <v>411.89</v>
          </cell>
          <cell r="BQ332">
            <v>421.65</v>
          </cell>
          <cell r="BR332">
            <v>431.41</v>
          </cell>
          <cell r="BS332">
            <v>441.17</v>
          </cell>
          <cell r="BT332">
            <v>450.93</v>
          </cell>
          <cell r="BU332">
            <v>460.69</v>
          </cell>
          <cell r="BV332">
            <v>470.45</v>
          </cell>
          <cell r="BW332">
            <v>480.21</v>
          </cell>
          <cell r="BX332">
            <v>489.97</v>
          </cell>
          <cell r="BY332">
            <v>499.73</v>
          </cell>
          <cell r="BZ332">
            <v>509.49</v>
          </cell>
          <cell r="CA332">
            <v>519.26</v>
          </cell>
          <cell r="CB332">
            <v>529.02</v>
          </cell>
          <cell r="CC332">
            <v>480.21</v>
          </cell>
        </row>
        <row r="333">
          <cell r="AD333">
            <v>167</v>
          </cell>
          <cell r="AE333">
            <v>218.82</v>
          </cell>
          <cell r="AF333">
            <v>225.83</v>
          </cell>
          <cell r="AG333">
            <v>232.85</v>
          </cell>
          <cell r="AH333">
            <v>239.86</v>
          </cell>
          <cell r="AI333">
            <v>246.87</v>
          </cell>
          <cell r="AJ333">
            <v>253.89</v>
          </cell>
          <cell r="AK333">
            <v>260.89999999999998</v>
          </cell>
          <cell r="AL333">
            <v>267.92</v>
          </cell>
          <cell r="AM333">
            <v>274.93</v>
          </cell>
          <cell r="AN333">
            <v>281.95</v>
          </cell>
          <cell r="AO333">
            <v>288.95999999999998</v>
          </cell>
          <cell r="AP333">
            <v>295.97000000000003</v>
          </cell>
          <cell r="AQ333">
            <v>302.99</v>
          </cell>
          <cell r="AR333">
            <v>310</v>
          </cell>
          <cell r="AS333">
            <v>317.02</v>
          </cell>
          <cell r="AT333">
            <v>324.02999999999997</v>
          </cell>
          <cell r="AU333">
            <v>331.04</v>
          </cell>
          <cell r="AV333">
            <v>338.06</v>
          </cell>
          <cell r="AW333">
            <v>345.07</v>
          </cell>
          <cell r="AX333">
            <v>352.09</v>
          </cell>
          <cell r="AY333">
            <v>359.1</v>
          </cell>
          <cell r="AZ333">
            <v>366.11</v>
          </cell>
          <cell r="BA333">
            <v>373.13</v>
          </cell>
          <cell r="BB333">
            <v>380.14</v>
          </cell>
          <cell r="BC333">
            <v>345.07</v>
          </cell>
          <cell r="BD333">
            <v>167</v>
          </cell>
          <cell r="BE333">
            <v>306.35000000000002</v>
          </cell>
          <cell r="BF333">
            <v>316.17</v>
          </cell>
          <cell r="BG333">
            <v>325.99</v>
          </cell>
          <cell r="BH333">
            <v>335.81</v>
          </cell>
          <cell r="BI333">
            <v>345.62</v>
          </cell>
          <cell r="BJ333">
            <v>355.44</v>
          </cell>
          <cell r="BK333">
            <v>365.26</v>
          </cell>
          <cell r="BL333">
            <v>375.08</v>
          </cell>
          <cell r="BM333">
            <v>384.9</v>
          </cell>
          <cell r="BN333">
            <v>394.72</v>
          </cell>
          <cell r="BO333">
            <v>404.54</v>
          </cell>
          <cell r="BP333">
            <v>414.36</v>
          </cell>
          <cell r="BQ333">
            <v>424.18</v>
          </cell>
          <cell r="BR333">
            <v>434</v>
          </cell>
          <cell r="BS333">
            <v>443.82</v>
          </cell>
          <cell r="BT333">
            <v>453.64</v>
          </cell>
          <cell r="BU333">
            <v>463.46</v>
          </cell>
          <cell r="BV333">
            <v>473.28</v>
          </cell>
          <cell r="BW333">
            <v>483.1</v>
          </cell>
          <cell r="BX333">
            <v>492.92</v>
          </cell>
          <cell r="BY333">
            <v>502.74</v>
          </cell>
          <cell r="BZ333">
            <v>512.55999999999995</v>
          </cell>
          <cell r="CA333">
            <v>522.38</v>
          </cell>
          <cell r="CB333">
            <v>532.20000000000005</v>
          </cell>
          <cell r="CC333">
            <v>483.1</v>
          </cell>
        </row>
        <row r="334">
          <cell r="AD334">
            <v>168</v>
          </cell>
          <cell r="AE334">
            <v>220.13</v>
          </cell>
          <cell r="AF334">
            <v>227.18</v>
          </cell>
          <cell r="AG334">
            <v>234.24</v>
          </cell>
          <cell r="AH334">
            <v>241.29</v>
          </cell>
          <cell r="AI334">
            <v>248.35</v>
          </cell>
          <cell r="AJ334">
            <v>255.41</v>
          </cell>
          <cell r="AK334">
            <v>262.45999999999998</v>
          </cell>
          <cell r="AL334">
            <v>269.52</v>
          </cell>
          <cell r="AM334">
            <v>276.57</v>
          </cell>
          <cell r="AN334">
            <v>283.63</v>
          </cell>
          <cell r="AO334">
            <v>290.69</v>
          </cell>
          <cell r="AP334">
            <v>297.74</v>
          </cell>
          <cell r="AQ334">
            <v>304.8</v>
          </cell>
          <cell r="AR334">
            <v>311.85000000000002</v>
          </cell>
          <cell r="AS334">
            <v>318.91000000000003</v>
          </cell>
          <cell r="AT334">
            <v>325.97000000000003</v>
          </cell>
          <cell r="AU334">
            <v>333.02</v>
          </cell>
          <cell r="AV334">
            <v>340.08</v>
          </cell>
          <cell r="AW334">
            <v>347.13</v>
          </cell>
          <cell r="AX334">
            <v>354.19</v>
          </cell>
          <cell r="AY334">
            <v>361.25</v>
          </cell>
          <cell r="AZ334">
            <v>368.3</v>
          </cell>
          <cell r="BA334">
            <v>375.36</v>
          </cell>
          <cell r="BB334">
            <v>382.41</v>
          </cell>
          <cell r="BC334">
            <v>347.13</v>
          </cell>
          <cell r="BD334">
            <v>168</v>
          </cell>
          <cell r="BE334">
            <v>308.18</v>
          </cell>
          <cell r="BF334">
            <v>318.05</v>
          </cell>
          <cell r="BG334">
            <v>327.93</v>
          </cell>
          <cell r="BH334">
            <v>337.81</v>
          </cell>
          <cell r="BI334">
            <v>347.69</v>
          </cell>
          <cell r="BJ334">
            <v>357.57</v>
          </cell>
          <cell r="BK334">
            <v>367.45</v>
          </cell>
          <cell r="BL334">
            <v>377.32</v>
          </cell>
          <cell r="BM334">
            <v>387.2</v>
          </cell>
          <cell r="BN334">
            <v>397.08</v>
          </cell>
          <cell r="BO334">
            <v>406.96</v>
          </cell>
          <cell r="BP334">
            <v>416.84</v>
          </cell>
          <cell r="BQ334">
            <v>426.72</v>
          </cell>
          <cell r="BR334">
            <v>436.6</v>
          </cell>
          <cell r="BS334">
            <v>446.47</v>
          </cell>
          <cell r="BT334">
            <v>456.35</v>
          </cell>
          <cell r="BU334">
            <v>466.23</v>
          </cell>
          <cell r="BV334">
            <v>476.11</v>
          </cell>
          <cell r="BW334">
            <v>485.99</v>
          </cell>
          <cell r="BX334">
            <v>495.87</v>
          </cell>
          <cell r="BY334">
            <v>505.74</v>
          </cell>
          <cell r="BZ334">
            <v>515.62</v>
          </cell>
          <cell r="CA334">
            <v>525.5</v>
          </cell>
          <cell r="CB334">
            <v>535.38</v>
          </cell>
          <cell r="CC334">
            <v>485.99</v>
          </cell>
        </row>
        <row r="335">
          <cell r="AD335">
            <v>169</v>
          </cell>
          <cell r="AE335">
            <v>221.43</v>
          </cell>
          <cell r="AF335">
            <v>228.53</v>
          </cell>
          <cell r="AG335">
            <v>235.63</v>
          </cell>
          <cell r="AH335">
            <v>242.73</v>
          </cell>
          <cell r="AI335">
            <v>249.82</v>
          </cell>
          <cell r="AJ335">
            <v>256.92</v>
          </cell>
          <cell r="AK335">
            <v>264.02</v>
          </cell>
          <cell r="AL335">
            <v>271.12</v>
          </cell>
          <cell r="AM335">
            <v>278.22000000000003</v>
          </cell>
          <cell r="AN335">
            <v>285.31</v>
          </cell>
          <cell r="AO335">
            <v>292.41000000000003</v>
          </cell>
          <cell r="AP335">
            <v>299.51</v>
          </cell>
          <cell r="AQ335">
            <v>306.61</v>
          </cell>
          <cell r="AR335">
            <v>313.70999999999998</v>
          </cell>
          <cell r="AS335">
            <v>320.8</v>
          </cell>
          <cell r="AT335">
            <v>327.9</v>
          </cell>
          <cell r="AU335">
            <v>335</v>
          </cell>
          <cell r="AV335">
            <v>342.1</v>
          </cell>
          <cell r="AW335">
            <v>349.2</v>
          </cell>
          <cell r="AX335">
            <v>356.29</v>
          </cell>
          <cell r="AY335">
            <v>363.39</v>
          </cell>
          <cell r="AZ335">
            <v>370.49</v>
          </cell>
          <cell r="BA335">
            <v>377.59</v>
          </cell>
          <cell r="BB335">
            <v>384.69</v>
          </cell>
          <cell r="BC335">
            <v>349.2</v>
          </cell>
          <cell r="BD335">
            <v>169</v>
          </cell>
          <cell r="BE335">
            <v>310</v>
          </cell>
          <cell r="BF335">
            <v>319.94</v>
          </cell>
          <cell r="BG335">
            <v>329.88</v>
          </cell>
          <cell r="BH335">
            <v>339.82</v>
          </cell>
          <cell r="BI335">
            <v>349.75</v>
          </cell>
          <cell r="BJ335">
            <v>359.69</v>
          </cell>
          <cell r="BK335">
            <v>369.63</v>
          </cell>
          <cell r="BL335">
            <v>379.56</v>
          </cell>
          <cell r="BM335">
            <v>389.5</v>
          </cell>
          <cell r="BN335">
            <v>399.44</v>
          </cell>
          <cell r="BO335">
            <v>409.38</v>
          </cell>
          <cell r="BP335">
            <v>419.31</v>
          </cell>
          <cell r="BQ335">
            <v>429.25</v>
          </cell>
          <cell r="BR335">
            <v>439.19</v>
          </cell>
          <cell r="BS335">
            <v>449.13</v>
          </cell>
          <cell r="BT335">
            <v>459.06</v>
          </cell>
          <cell r="BU335">
            <v>469</v>
          </cell>
          <cell r="BV335">
            <v>478.94</v>
          </cell>
          <cell r="BW335">
            <v>488.87</v>
          </cell>
          <cell r="BX335">
            <v>498.81</v>
          </cell>
          <cell r="BY335">
            <v>508.75</v>
          </cell>
          <cell r="BZ335">
            <v>518.69000000000005</v>
          </cell>
          <cell r="CA335">
            <v>528.62</v>
          </cell>
          <cell r="CB335">
            <v>538.55999999999995</v>
          </cell>
          <cell r="CC335">
            <v>488.87</v>
          </cell>
        </row>
        <row r="336">
          <cell r="AD336">
            <v>170</v>
          </cell>
          <cell r="AE336">
            <v>222.74</v>
          </cell>
          <cell r="AF336">
            <v>229.88</v>
          </cell>
          <cell r="AG336">
            <v>237.02</v>
          </cell>
          <cell r="AH336">
            <v>244.16</v>
          </cell>
          <cell r="AI336">
            <v>251.3</v>
          </cell>
          <cell r="AJ336">
            <v>258.44</v>
          </cell>
          <cell r="AK336">
            <v>265.58</v>
          </cell>
          <cell r="AL336">
            <v>272.72000000000003</v>
          </cell>
          <cell r="AM336">
            <v>279.86</v>
          </cell>
          <cell r="AN336">
            <v>287</v>
          </cell>
          <cell r="AO336">
            <v>294.14</v>
          </cell>
          <cell r="AP336">
            <v>301.27999999999997</v>
          </cell>
          <cell r="AQ336">
            <v>308.42</v>
          </cell>
          <cell r="AR336">
            <v>315.56</v>
          </cell>
          <cell r="AS336">
            <v>322.7</v>
          </cell>
          <cell r="AT336">
            <v>329.84</v>
          </cell>
          <cell r="AU336">
            <v>336.98</v>
          </cell>
          <cell r="AV336">
            <v>344.12</v>
          </cell>
          <cell r="AW336">
            <v>351.26</v>
          </cell>
          <cell r="AX336">
            <v>358.4</v>
          </cell>
          <cell r="AY336">
            <v>365.54</v>
          </cell>
          <cell r="AZ336">
            <v>372.68</v>
          </cell>
          <cell r="BA336">
            <v>379.82</v>
          </cell>
          <cell r="BB336">
            <v>386.96</v>
          </cell>
          <cell r="BC336">
            <v>351.26</v>
          </cell>
          <cell r="BD336">
            <v>170</v>
          </cell>
          <cell r="BE336">
            <v>311.83</v>
          </cell>
          <cell r="BF336">
            <v>321.83</v>
          </cell>
          <cell r="BG336">
            <v>331.83</v>
          </cell>
          <cell r="BH336">
            <v>341.82</v>
          </cell>
          <cell r="BI336">
            <v>351.82</v>
          </cell>
          <cell r="BJ336">
            <v>361.81</v>
          </cell>
          <cell r="BK336">
            <v>371.81</v>
          </cell>
          <cell r="BL336">
            <v>381.81</v>
          </cell>
          <cell r="BM336">
            <v>391.8</v>
          </cell>
          <cell r="BN336">
            <v>401.8</v>
          </cell>
          <cell r="BO336">
            <v>411.79</v>
          </cell>
          <cell r="BP336">
            <v>421.79</v>
          </cell>
          <cell r="BQ336">
            <v>431.79</v>
          </cell>
          <cell r="BR336">
            <v>441.78</v>
          </cell>
          <cell r="BS336">
            <v>451.78</v>
          </cell>
          <cell r="BT336">
            <v>461.77</v>
          </cell>
          <cell r="BU336">
            <v>471.77</v>
          </cell>
          <cell r="BV336">
            <v>481.77</v>
          </cell>
          <cell r="BW336">
            <v>491.76</v>
          </cell>
          <cell r="BX336">
            <v>501.76</v>
          </cell>
          <cell r="BY336">
            <v>511.75</v>
          </cell>
          <cell r="BZ336">
            <v>521.75</v>
          </cell>
          <cell r="CA336">
            <v>531.75</v>
          </cell>
          <cell r="CB336">
            <v>541.74</v>
          </cell>
          <cell r="CC336">
            <v>491.76</v>
          </cell>
        </row>
        <row r="337">
          <cell r="AD337">
            <v>171</v>
          </cell>
          <cell r="AE337">
            <v>224.04</v>
          </cell>
          <cell r="AF337">
            <v>231.23</v>
          </cell>
          <cell r="AG337">
            <v>238.41</v>
          </cell>
          <cell r="AH337">
            <v>245.59</v>
          </cell>
          <cell r="AI337">
            <v>252.77</v>
          </cell>
          <cell r="AJ337">
            <v>259.95</v>
          </cell>
          <cell r="AK337">
            <v>267.14</v>
          </cell>
          <cell r="AL337">
            <v>274.32</v>
          </cell>
          <cell r="AM337">
            <v>281.5</v>
          </cell>
          <cell r="AN337">
            <v>288.68</v>
          </cell>
          <cell r="AO337">
            <v>295.87</v>
          </cell>
          <cell r="AP337">
            <v>303.05</v>
          </cell>
          <cell r="AQ337">
            <v>310.23</v>
          </cell>
          <cell r="AR337">
            <v>317.41000000000003</v>
          </cell>
          <cell r="AS337">
            <v>324.58999999999997</v>
          </cell>
          <cell r="AT337">
            <v>331.78</v>
          </cell>
          <cell r="AU337">
            <v>338.96</v>
          </cell>
          <cell r="AV337">
            <v>346.14</v>
          </cell>
          <cell r="AW337">
            <v>353.32</v>
          </cell>
          <cell r="AX337">
            <v>360.5</v>
          </cell>
          <cell r="AY337">
            <v>367.69</v>
          </cell>
          <cell r="AZ337">
            <v>374.87</v>
          </cell>
          <cell r="BA337">
            <v>382.05</v>
          </cell>
          <cell r="BB337">
            <v>389.23</v>
          </cell>
          <cell r="BC337">
            <v>353.32</v>
          </cell>
          <cell r="BD337">
            <v>171</v>
          </cell>
          <cell r="BE337">
            <v>313.66000000000003</v>
          </cell>
          <cell r="BF337">
            <v>323.72000000000003</v>
          </cell>
          <cell r="BG337">
            <v>333.77</v>
          </cell>
          <cell r="BH337">
            <v>343.83</v>
          </cell>
          <cell r="BI337">
            <v>353.88</v>
          </cell>
          <cell r="BJ337">
            <v>363.94</v>
          </cell>
          <cell r="BK337">
            <v>373.99</v>
          </cell>
          <cell r="BL337">
            <v>384.05</v>
          </cell>
          <cell r="BM337">
            <v>394.1</v>
          </cell>
          <cell r="BN337">
            <v>404.16</v>
          </cell>
          <cell r="BO337">
            <v>414.21</v>
          </cell>
          <cell r="BP337">
            <v>424.27</v>
          </cell>
          <cell r="BQ337">
            <v>434.32</v>
          </cell>
          <cell r="BR337">
            <v>444.38</v>
          </cell>
          <cell r="BS337">
            <v>454.43</v>
          </cell>
          <cell r="BT337">
            <v>464.48</v>
          </cell>
          <cell r="BU337">
            <v>474.54</v>
          </cell>
          <cell r="BV337">
            <v>484.59</v>
          </cell>
          <cell r="BW337">
            <v>494.65</v>
          </cell>
          <cell r="BX337">
            <v>504.7</v>
          </cell>
          <cell r="BY337">
            <v>514.76</v>
          </cell>
          <cell r="BZ337">
            <v>524.80999999999995</v>
          </cell>
          <cell r="CA337">
            <v>534.87</v>
          </cell>
          <cell r="CB337">
            <v>544.91999999999996</v>
          </cell>
          <cell r="CC337">
            <v>494.65</v>
          </cell>
        </row>
        <row r="338">
          <cell r="AD338">
            <v>172</v>
          </cell>
          <cell r="AE338">
            <v>225.35</v>
          </cell>
          <cell r="AF338">
            <v>232.57</v>
          </cell>
          <cell r="AG338">
            <v>239.8</v>
          </cell>
          <cell r="AH338">
            <v>247.02</v>
          </cell>
          <cell r="AI338">
            <v>254.25</v>
          </cell>
          <cell r="AJ338">
            <v>261.47000000000003</v>
          </cell>
          <cell r="AK338">
            <v>268.69</v>
          </cell>
          <cell r="AL338">
            <v>275.92</v>
          </cell>
          <cell r="AM338">
            <v>283.14</v>
          </cell>
          <cell r="AN338">
            <v>290.37</v>
          </cell>
          <cell r="AO338">
            <v>297.58999999999997</v>
          </cell>
          <cell r="AP338">
            <v>304.82</v>
          </cell>
          <cell r="AQ338">
            <v>312.04000000000002</v>
          </cell>
          <cell r="AR338">
            <v>319.26</v>
          </cell>
          <cell r="AS338">
            <v>326.49</v>
          </cell>
          <cell r="AT338">
            <v>333.71</v>
          </cell>
          <cell r="AU338">
            <v>340.94</v>
          </cell>
          <cell r="AV338">
            <v>348.16</v>
          </cell>
          <cell r="AW338">
            <v>355.38</v>
          </cell>
          <cell r="AX338">
            <v>362.61</v>
          </cell>
          <cell r="AY338">
            <v>369.83</v>
          </cell>
          <cell r="AZ338">
            <v>377.06</v>
          </cell>
          <cell r="BA338">
            <v>384.28</v>
          </cell>
          <cell r="BB338">
            <v>391.5</v>
          </cell>
          <cell r="BC338">
            <v>355.38</v>
          </cell>
          <cell r="BD338">
            <v>172</v>
          </cell>
          <cell r="BE338">
            <v>315.49</v>
          </cell>
          <cell r="BF338">
            <v>325.60000000000002</v>
          </cell>
          <cell r="BG338">
            <v>335.72</v>
          </cell>
          <cell r="BH338">
            <v>345.83</v>
          </cell>
          <cell r="BI338">
            <v>355.95</v>
          </cell>
          <cell r="BJ338">
            <v>366.06</v>
          </cell>
          <cell r="BK338">
            <v>376.17</v>
          </cell>
          <cell r="BL338">
            <v>386.29</v>
          </cell>
          <cell r="BM338">
            <v>396.4</v>
          </cell>
          <cell r="BN338">
            <v>406.51</v>
          </cell>
          <cell r="BO338">
            <v>416.63</v>
          </cell>
          <cell r="BP338">
            <v>426.74</v>
          </cell>
          <cell r="BQ338">
            <v>436.85</v>
          </cell>
          <cell r="BR338">
            <v>446.97</v>
          </cell>
          <cell r="BS338">
            <v>457.08</v>
          </cell>
          <cell r="BT338">
            <v>467.2</v>
          </cell>
          <cell r="BU338">
            <v>477.31</v>
          </cell>
          <cell r="BV338">
            <v>487.42</v>
          </cell>
          <cell r="BW338">
            <v>497.54</v>
          </cell>
          <cell r="BX338">
            <v>507.65</v>
          </cell>
          <cell r="BY338">
            <v>517.76</v>
          </cell>
          <cell r="BZ338">
            <v>527.88</v>
          </cell>
          <cell r="CA338">
            <v>537.99</v>
          </cell>
          <cell r="CB338">
            <v>548.1</v>
          </cell>
          <cell r="CC338">
            <v>497.54</v>
          </cell>
        </row>
        <row r="339">
          <cell r="AD339">
            <v>173</v>
          </cell>
          <cell r="AE339">
            <v>226.66</v>
          </cell>
          <cell r="AF339">
            <v>233.92</v>
          </cell>
          <cell r="AG339">
            <v>241.19</v>
          </cell>
          <cell r="AH339">
            <v>248.46</v>
          </cell>
          <cell r="AI339">
            <v>255.72</v>
          </cell>
          <cell r="AJ339">
            <v>262.99</v>
          </cell>
          <cell r="AK339">
            <v>270.25</v>
          </cell>
          <cell r="AL339">
            <v>277.52</v>
          </cell>
          <cell r="AM339">
            <v>284.79000000000002</v>
          </cell>
          <cell r="AN339">
            <v>292.05</v>
          </cell>
          <cell r="AO339">
            <v>299.32</v>
          </cell>
          <cell r="AP339">
            <v>306.58</v>
          </cell>
          <cell r="AQ339">
            <v>313.85000000000002</v>
          </cell>
          <cell r="AR339">
            <v>321.12</v>
          </cell>
          <cell r="AS339">
            <v>328.38</v>
          </cell>
          <cell r="AT339">
            <v>335.65</v>
          </cell>
          <cell r="AU339">
            <v>342.91</v>
          </cell>
          <cell r="AV339">
            <v>350.18</v>
          </cell>
          <cell r="AW339">
            <v>357.45</v>
          </cell>
          <cell r="AX339">
            <v>364.71</v>
          </cell>
          <cell r="AY339">
            <v>371.98</v>
          </cell>
          <cell r="AZ339">
            <v>379.24</v>
          </cell>
          <cell r="BA339">
            <v>386.51</v>
          </cell>
          <cell r="BB339">
            <v>393.78</v>
          </cell>
          <cell r="BC339">
            <v>357.45</v>
          </cell>
          <cell r="BD339">
            <v>173</v>
          </cell>
          <cell r="BE339">
            <v>317.32</v>
          </cell>
          <cell r="BF339">
            <v>327.49</v>
          </cell>
          <cell r="BG339">
            <v>337.66</v>
          </cell>
          <cell r="BH339">
            <v>347.84</v>
          </cell>
          <cell r="BI339">
            <v>358.01</v>
          </cell>
          <cell r="BJ339">
            <v>368.18</v>
          </cell>
          <cell r="BK339">
            <v>378.35</v>
          </cell>
          <cell r="BL339">
            <v>388.53</v>
          </cell>
          <cell r="BM339">
            <v>398.7</v>
          </cell>
          <cell r="BN339">
            <v>408.87</v>
          </cell>
          <cell r="BO339">
            <v>419.04</v>
          </cell>
          <cell r="BP339">
            <v>429.22</v>
          </cell>
          <cell r="BQ339">
            <v>439.39</v>
          </cell>
          <cell r="BR339">
            <v>449.56</v>
          </cell>
          <cell r="BS339">
            <v>459.73</v>
          </cell>
          <cell r="BT339">
            <v>469.91</v>
          </cell>
          <cell r="BU339">
            <v>480.08</v>
          </cell>
          <cell r="BV339">
            <v>490.25</v>
          </cell>
          <cell r="BW339">
            <v>500.42</v>
          </cell>
          <cell r="BX339">
            <v>510.6</v>
          </cell>
          <cell r="BY339">
            <v>520.77</v>
          </cell>
          <cell r="BZ339">
            <v>530.94000000000005</v>
          </cell>
          <cell r="CA339">
            <v>541.11</v>
          </cell>
          <cell r="CB339">
            <v>551.29</v>
          </cell>
          <cell r="CC339">
            <v>500.42</v>
          </cell>
        </row>
        <row r="340">
          <cell r="AD340">
            <v>174</v>
          </cell>
          <cell r="AE340">
            <v>227.96</v>
          </cell>
          <cell r="AF340">
            <v>235.27</v>
          </cell>
          <cell r="AG340">
            <v>242.58</v>
          </cell>
          <cell r="AH340">
            <v>249.89</v>
          </cell>
          <cell r="AI340">
            <v>257.2</v>
          </cell>
          <cell r="AJ340">
            <v>264.5</v>
          </cell>
          <cell r="AK340">
            <v>271.81</v>
          </cell>
          <cell r="AL340">
            <v>279.12</v>
          </cell>
          <cell r="AM340">
            <v>286.43</v>
          </cell>
          <cell r="AN340">
            <v>293.74</v>
          </cell>
          <cell r="AO340">
            <v>301.04000000000002</v>
          </cell>
          <cell r="AP340">
            <v>308.35000000000002</v>
          </cell>
          <cell r="AQ340">
            <v>315.66000000000003</v>
          </cell>
          <cell r="AR340">
            <v>322.97000000000003</v>
          </cell>
          <cell r="AS340">
            <v>330.28</v>
          </cell>
          <cell r="AT340">
            <v>337.58</v>
          </cell>
          <cell r="AU340">
            <v>344.89</v>
          </cell>
          <cell r="AV340">
            <v>352.2</v>
          </cell>
          <cell r="AW340">
            <v>359.51</v>
          </cell>
          <cell r="AX340">
            <v>366.82</v>
          </cell>
          <cell r="AY340">
            <v>374.12</v>
          </cell>
          <cell r="AZ340">
            <v>381.43</v>
          </cell>
          <cell r="BA340">
            <v>388.74</v>
          </cell>
          <cell r="BB340">
            <v>396.05</v>
          </cell>
          <cell r="BC340">
            <v>359.51</v>
          </cell>
          <cell r="BD340">
            <v>174</v>
          </cell>
          <cell r="BE340">
            <v>319.14999999999998</v>
          </cell>
          <cell r="BF340">
            <v>329.38</v>
          </cell>
          <cell r="BG340">
            <v>339.61</v>
          </cell>
          <cell r="BH340">
            <v>349.84</v>
          </cell>
          <cell r="BI340">
            <v>360.07</v>
          </cell>
          <cell r="BJ340">
            <v>370.31</v>
          </cell>
          <cell r="BK340">
            <v>380.54</v>
          </cell>
          <cell r="BL340">
            <v>390.77</v>
          </cell>
          <cell r="BM340">
            <v>401</v>
          </cell>
          <cell r="BN340">
            <v>411.23</v>
          </cell>
          <cell r="BO340">
            <v>421.46</v>
          </cell>
          <cell r="BP340">
            <v>431.69</v>
          </cell>
          <cell r="BQ340">
            <v>441.92</v>
          </cell>
          <cell r="BR340">
            <v>452.16</v>
          </cell>
          <cell r="BS340">
            <v>462.39</v>
          </cell>
          <cell r="BT340">
            <v>472.62</v>
          </cell>
          <cell r="BU340">
            <v>482.85</v>
          </cell>
          <cell r="BV340">
            <v>493.08</v>
          </cell>
          <cell r="BW340">
            <v>503.31</v>
          </cell>
          <cell r="BX340">
            <v>513.54</v>
          </cell>
          <cell r="BY340">
            <v>523.77</v>
          </cell>
          <cell r="BZ340">
            <v>534</v>
          </cell>
          <cell r="CA340">
            <v>544.24</v>
          </cell>
          <cell r="CB340">
            <v>554.47</v>
          </cell>
          <cell r="CC340">
            <v>503.31</v>
          </cell>
        </row>
        <row r="341">
          <cell r="AD341">
            <v>175</v>
          </cell>
          <cell r="AE341">
            <v>229.27</v>
          </cell>
          <cell r="AF341">
            <v>236.62</v>
          </cell>
          <cell r="AG341">
            <v>243.97</v>
          </cell>
          <cell r="AH341">
            <v>251.32</v>
          </cell>
          <cell r="AI341">
            <v>258.67</v>
          </cell>
          <cell r="AJ341">
            <v>266.02</v>
          </cell>
          <cell r="AK341">
            <v>273.37</v>
          </cell>
          <cell r="AL341">
            <v>280.72000000000003</v>
          </cell>
          <cell r="AM341">
            <v>288.07</v>
          </cell>
          <cell r="AN341">
            <v>295.42</v>
          </cell>
          <cell r="AO341">
            <v>302.77</v>
          </cell>
          <cell r="AP341">
            <v>310.12</v>
          </cell>
          <cell r="AQ341">
            <v>317.47000000000003</v>
          </cell>
          <cell r="AR341">
            <v>324.82</v>
          </cell>
          <cell r="AS341">
            <v>332.17</v>
          </cell>
          <cell r="AT341">
            <v>339.52</v>
          </cell>
          <cell r="AU341">
            <v>346.87</v>
          </cell>
          <cell r="AV341">
            <v>354.22</v>
          </cell>
          <cell r="AW341">
            <v>361.57</v>
          </cell>
          <cell r="AX341">
            <v>368.92</v>
          </cell>
          <cell r="AY341">
            <v>376.27</v>
          </cell>
          <cell r="AZ341">
            <v>383.62</v>
          </cell>
          <cell r="BA341">
            <v>390.97</v>
          </cell>
          <cell r="BB341">
            <v>398.32</v>
          </cell>
          <cell r="BC341">
            <v>361.57</v>
          </cell>
          <cell r="BD341">
            <v>175</v>
          </cell>
          <cell r="BE341">
            <v>320.98</v>
          </cell>
          <cell r="BF341">
            <v>331.27</v>
          </cell>
          <cell r="BG341">
            <v>341.56</v>
          </cell>
          <cell r="BH341">
            <v>351.85</v>
          </cell>
          <cell r="BI341">
            <v>362.14</v>
          </cell>
          <cell r="BJ341">
            <v>372.43</v>
          </cell>
          <cell r="BK341">
            <v>382.72</v>
          </cell>
          <cell r="BL341">
            <v>393.01</v>
          </cell>
          <cell r="BM341">
            <v>403.3</v>
          </cell>
          <cell r="BN341">
            <v>413.59</v>
          </cell>
          <cell r="BO341">
            <v>423.88</v>
          </cell>
          <cell r="BP341">
            <v>434.17</v>
          </cell>
          <cell r="BQ341">
            <v>444.46</v>
          </cell>
          <cell r="BR341">
            <v>454.75</v>
          </cell>
          <cell r="BS341">
            <v>465.04</v>
          </cell>
          <cell r="BT341">
            <v>475.33</v>
          </cell>
          <cell r="BU341">
            <v>485.62</v>
          </cell>
          <cell r="BV341">
            <v>495.91</v>
          </cell>
          <cell r="BW341">
            <v>506.2</v>
          </cell>
          <cell r="BX341">
            <v>516.49</v>
          </cell>
          <cell r="BY341">
            <v>526.78</v>
          </cell>
          <cell r="BZ341">
            <v>537.07000000000005</v>
          </cell>
          <cell r="CA341">
            <v>547.36</v>
          </cell>
          <cell r="CB341">
            <v>557.65</v>
          </cell>
          <cell r="CC341">
            <v>506.2</v>
          </cell>
        </row>
        <row r="342">
          <cell r="AD342">
            <v>176</v>
          </cell>
          <cell r="AE342">
            <v>230.58</v>
          </cell>
          <cell r="AF342">
            <v>237.97</v>
          </cell>
          <cell r="AG342">
            <v>245.36</v>
          </cell>
          <cell r="AH342">
            <v>252.75</v>
          </cell>
          <cell r="AI342">
            <v>260.14</v>
          </cell>
          <cell r="AJ342">
            <v>267.54000000000002</v>
          </cell>
          <cell r="AK342">
            <v>274.93</v>
          </cell>
          <cell r="AL342">
            <v>282.32</v>
          </cell>
          <cell r="AM342">
            <v>289.70999999999998</v>
          </cell>
          <cell r="AN342">
            <v>297.10000000000002</v>
          </cell>
          <cell r="AO342">
            <v>304.5</v>
          </cell>
          <cell r="AP342">
            <v>311.89</v>
          </cell>
          <cell r="AQ342">
            <v>319.27999999999997</v>
          </cell>
          <cell r="AR342">
            <v>326.67</v>
          </cell>
          <cell r="AS342">
            <v>334.06</v>
          </cell>
          <cell r="AT342">
            <v>341.46</v>
          </cell>
          <cell r="AU342">
            <v>348.85</v>
          </cell>
          <cell r="AV342">
            <v>356.24</v>
          </cell>
          <cell r="AW342">
            <v>363.63</v>
          </cell>
          <cell r="AX342">
            <v>371.02</v>
          </cell>
          <cell r="AY342">
            <v>378.42</v>
          </cell>
          <cell r="AZ342">
            <v>385.81</v>
          </cell>
          <cell r="BA342">
            <v>393.2</v>
          </cell>
          <cell r="BB342">
            <v>400.59</v>
          </cell>
          <cell r="BC342">
            <v>363.63</v>
          </cell>
          <cell r="BD342">
            <v>176</v>
          </cell>
          <cell r="BE342">
            <v>322.81</v>
          </cell>
          <cell r="BF342">
            <v>333.16</v>
          </cell>
          <cell r="BG342">
            <v>343.5</v>
          </cell>
          <cell r="BH342">
            <v>353.85</v>
          </cell>
          <cell r="BI342">
            <v>364.2</v>
          </cell>
          <cell r="BJ342">
            <v>374.55</v>
          </cell>
          <cell r="BK342">
            <v>384.9</v>
          </cell>
          <cell r="BL342">
            <v>395.25</v>
          </cell>
          <cell r="BM342">
            <v>405.6</v>
          </cell>
          <cell r="BN342">
            <v>415.95</v>
          </cell>
          <cell r="BO342">
            <v>426.3</v>
          </cell>
          <cell r="BP342">
            <v>436.64</v>
          </cell>
          <cell r="BQ342">
            <v>446.99</v>
          </cell>
          <cell r="BR342">
            <v>457.34</v>
          </cell>
          <cell r="BS342">
            <v>467.69</v>
          </cell>
          <cell r="BT342">
            <v>478.04</v>
          </cell>
          <cell r="BU342">
            <v>488.39</v>
          </cell>
          <cell r="BV342">
            <v>498.74</v>
          </cell>
          <cell r="BW342">
            <v>509.09</v>
          </cell>
          <cell r="BX342">
            <v>519.42999999999995</v>
          </cell>
          <cell r="BY342">
            <v>529.78</v>
          </cell>
          <cell r="BZ342">
            <v>540.13</v>
          </cell>
          <cell r="CA342">
            <v>550.48</v>
          </cell>
          <cell r="CB342">
            <v>560.83000000000004</v>
          </cell>
          <cell r="CC342">
            <v>509.09</v>
          </cell>
        </row>
        <row r="343">
          <cell r="AD343">
            <v>177</v>
          </cell>
          <cell r="AE343">
            <v>231.88</v>
          </cell>
          <cell r="AF343">
            <v>239.32</v>
          </cell>
          <cell r="AG343">
            <v>246.75</v>
          </cell>
          <cell r="AH343">
            <v>254.18</v>
          </cell>
          <cell r="AI343">
            <v>261.62</v>
          </cell>
          <cell r="AJ343">
            <v>269.05</v>
          </cell>
          <cell r="AK343">
            <v>276.49</v>
          </cell>
          <cell r="AL343">
            <v>283.92</v>
          </cell>
          <cell r="AM343">
            <v>291.36</v>
          </cell>
          <cell r="AN343">
            <v>298.79000000000002</v>
          </cell>
          <cell r="AO343">
            <v>306.22000000000003</v>
          </cell>
          <cell r="AP343">
            <v>313.66000000000003</v>
          </cell>
          <cell r="AQ343">
            <v>321.08999999999997</v>
          </cell>
          <cell r="AR343">
            <v>328.53</v>
          </cell>
          <cell r="AS343">
            <v>335.96</v>
          </cell>
          <cell r="AT343">
            <v>343.39</v>
          </cell>
          <cell r="AU343">
            <v>350.83</v>
          </cell>
          <cell r="AV343">
            <v>358.26</v>
          </cell>
          <cell r="AW343">
            <v>365.7</v>
          </cell>
          <cell r="AX343">
            <v>373.13</v>
          </cell>
          <cell r="AY343">
            <v>380.56</v>
          </cell>
          <cell r="AZ343">
            <v>388</v>
          </cell>
          <cell r="BA343">
            <v>395.43</v>
          </cell>
          <cell r="BB343">
            <v>402.87</v>
          </cell>
          <cell r="BC343">
            <v>365.69</v>
          </cell>
          <cell r="BD343">
            <v>177</v>
          </cell>
          <cell r="BE343">
            <v>324.64</v>
          </cell>
          <cell r="BF343">
            <v>335.04</v>
          </cell>
          <cell r="BG343">
            <v>345.45</v>
          </cell>
          <cell r="BH343">
            <v>355.86</v>
          </cell>
          <cell r="BI343">
            <v>366.27</v>
          </cell>
          <cell r="BJ343">
            <v>376.67</v>
          </cell>
          <cell r="BK343">
            <v>387.08</v>
          </cell>
          <cell r="BL343">
            <v>397.49</v>
          </cell>
          <cell r="BM343">
            <v>407.9</v>
          </cell>
          <cell r="BN343">
            <v>418.3</v>
          </cell>
          <cell r="BO343">
            <v>428.71</v>
          </cell>
          <cell r="BP343">
            <v>439.12</v>
          </cell>
          <cell r="BQ343">
            <v>449.53</v>
          </cell>
          <cell r="BR343">
            <v>459.94</v>
          </cell>
          <cell r="BS343">
            <v>470.34</v>
          </cell>
          <cell r="BT343">
            <v>480.75</v>
          </cell>
          <cell r="BU343">
            <v>491.16</v>
          </cell>
          <cell r="BV343">
            <v>501.57</v>
          </cell>
          <cell r="BW343">
            <v>511.97</v>
          </cell>
          <cell r="BX343">
            <v>522.38</v>
          </cell>
          <cell r="BY343">
            <v>532.79</v>
          </cell>
          <cell r="BZ343">
            <v>543.20000000000005</v>
          </cell>
          <cell r="CA343">
            <v>553.6</v>
          </cell>
          <cell r="CB343">
            <v>564.01</v>
          </cell>
          <cell r="CC343">
            <v>511.97</v>
          </cell>
        </row>
        <row r="344">
          <cell r="AD344">
            <v>178</v>
          </cell>
          <cell r="AE344">
            <v>233.19</v>
          </cell>
          <cell r="AF344">
            <v>240.67</v>
          </cell>
          <cell r="AG344">
            <v>248.14</v>
          </cell>
          <cell r="AH344">
            <v>255.62</v>
          </cell>
          <cell r="AI344">
            <v>263.08999999999997</v>
          </cell>
          <cell r="AJ344">
            <v>270.57</v>
          </cell>
          <cell r="AK344">
            <v>278.05</v>
          </cell>
          <cell r="AL344">
            <v>285.52</v>
          </cell>
          <cell r="AM344">
            <v>293</v>
          </cell>
          <cell r="AN344">
            <v>300.47000000000003</v>
          </cell>
          <cell r="AO344">
            <v>307.95</v>
          </cell>
          <cell r="AP344">
            <v>315.43</v>
          </cell>
          <cell r="AQ344">
            <v>322.89999999999998</v>
          </cell>
          <cell r="AR344">
            <v>330.38</v>
          </cell>
          <cell r="AS344">
            <v>337.85</v>
          </cell>
          <cell r="AT344">
            <v>345.33</v>
          </cell>
          <cell r="AU344">
            <v>352.81</v>
          </cell>
          <cell r="AV344">
            <v>360.28</v>
          </cell>
          <cell r="AW344">
            <v>367.76</v>
          </cell>
          <cell r="AX344">
            <v>375.23</v>
          </cell>
          <cell r="AY344">
            <v>382.71</v>
          </cell>
          <cell r="AZ344">
            <v>390.19</v>
          </cell>
          <cell r="BA344">
            <v>397.66</v>
          </cell>
          <cell r="BB344">
            <v>405.14</v>
          </cell>
          <cell r="BC344">
            <v>367.76</v>
          </cell>
          <cell r="BD344">
            <v>178</v>
          </cell>
          <cell r="BE344">
            <v>326.45999999999998</v>
          </cell>
          <cell r="BF344">
            <v>336.93</v>
          </cell>
          <cell r="BG344">
            <v>347.4</v>
          </cell>
          <cell r="BH344">
            <v>357.86</v>
          </cell>
          <cell r="BI344">
            <v>368.33</v>
          </cell>
          <cell r="BJ344">
            <v>378.8</v>
          </cell>
          <cell r="BK344">
            <v>389.26</v>
          </cell>
          <cell r="BL344">
            <v>399.73</v>
          </cell>
          <cell r="BM344">
            <v>410.2</v>
          </cell>
          <cell r="BN344">
            <v>420.66</v>
          </cell>
          <cell r="BO344">
            <v>431.13</v>
          </cell>
          <cell r="BP344">
            <v>441.6</v>
          </cell>
          <cell r="BQ344">
            <v>452.06</v>
          </cell>
          <cell r="BR344">
            <v>462.53</v>
          </cell>
          <cell r="BS344">
            <v>473</v>
          </cell>
          <cell r="BT344">
            <v>483.46</v>
          </cell>
          <cell r="BU344">
            <v>493.93</v>
          </cell>
          <cell r="BV344">
            <v>504.39</v>
          </cell>
          <cell r="BW344">
            <v>514.86</v>
          </cell>
          <cell r="BX344">
            <v>525.33000000000004</v>
          </cell>
          <cell r="BY344">
            <v>535.79</v>
          </cell>
          <cell r="BZ344">
            <v>546.26</v>
          </cell>
          <cell r="CA344">
            <v>556.73</v>
          </cell>
          <cell r="CB344">
            <v>567.19000000000005</v>
          </cell>
          <cell r="CC344">
            <v>514.86</v>
          </cell>
        </row>
        <row r="345">
          <cell r="AD345">
            <v>179</v>
          </cell>
          <cell r="AE345">
            <v>234.5</v>
          </cell>
          <cell r="AF345">
            <v>242.01</v>
          </cell>
          <cell r="AG345">
            <v>249.53</v>
          </cell>
          <cell r="AH345">
            <v>257.05</v>
          </cell>
          <cell r="AI345">
            <v>264.57</v>
          </cell>
          <cell r="AJ345">
            <v>272.08999999999997</v>
          </cell>
          <cell r="AK345">
            <v>279.60000000000002</v>
          </cell>
          <cell r="AL345">
            <v>287.12</v>
          </cell>
          <cell r="AM345">
            <v>294.64</v>
          </cell>
          <cell r="AN345">
            <v>302.16000000000003</v>
          </cell>
          <cell r="AO345">
            <v>309.68</v>
          </cell>
          <cell r="AP345">
            <v>317.19</v>
          </cell>
          <cell r="AQ345">
            <v>324.70999999999998</v>
          </cell>
          <cell r="AR345">
            <v>332.23</v>
          </cell>
          <cell r="AS345">
            <v>339.75</v>
          </cell>
          <cell r="AT345">
            <v>347.27</v>
          </cell>
          <cell r="AU345">
            <v>354.78</v>
          </cell>
          <cell r="AV345">
            <v>362.3</v>
          </cell>
          <cell r="AW345">
            <v>369.82</v>
          </cell>
          <cell r="AX345">
            <v>377.34</v>
          </cell>
          <cell r="AY345">
            <v>384.86</v>
          </cell>
          <cell r="AZ345">
            <v>392.37</v>
          </cell>
          <cell r="BA345">
            <v>399.89</v>
          </cell>
          <cell r="BB345">
            <v>407.41</v>
          </cell>
          <cell r="BC345">
            <v>369.82</v>
          </cell>
          <cell r="BD345">
            <v>179</v>
          </cell>
          <cell r="BE345">
            <v>328.29</v>
          </cell>
          <cell r="BF345">
            <v>338.82</v>
          </cell>
          <cell r="BG345">
            <v>349.34</v>
          </cell>
          <cell r="BH345">
            <v>359.87</v>
          </cell>
          <cell r="BI345">
            <v>370.39</v>
          </cell>
          <cell r="BJ345">
            <v>380.92</v>
          </cell>
          <cell r="BK345">
            <v>391.45</v>
          </cell>
          <cell r="BL345">
            <v>401.97</v>
          </cell>
          <cell r="BM345">
            <v>412.5</v>
          </cell>
          <cell r="BN345">
            <v>423.02</v>
          </cell>
          <cell r="BO345">
            <v>433.55</v>
          </cell>
          <cell r="BP345">
            <v>444.07</v>
          </cell>
          <cell r="BQ345">
            <v>454.6</v>
          </cell>
          <cell r="BR345">
            <v>465.12</v>
          </cell>
          <cell r="BS345">
            <v>475.65</v>
          </cell>
          <cell r="BT345">
            <v>486.17</v>
          </cell>
          <cell r="BU345">
            <v>496.7</v>
          </cell>
          <cell r="BV345">
            <v>507.22</v>
          </cell>
          <cell r="BW345">
            <v>517.75</v>
          </cell>
          <cell r="BX345">
            <v>528.27</v>
          </cell>
          <cell r="BY345">
            <v>538.79999999999995</v>
          </cell>
          <cell r="BZ345">
            <v>549.32000000000005</v>
          </cell>
          <cell r="CA345">
            <v>559.85</v>
          </cell>
          <cell r="CB345">
            <v>570.37</v>
          </cell>
          <cell r="CC345">
            <v>517.75</v>
          </cell>
        </row>
        <row r="346">
          <cell r="AD346">
            <v>180</v>
          </cell>
          <cell r="AE346">
            <v>235.8</v>
          </cell>
          <cell r="AF346">
            <v>243.36</v>
          </cell>
          <cell r="AG346">
            <v>250.92</v>
          </cell>
          <cell r="AH346">
            <v>258.48</v>
          </cell>
          <cell r="AI346">
            <v>266.04000000000002</v>
          </cell>
          <cell r="AJ346">
            <v>273.60000000000002</v>
          </cell>
          <cell r="AK346">
            <v>281.16000000000003</v>
          </cell>
          <cell r="AL346">
            <v>288.72000000000003</v>
          </cell>
          <cell r="AM346">
            <v>296.27999999999997</v>
          </cell>
          <cell r="AN346">
            <v>303.83999999999997</v>
          </cell>
          <cell r="AO346">
            <v>311.39999999999998</v>
          </cell>
          <cell r="AP346">
            <v>318.95999999999998</v>
          </cell>
          <cell r="AQ346">
            <v>326.52</v>
          </cell>
          <cell r="AR346">
            <v>334.08</v>
          </cell>
          <cell r="AS346">
            <v>341.64</v>
          </cell>
          <cell r="AT346">
            <v>349.2</v>
          </cell>
          <cell r="AU346">
            <v>356.76</v>
          </cell>
          <cell r="AV346">
            <v>364.32</v>
          </cell>
          <cell r="AW346">
            <v>371.88</v>
          </cell>
          <cell r="AX346">
            <v>379.44</v>
          </cell>
          <cell r="AY346">
            <v>387</v>
          </cell>
          <cell r="AZ346">
            <v>394.56</v>
          </cell>
          <cell r="BA346">
            <v>402.12</v>
          </cell>
          <cell r="BB346">
            <v>409.68</v>
          </cell>
          <cell r="BC346">
            <v>371.88</v>
          </cell>
          <cell r="BD346">
            <v>180</v>
          </cell>
          <cell r="BE346">
            <v>330.12</v>
          </cell>
          <cell r="BF346">
            <v>340.71</v>
          </cell>
          <cell r="BG346">
            <v>351.29</v>
          </cell>
          <cell r="BH346">
            <v>361.87</v>
          </cell>
          <cell r="BI346">
            <v>372.46</v>
          </cell>
          <cell r="BJ346">
            <v>383.04</v>
          </cell>
          <cell r="BK346">
            <v>393.63</v>
          </cell>
          <cell r="BL346">
            <v>404.21</v>
          </cell>
          <cell r="BM346">
            <v>414.8</v>
          </cell>
          <cell r="BN346">
            <v>425.38</v>
          </cell>
          <cell r="BO346">
            <v>435.96</v>
          </cell>
          <cell r="BP346">
            <v>446.55</v>
          </cell>
          <cell r="BQ346">
            <v>457.13</v>
          </cell>
          <cell r="BR346">
            <v>467.72</v>
          </cell>
          <cell r="BS346">
            <v>478.3</v>
          </cell>
          <cell r="BT346">
            <v>488.88</v>
          </cell>
          <cell r="BU346">
            <v>499.47</v>
          </cell>
          <cell r="BV346">
            <v>510.05</v>
          </cell>
          <cell r="BW346">
            <v>520.64</v>
          </cell>
          <cell r="BX346">
            <v>531.22</v>
          </cell>
          <cell r="BY346">
            <v>541.79999999999995</v>
          </cell>
          <cell r="BZ346">
            <v>552.39</v>
          </cell>
          <cell r="CA346">
            <v>562.97</v>
          </cell>
          <cell r="CB346">
            <v>573.55999999999995</v>
          </cell>
          <cell r="CC346">
            <v>520.63</v>
          </cell>
        </row>
        <row r="347">
          <cell r="AD347">
            <v>181</v>
          </cell>
          <cell r="AE347">
            <v>237.11</v>
          </cell>
          <cell r="AF347">
            <v>244.71</v>
          </cell>
          <cell r="AG347">
            <v>252.31</v>
          </cell>
          <cell r="AH347">
            <v>259.91000000000003</v>
          </cell>
          <cell r="AI347">
            <v>267.52</v>
          </cell>
          <cell r="AJ347">
            <v>275.12</v>
          </cell>
          <cell r="AK347">
            <v>282.72000000000003</v>
          </cell>
          <cell r="AL347">
            <v>290.32</v>
          </cell>
          <cell r="AM347">
            <v>297.92</v>
          </cell>
          <cell r="AN347">
            <v>305.52999999999997</v>
          </cell>
          <cell r="AO347">
            <v>313.13</v>
          </cell>
          <cell r="AP347">
            <v>320.73</v>
          </cell>
          <cell r="AQ347">
            <v>328.33</v>
          </cell>
          <cell r="AR347">
            <v>335.93</v>
          </cell>
          <cell r="AS347">
            <v>343.54</v>
          </cell>
          <cell r="AT347">
            <v>351.14</v>
          </cell>
          <cell r="AU347">
            <v>358.74</v>
          </cell>
          <cell r="AV347">
            <v>366.34</v>
          </cell>
          <cell r="AW347">
            <v>373.94</v>
          </cell>
          <cell r="AX347">
            <v>381.55</v>
          </cell>
          <cell r="AY347">
            <v>389.15</v>
          </cell>
          <cell r="AZ347">
            <v>396.75</v>
          </cell>
          <cell r="BA347">
            <v>404.35</v>
          </cell>
          <cell r="BB347">
            <v>411.95</v>
          </cell>
          <cell r="BC347">
            <v>373.94</v>
          </cell>
          <cell r="BD347">
            <v>181</v>
          </cell>
          <cell r="BE347">
            <v>331.95</v>
          </cell>
          <cell r="BF347">
            <v>342.59</v>
          </cell>
          <cell r="BG347">
            <v>353.24</v>
          </cell>
          <cell r="BH347">
            <v>363.88</v>
          </cell>
          <cell r="BI347">
            <v>374.52</v>
          </cell>
          <cell r="BJ347">
            <v>385.17</v>
          </cell>
          <cell r="BK347">
            <v>395.81</v>
          </cell>
          <cell r="BL347">
            <v>406.45</v>
          </cell>
          <cell r="BM347">
            <v>417.09</v>
          </cell>
          <cell r="BN347">
            <v>427.74</v>
          </cell>
          <cell r="BO347">
            <v>438.38</v>
          </cell>
          <cell r="BP347">
            <v>449.02</v>
          </cell>
          <cell r="BQ347">
            <v>459.67</v>
          </cell>
          <cell r="BR347">
            <v>470.31</v>
          </cell>
          <cell r="BS347">
            <v>480.95</v>
          </cell>
          <cell r="BT347">
            <v>491.59</v>
          </cell>
          <cell r="BU347">
            <v>502.24</v>
          </cell>
          <cell r="BV347">
            <v>512.88</v>
          </cell>
          <cell r="BW347">
            <v>523.52</v>
          </cell>
          <cell r="BX347">
            <v>534.16999999999996</v>
          </cell>
          <cell r="BY347">
            <v>544.80999999999995</v>
          </cell>
          <cell r="BZ347">
            <v>555.45000000000005</v>
          </cell>
          <cell r="CA347">
            <v>566.09</v>
          </cell>
          <cell r="CB347">
            <v>576.74</v>
          </cell>
          <cell r="CC347">
            <v>523.52</v>
          </cell>
        </row>
        <row r="348">
          <cell r="AD348">
            <v>182</v>
          </cell>
          <cell r="AE348">
            <v>238.41</v>
          </cell>
          <cell r="AF348">
            <v>246.06</v>
          </cell>
          <cell r="AG348">
            <v>253.7</v>
          </cell>
          <cell r="AH348">
            <v>261.35000000000002</v>
          </cell>
          <cell r="AI348">
            <v>268.99</v>
          </cell>
          <cell r="AJ348">
            <v>276.63</v>
          </cell>
          <cell r="AK348">
            <v>284.27999999999997</v>
          </cell>
          <cell r="AL348">
            <v>291.92</v>
          </cell>
          <cell r="AM348">
            <v>299.57</v>
          </cell>
          <cell r="AN348">
            <v>307.20999999999998</v>
          </cell>
          <cell r="AO348">
            <v>314.86</v>
          </cell>
          <cell r="AP348">
            <v>322.5</v>
          </cell>
          <cell r="AQ348">
            <v>330.14</v>
          </cell>
          <cell r="AR348">
            <v>337.79</v>
          </cell>
          <cell r="AS348">
            <v>345.43</v>
          </cell>
          <cell r="AT348">
            <v>353.08</v>
          </cell>
          <cell r="AU348">
            <v>360.72</v>
          </cell>
          <cell r="AV348">
            <v>368.36</v>
          </cell>
          <cell r="AW348">
            <v>376.01</v>
          </cell>
          <cell r="AX348">
            <v>383.65</v>
          </cell>
          <cell r="AY348">
            <v>391.3</v>
          </cell>
          <cell r="AZ348">
            <v>398.94</v>
          </cell>
          <cell r="BA348">
            <v>406.58</v>
          </cell>
          <cell r="BB348">
            <v>414.23</v>
          </cell>
          <cell r="BC348">
            <v>376.01</v>
          </cell>
          <cell r="BD348">
            <v>182</v>
          </cell>
          <cell r="BE348">
            <v>333.78</v>
          </cell>
          <cell r="BF348">
            <v>344248</v>
          </cell>
          <cell r="BG348">
            <v>355.18</v>
          </cell>
          <cell r="BH348">
            <v>365.89</v>
          </cell>
          <cell r="BI348">
            <v>376.59</v>
          </cell>
          <cell r="BJ348">
            <v>387.29</v>
          </cell>
          <cell r="BK348">
            <v>397.99</v>
          </cell>
          <cell r="BL348">
            <v>408.69</v>
          </cell>
          <cell r="BM348">
            <v>419.39</v>
          </cell>
          <cell r="BN348">
            <v>430.1</v>
          </cell>
          <cell r="BO348">
            <v>440.8</v>
          </cell>
          <cell r="BP348">
            <v>451.5</v>
          </cell>
          <cell r="BQ348">
            <v>462.2</v>
          </cell>
          <cell r="BR348">
            <v>472.9</v>
          </cell>
          <cell r="BS348">
            <v>483.6</v>
          </cell>
          <cell r="BT348">
            <v>494.31</v>
          </cell>
          <cell r="BU348">
            <v>505.01</v>
          </cell>
          <cell r="BV348">
            <v>515.71</v>
          </cell>
          <cell r="BW348">
            <v>526.41</v>
          </cell>
          <cell r="BX348">
            <v>537.11</v>
          </cell>
          <cell r="BY348">
            <v>547.80999999999995</v>
          </cell>
          <cell r="BZ348">
            <v>558.51</v>
          </cell>
          <cell r="CA348">
            <v>569.22</v>
          </cell>
          <cell r="CB348">
            <v>579.91999999999996</v>
          </cell>
          <cell r="CC348">
            <v>526.41</v>
          </cell>
        </row>
        <row r="349">
          <cell r="AD349">
            <v>183</v>
          </cell>
          <cell r="AE349">
            <v>239.72</v>
          </cell>
          <cell r="AF349">
            <v>247.41</v>
          </cell>
          <cell r="AG349">
            <v>255.09</v>
          </cell>
          <cell r="AH349">
            <v>262.77999999999997</v>
          </cell>
          <cell r="AI349">
            <v>270.47000000000003</v>
          </cell>
          <cell r="AJ349">
            <v>278.14999999999998</v>
          </cell>
          <cell r="AK349">
            <v>285.83999999999997</v>
          </cell>
          <cell r="AL349">
            <v>293.52</v>
          </cell>
          <cell r="AM349">
            <v>301.20999999999998</v>
          </cell>
          <cell r="AN349">
            <v>308.89999999999998</v>
          </cell>
          <cell r="AO349">
            <v>316.58</v>
          </cell>
          <cell r="AP349">
            <v>324.27</v>
          </cell>
          <cell r="AQ349">
            <v>331.95</v>
          </cell>
          <cell r="AR349">
            <v>339.64</v>
          </cell>
          <cell r="AS349">
            <v>347.33</v>
          </cell>
          <cell r="AT349">
            <v>355.01</v>
          </cell>
          <cell r="AU349">
            <v>362.7</v>
          </cell>
          <cell r="AV349">
            <v>370.38</v>
          </cell>
          <cell r="AW349">
            <v>378.07</v>
          </cell>
          <cell r="AX349">
            <v>385.76</v>
          </cell>
          <cell r="AY349">
            <v>393.44</v>
          </cell>
          <cell r="AZ349">
            <v>401.13</v>
          </cell>
          <cell r="BA349">
            <v>408.81</v>
          </cell>
          <cell r="BB349">
            <v>416.5</v>
          </cell>
          <cell r="BC349">
            <v>378.07</v>
          </cell>
          <cell r="BD349">
            <v>183</v>
          </cell>
          <cell r="BE349">
            <v>335.61</v>
          </cell>
          <cell r="BF349">
            <v>346.37</v>
          </cell>
          <cell r="BG349">
            <v>357.13</v>
          </cell>
          <cell r="BH349">
            <v>367.89</v>
          </cell>
          <cell r="BI349">
            <v>378.65</v>
          </cell>
          <cell r="BJ349">
            <v>389.41</v>
          </cell>
          <cell r="BK349">
            <v>400.17</v>
          </cell>
          <cell r="BL349">
            <v>410.93</v>
          </cell>
          <cell r="BM349">
            <v>421.69</v>
          </cell>
          <cell r="BN349">
            <v>432.45</v>
          </cell>
          <cell r="BO349">
            <v>443.21</v>
          </cell>
          <cell r="BP349">
            <v>453.97</v>
          </cell>
          <cell r="BQ349">
            <v>464.73</v>
          </cell>
          <cell r="BR349">
            <v>475.5</v>
          </cell>
          <cell r="BS349">
            <v>486.26</v>
          </cell>
          <cell r="BT349">
            <v>497.02</v>
          </cell>
          <cell r="BU349">
            <v>507.78</v>
          </cell>
          <cell r="BV349">
            <v>518.54</v>
          </cell>
          <cell r="BW349">
            <v>529.29999999999995</v>
          </cell>
          <cell r="BX349">
            <v>540.05999999999995</v>
          </cell>
          <cell r="BY349">
            <v>550.82000000000005</v>
          </cell>
          <cell r="BZ349">
            <v>561.58000000000004</v>
          </cell>
          <cell r="CA349">
            <v>572.34</v>
          </cell>
          <cell r="CB349">
            <v>583.1</v>
          </cell>
          <cell r="CC349">
            <v>529.29999999999995</v>
          </cell>
        </row>
        <row r="350">
          <cell r="AD350">
            <v>184</v>
          </cell>
          <cell r="AE350">
            <v>241.03</v>
          </cell>
          <cell r="AF350">
            <v>248.76</v>
          </cell>
          <cell r="AG350">
            <v>256.48</v>
          </cell>
          <cell r="AH350">
            <v>264.20999999999998</v>
          </cell>
          <cell r="AI350">
            <v>271.94</v>
          </cell>
          <cell r="AJ350">
            <v>279.67</v>
          </cell>
          <cell r="AK350">
            <v>287.39999999999998</v>
          </cell>
          <cell r="AL350">
            <v>295.12</v>
          </cell>
          <cell r="AM350">
            <v>302.85000000000002</v>
          </cell>
          <cell r="AN350">
            <v>310.58</v>
          </cell>
          <cell r="AO350">
            <v>318.31</v>
          </cell>
          <cell r="AP350">
            <v>326.04000000000002</v>
          </cell>
          <cell r="AQ350">
            <v>333.76</v>
          </cell>
          <cell r="AR350">
            <v>341.49</v>
          </cell>
          <cell r="AS350">
            <v>349.22</v>
          </cell>
          <cell r="AT350">
            <v>356.95</v>
          </cell>
          <cell r="AU350">
            <v>364.68</v>
          </cell>
          <cell r="AV350">
            <v>372.4</v>
          </cell>
          <cell r="AW350">
            <v>380.13</v>
          </cell>
          <cell r="AX350">
            <v>387.86</v>
          </cell>
          <cell r="AY350">
            <v>395.59</v>
          </cell>
          <cell r="AZ350">
            <v>403.32</v>
          </cell>
          <cell r="BA350">
            <v>411.04</v>
          </cell>
          <cell r="BB350">
            <v>418.77</v>
          </cell>
          <cell r="BC350">
            <v>380.13</v>
          </cell>
          <cell r="BD350">
            <v>184</v>
          </cell>
          <cell r="BE350">
            <v>337.44</v>
          </cell>
          <cell r="BF350">
            <v>348.26</v>
          </cell>
          <cell r="BG350">
            <v>359.08</v>
          </cell>
          <cell r="BH350">
            <v>369.9</v>
          </cell>
          <cell r="BI350">
            <v>380.72</v>
          </cell>
          <cell r="BJ350">
            <v>391.53</v>
          </cell>
          <cell r="BK350">
            <v>402.35</v>
          </cell>
          <cell r="BL350">
            <v>413.17</v>
          </cell>
          <cell r="BM350">
            <v>423.99</v>
          </cell>
          <cell r="BN350">
            <v>434.81</v>
          </cell>
          <cell r="BO350">
            <v>445.63</v>
          </cell>
          <cell r="BP350">
            <v>456.45</v>
          </cell>
          <cell r="BQ350">
            <v>467.27</v>
          </cell>
          <cell r="BR350">
            <v>478.09</v>
          </cell>
          <cell r="BS350">
            <v>488.91</v>
          </cell>
          <cell r="BT350">
            <v>499.73</v>
          </cell>
          <cell r="BU350">
            <v>510.55</v>
          </cell>
          <cell r="BV350">
            <v>521.37</v>
          </cell>
          <cell r="BW350">
            <v>532.17999999999995</v>
          </cell>
          <cell r="BX350">
            <v>543</v>
          </cell>
          <cell r="BY350">
            <v>553.82000000000005</v>
          </cell>
          <cell r="BZ350">
            <v>564.64</v>
          </cell>
          <cell r="CA350">
            <v>575.46</v>
          </cell>
          <cell r="CB350">
            <v>586.28</v>
          </cell>
          <cell r="CC350">
            <v>532.17999999999995</v>
          </cell>
        </row>
        <row r="351">
          <cell r="AD351">
            <v>185</v>
          </cell>
          <cell r="AE351">
            <v>242.33</v>
          </cell>
          <cell r="AF351">
            <v>250.1</v>
          </cell>
          <cell r="AG351">
            <v>257.87</v>
          </cell>
          <cell r="AH351">
            <v>265.64</v>
          </cell>
          <cell r="AI351">
            <v>273.41000000000003</v>
          </cell>
          <cell r="AJ351">
            <v>281.18</v>
          </cell>
          <cell r="AK351">
            <v>288.95</v>
          </cell>
          <cell r="AL351">
            <v>296.72000000000003</v>
          </cell>
          <cell r="AM351">
            <v>304.49</v>
          </cell>
          <cell r="AN351">
            <v>312.26</v>
          </cell>
          <cell r="AO351">
            <v>320.02999999999997</v>
          </cell>
          <cell r="AP351">
            <v>327.8</v>
          </cell>
          <cell r="AQ351">
            <v>335.57</v>
          </cell>
          <cell r="AR351">
            <v>343.34</v>
          </cell>
          <cell r="AS351">
            <v>351.11</v>
          </cell>
          <cell r="AT351">
            <v>358.88</v>
          </cell>
          <cell r="AU351">
            <v>366.65</v>
          </cell>
          <cell r="AV351">
            <v>374.42</v>
          </cell>
          <cell r="AW351">
            <v>382.19</v>
          </cell>
          <cell r="AX351">
            <v>389.96</v>
          </cell>
          <cell r="AY351">
            <v>397.73</v>
          </cell>
          <cell r="AZ351">
            <v>405.5</v>
          </cell>
          <cell r="BA351">
            <v>413.27</v>
          </cell>
          <cell r="BB351">
            <v>421.04</v>
          </cell>
          <cell r="BC351">
            <v>382.19</v>
          </cell>
          <cell r="BD351">
            <v>185</v>
          </cell>
          <cell r="BE351">
            <v>339.27</v>
          </cell>
          <cell r="BF351">
            <v>350.15</v>
          </cell>
          <cell r="BG351">
            <v>361.02</v>
          </cell>
          <cell r="BH351">
            <v>371.9</v>
          </cell>
          <cell r="BI351">
            <v>382.78</v>
          </cell>
          <cell r="BJ351">
            <v>393.66</v>
          </cell>
          <cell r="BK351">
            <v>404.54</v>
          </cell>
          <cell r="BL351">
            <v>415.41</v>
          </cell>
          <cell r="BM351">
            <v>426.29</v>
          </cell>
          <cell r="BN351">
            <v>437.17</v>
          </cell>
          <cell r="BO351">
            <v>448.05</v>
          </cell>
          <cell r="BP351">
            <v>458.93</v>
          </cell>
          <cell r="BQ351">
            <v>469.8</v>
          </cell>
          <cell r="BR351">
            <v>480.68</v>
          </cell>
          <cell r="BS351">
            <v>491.56</v>
          </cell>
          <cell r="BT351">
            <v>502.44</v>
          </cell>
          <cell r="BU351">
            <v>513.32000000000005</v>
          </cell>
          <cell r="BV351">
            <v>524.19000000000005</v>
          </cell>
          <cell r="BW351">
            <v>535.07000000000005</v>
          </cell>
          <cell r="BX351">
            <v>545.95000000000005</v>
          </cell>
          <cell r="BY351">
            <v>556.83000000000004</v>
          </cell>
          <cell r="BZ351">
            <v>567.71</v>
          </cell>
          <cell r="CA351">
            <v>578.58000000000004</v>
          </cell>
          <cell r="CB351">
            <v>589.46</v>
          </cell>
          <cell r="CC351">
            <v>535.07000000000005</v>
          </cell>
        </row>
        <row r="352">
          <cell r="AD352">
            <v>186</v>
          </cell>
          <cell r="AE352">
            <v>243.64</v>
          </cell>
          <cell r="AF352">
            <v>251.45</v>
          </cell>
          <cell r="AG352">
            <v>259.26</v>
          </cell>
          <cell r="AH352">
            <v>267.08</v>
          </cell>
          <cell r="AI352">
            <v>274.89</v>
          </cell>
          <cell r="AJ352">
            <v>282.7</v>
          </cell>
          <cell r="AK352">
            <v>290.51</v>
          </cell>
          <cell r="AL352">
            <v>298.32</v>
          </cell>
          <cell r="AM352">
            <v>306.14</v>
          </cell>
          <cell r="AN352">
            <v>313.95</v>
          </cell>
          <cell r="AO352">
            <v>321.76</v>
          </cell>
          <cell r="AP352">
            <v>329.57</v>
          </cell>
          <cell r="AQ352">
            <v>337.38</v>
          </cell>
          <cell r="AR352">
            <v>345.2</v>
          </cell>
          <cell r="AS352">
            <v>353.01</v>
          </cell>
          <cell r="AT352">
            <v>360.82</v>
          </cell>
          <cell r="AU352">
            <v>368.63</v>
          </cell>
          <cell r="AV352">
            <v>376.44</v>
          </cell>
          <cell r="AW352">
            <v>384.26</v>
          </cell>
          <cell r="AX352">
            <v>392.07</v>
          </cell>
          <cell r="AY352">
            <v>399.88</v>
          </cell>
          <cell r="AZ352">
            <v>407.69</v>
          </cell>
          <cell r="BA352">
            <v>415.5</v>
          </cell>
          <cell r="BB352">
            <v>423.32</v>
          </cell>
          <cell r="BC352">
            <v>384.26</v>
          </cell>
          <cell r="BD352">
            <v>186</v>
          </cell>
          <cell r="BE352">
            <v>341.1</v>
          </cell>
          <cell r="BF352">
            <v>352.03</v>
          </cell>
          <cell r="BG352">
            <v>362.97</v>
          </cell>
          <cell r="BH352">
            <v>373.91</v>
          </cell>
          <cell r="BI352">
            <v>384.84</v>
          </cell>
          <cell r="BJ352">
            <v>395.78</v>
          </cell>
          <cell r="BK352">
            <v>406.72</v>
          </cell>
          <cell r="BL352">
            <v>417.65</v>
          </cell>
          <cell r="BM352">
            <v>428.59</v>
          </cell>
          <cell r="BN352">
            <v>439.53</v>
          </cell>
          <cell r="BO352">
            <v>450.46</v>
          </cell>
          <cell r="BP352">
            <v>461.4</v>
          </cell>
          <cell r="BQ352">
            <v>472.34</v>
          </cell>
          <cell r="BR352">
            <v>483.28</v>
          </cell>
          <cell r="BS352">
            <v>494.21</v>
          </cell>
          <cell r="BT352">
            <v>505.15</v>
          </cell>
          <cell r="BU352">
            <v>516.09</v>
          </cell>
          <cell r="BV352">
            <v>527.02</v>
          </cell>
          <cell r="BW352">
            <v>537.96</v>
          </cell>
          <cell r="BX352">
            <v>548.9</v>
          </cell>
          <cell r="BY352">
            <v>559.83000000000004</v>
          </cell>
          <cell r="BZ352">
            <v>570.77</v>
          </cell>
          <cell r="CA352">
            <v>581.71</v>
          </cell>
          <cell r="CB352">
            <v>592.64</v>
          </cell>
          <cell r="CC352">
            <v>537.96</v>
          </cell>
        </row>
        <row r="353">
          <cell r="AD353">
            <v>187</v>
          </cell>
          <cell r="AE353">
            <v>244.95</v>
          </cell>
          <cell r="AF353">
            <v>252.8</v>
          </cell>
          <cell r="AG353">
            <v>260.64999999999998</v>
          </cell>
          <cell r="AH353">
            <v>268.51</v>
          </cell>
          <cell r="AI353">
            <v>276.36</v>
          </cell>
          <cell r="AJ353">
            <v>284.22000000000003</v>
          </cell>
          <cell r="AK353">
            <v>292.07</v>
          </cell>
          <cell r="AL353">
            <v>299.92</v>
          </cell>
          <cell r="AM353">
            <v>307.77999999999997</v>
          </cell>
          <cell r="AN353">
            <v>315.63</v>
          </cell>
          <cell r="AO353">
            <v>323.49</v>
          </cell>
          <cell r="AP353">
            <v>331.34</v>
          </cell>
          <cell r="AQ353">
            <v>339.2</v>
          </cell>
          <cell r="AR353">
            <v>347.05</v>
          </cell>
          <cell r="AS353">
            <v>354.9</v>
          </cell>
          <cell r="AT353">
            <v>362.76</v>
          </cell>
          <cell r="AU353">
            <v>370.61</v>
          </cell>
          <cell r="AV353">
            <v>378.47</v>
          </cell>
          <cell r="AW353">
            <v>386.32</v>
          </cell>
          <cell r="AX353">
            <v>394.17</v>
          </cell>
          <cell r="AY353">
            <v>402.03</v>
          </cell>
          <cell r="AZ353">
            <v>409.88</v>
          </cell>
          <cell r="BA353">
            <v>417.74</v>
          </cell>
          <cell r="BB353">
            <v>425.59</v>
          </cell>
          <cell r="BC353">
            <v>386.32</v>
          </cell>
          <cell r="BD353">
            <v>187</v>
          </cell>
          <cell r="BE353">
            <v>342.93</v>
          </cell>
          <cell r="BF353">
            <v>353.92</v>
          </cell>
          <cell r="BG353">
            <v>364.92</v>
          </cell>
          <cell r="BH353">
            <v>375.91</v>
          </cell>
          <cell r="BI353">
            <v>386.91</v>
          </cell>
          <cell r="BJ353">
            <v>397.9</v>
          </cell>
          <cell r="BK353">
            <v>408.9</v>
          </cell>
          <cell r="BL353">
            <v>419.89</v>
          </cell>
          <cell r="BM353">
            <v>430.89</v>
          </cell>
          <cell r="BN353">
            <v>441.89</v>
          </cell>
          <cell r="BO353">
            <v>452.88</v>
          </cell>
          <cell r="BP353">
            <v>463.88</v>
          </cell>
          <cell r="BQ353">
            <v>474.87</v>
          </cell>
          <cell r="BR353">
            <v>485.87</v>
          </cell>
          <cell r="BS353">
            <v>496.86</v>
          </cell>
          <cell r="BT353">
            <v>507.86</v>
          </cell>
          <cell r="BU353">
            <v>518.86</v>
          </cell>
          <cell r="BV353">
            <v>529.85</v>
          </cell>
          <cell r="BW353">
            <v>540.85</v>
          </cell>
          <cell r="BX353">
            <v>551.84</v>
          </cell>
          <cell r="BY353">
            <v>562.84</v>
          </cell>
          <cell r="BZ353">
            <v>573.83000000000004</v>
          </cell>
          <cell r="CA353">
            <v>584.83000000000004</v>
          </cell>
          <cell r="CB353">
            <v>595.82000000000005</v>
          </cell>
          <cell r="CC353">
            <v>540.85</v>
          </cell>
        </row>
        <row r="354">
          <cell r="AD354">
            <v>188</v>
          </cell>
          <cell r="AE354">
            <v>246.25</v>
          </cell>
          <cell r="AF354">
            <v>254.15</v>
          </cell>
          <cell r="AG354">
            <v>262.05</v>
          </cell>
          <cell r="AH354">
            <v>269.94</v>
          </cell>
          <cell r="AI354">
            <v>277.83999999999997</v>
          </cell>
          <cell r="AJ354">
            <v>285.73</v>
          </cell>
          <cell r="AK354">
            <v>293.63</v>
          </cell>
          <cell r="AL354">
            <v>301.52999999999997</v>
          </cell>
          <cell r="AM354">
            <v>309.42</v>
          </cell>
          <cell r="AN354">
            <v>317.32</v>
          </cell>
          <cell r="AO354">
            <v>325.20999999999998</v>
          </cell>
          <cell r="AP354">
            <v>333.11</v>
          </cell>
          <cell r="AQ354">
            <v>341.01</v>
          </cell>
          <cell r="AR354">
            <v>348.9</v>
          </cell>
          <cell r="AS354">
            <v>356.8</v>
          </cell>
          <cell r="AT354">
            <v>364.69</v>
          </cell>
          <cell r="AU354">
            <v>372.59</v>
          </cell>
          <cell r="AV354">
            <v>380.49</v>
          </cell>
          <cell r="AW354">
            <v>388.38</v>
          </cell>
          <cell r="AX354">
            <v>396.28</v>
          </cell>
          <cell r="AY354">
            <v>404.17</v>
          </cell>
          <cell r="AZ354">
            <v>412.07</v>
          </cell>
          <cell r="BA354">
            <v>419.97</v>
          </cell>
          <cell r="BB354">
            <v>427.86</v>
          </cell>
          <cell r="BC354">
            <v>388.38</v>
          </cell>
          <cell r="BD354">
            <v>188</v>
          </cell>
          <cell r="BE354">
            <v>344.75</v>
          </cell>
          <cell r="BF354">
            <v>355.81</v>
          </cell>
          <cell r="BG354">
            <v>366.86</v>
          </cell>
          <cell r="BH354">
            <v>377.92</v>
          </cell>
          <cell r="BI354">
            <v>388.97</v>
          </cell>
          <cell r="BJ354">
            <v>400.03</v>
          </cell>
          <cell r="BK354">
            <v>411.08</v>
          </cell>
          <cell r="BL354">
            <v>422.14</v>
          </cell>
          <cell r="BM354">
            <v>433.19</v>
          </cell>
          <cell r="BN354">
            <v>444.24</v>
          </cell>
          <cell r="BO354">
            <v>455.3</v>
          </cell>
          <cell r="BP354">
            <v>466.35</v>
          </cell>
          <cell r="BQ354">
            <v>477.41</v>
          </cell>
          <cell r="BR354">
            <v>488.46</v>
          </cell>
          <cell r="BS354">
            <v>499.52</v>
          </cell>
          <cell r="BT354">
            <v>510.57</v>
          </cell>
          <cell r="BU354">
            <v>521.63</v>
          </cell>
          <cell r="BV354">
            <v>532.67999999999995</v>
          </cell>
          <cell r="BW354">
            <v>543.73</v>
          </cell>
          <cell r="BX354">
            <v>554.79</v>
          </cell>
          <cell r="BY354">
            <v>565.84</v>
          </cell>
          <cell r="BZ354">
            <v>576.9</v>
          </cell>
          <cell r="CA354">
            <v>587.95000000000005</v>
          </cell>
          <cell r="CB354">
            <v>599.01</v>
          </cell>
          <cell r="CC354">
            <v>543.73</v>
          </cell>
        </row>
        <row r="355">
          <cell r="AD355">
            <v>189</v>
          </cell>
          <cell r="AE355">
            <v>247.56</v>
          </cell>
          <cell r="AF355">
            <v>255.5</v>
          </cell>
          <cell r="AG355">
            <v>263.44</v>
          </cell>
          <cell r="AH355">
            <v>271.37</v>
          </cell>
          <cell r="AI355">
            <v>279.31</v>
          </cell>
          <cell r="AJ355">
            <v>287.25</v>
          </cell>
          <cell r="AK355">
            <v>295.19</v>
          </cell>
          <cell r="AL355">
            <v>303.13</v>
          </cell>
          <cell r="AM355">
            <v>311.06</v>
          </cell>
          <cell r="AN355">
            <v>319</v>
          </cell>
          <cell r="AO355">
            <v>326.94</v>
          </cell>
          <cell r="AP355">
            <v>334.88</v>
          </cell>
          <cell r="AQ355">
            <v>342.82</v>
          </cell>
          <cell r="AR355">
            <v>350.75</v>
          </cell>
          <cell r="AS355">
            <v>358.69</v>
          </cell>
          <cell r="AT355">
            <v>366.63</v>
          </cell>
          <cell r="AU355">
            <v>374.57</v>
          </cell>
          <cell r="AV355">
            <v>382.51</v>
          </cell>
          <cell r="AW355">
            <v>390.44</v>
          </cell>
          <cell r="AX355">
            <v>398.38</v>
          </cell>
          <cell r="AY355">
            <v>406.32</v>
          </cell>
          <cell r="AZ355">
            <v>414.26</v>
          </cell>
          <cell r="BA355">
            <v>422.2</v>
          </cell>
          <cell r="BB355">
            <v>430.13</v>
          </cell>
          <cell r="BC355">
            <v>390.44</v>
          </cell>
          <cell r="BD355">
            <v>189</v>
          </cell>
          <cell r="BE355">
            <v>346.58</v>
          </cell>
          <cell r="BF355">
            <v>357.7</v>
          </cell>
          <cell r="BG355">
            <v>368.81</v>
          </cell>
          <cell r="BH355">
            <v>379.92</v>
          </cell>
          <cell r="BI355">
            <v>391.04</v>
          </cell>
          <cell r="BJ355">
            <v>402.15</v>
          </cell>
          <cell r="BK355">
            <v>413.26</v>
          </cell>
          <cell r="BL355">
            <v>424.38</v>
          </cell>
          <cell r="BM355">
            <v>435.49</v>
          </cell>
          <cell r="BN355">
            <v>446.6</v>
          </cell>
          <cell r="BO355">
            <v>457.72</v>
          </cell>
          <cell r="BP355">
            <v>468.83</v>
          </cell>
          <cell r="BQ355">
            <v>479.94</v>
          </cell>
          <cell r="BR355">
            <v>491.06</v>
          </cell>
          <cell r="BS355">
            <v>502.17</v>
          </cell>
          <cell r="BT355">
            <v>513.28</v>
          </cell>
          <cell r="BU355">
            <v>524.4</v>
          </cell>
          <cell r="BV355">
            <v>535.51</v>
          </cell>
          <cell r="BW355">
            <v>546.62</v>
          </cell>
          <cell r="BX355">
            <v>557.73</v>
          </cell>
          <cell r="BY355">
            <v>568.85</v>
          </cell>
          <cell r="BZ355">
            <v>579.96</v>
          </cell>
          <cell r="CA355">
            <v>591.07000000000005</v>
          </cell>
          <cell r="CB355">
            <v>602.19000000000005</v>
          </cell>
          <cell r="CC355">
            <v>546.62</v>
          </cell>
        </row>
        <row r="356">
          <cell r="AD356">
            <v>190</v>
          </cell>
          <cell r="AE356">
            <v>248.87</v>
          </cell>
          <cell r="AF356">
            <v>256.85000000000002</v>
          </cell>
          <cell r="AG356">
            <v>264.83</v>
          </cell>
          <cell r="AH356">
            <v>272.81</v>
          </cell>
          <cell r="AI356">
            <v>280.79000000000002</v>
          </cell>
          <cell r="AJ356">
            <v>288.77</v>
          </cell>
          <cell r="AK356">
            <v>296.75</v>
          </cell>
          <cell r="AL356">
            <v>304.73</v>
          </cell>
          <cell r="AM356">
            <v>312.70999999999998</v>
          </cell>
          <cell r="AN356">
            <v>320.69</v>
          </cell>
          <cell r="AO356">
            <v>328.67</v>
          </cell>
          <cell r="AP356">
            <v>336.65</v>
          </cell>
          <cell r="AQ356">
            <v>344.63</v>
          </cell>
          <cell r="AR356">
            <v>352.61</v>
          </cell>
          <cell r="AS356">
            <v>360.59</v>
          </cell>
          <cell r="AT356">
            <v>368.57</v>
          </cell>
          <cell r="AU356">
            <v>376.55</v>
          </cell>
          <cell r="AV356">
            <v>384.53</v>
          </cell>
          <cell r="AW356">
            <v>392.51</v>
          </cell>
          <cell r="AX356">
            <v>400.49</v>
          </cell>
          <cell r="AY356">
            <v>408.47</v>
          </cell>
          <cell r="AZ356">
            <v>416.45</v>
          </cell>
          <cell r="BA356">
            <v>424.43</v>
          </cell>
          <cell r="BB356">
            <v>432.41</v>
          </cell>
          <cell r="BC356">
            <v>392.51</v>
          </cell>
          <cell r="BD356">
            <v>190</v>
          </cell>
          <cell r="BE356">
            <v>348.41</v>
          </cell>
          <cell r="BF356">
            <v>359.58</v>
          </cell>
          <cell r="BG356">
            <v>370.76</v>
          </cell>
          <cell r="BH356">
            <v>381.93</v>
          </cell>
          <cell r="BI356">
            <v>393.1</v>
          </cell>
          <cell r="BJ356">
            <v>404.27</v>
          </cell>
          <cell r="BK356">
            <v>415.44</v>
          </cell>
          <cell r="BL356">
            <v>426.62</v>
          </cell>
          <cell r="BM356">
            <v>437.79</v>
          </cell>
          <cell r="BN356">
            <v>448.96</v>
          </cell>
          <cell r="BO356">
            <v>460.13</v>
          </cell>
          <cell r="BP356">
            <v>471.3</v>
          </cell>
          <cell r="BQ356">
            <v>482.48</v>
          </cell>
          <cell r="BR356">
            <v>493.65</v>
          </cell>
          <cell r="BS356">
            <v>504.82</v>
          </cell>
          <cell r="BT356">
            <v>515.99</v>
          </cell>
          <cell r="BU356">
            <v>527.16</v>
          </cell>
          <cell r="BV356">
            <v>538.34</v>
          </cell>
          <cell r="BW356">
            <v>549.51</v>
          </cell>
          <cell r="BX356">
            <v>560.67999999999995</v>
          </cell>
          <cell r="BY356">
            <v>571.85</v>
          </cell>
          <cell r="BZ356">
            <v>583.02</v>
          </cell>
          <cell r="CA356">
            <v>594.20000000000005</v>
          </cell>
          <cell r="CB356">
            <v>605.37</v>
          </cell>
          <cell r="CC356">
            <v>549.51</v>
          </cell>
        </row>
        <row r="357">
          <cell r="AD357">
            <v>191</v>
          </cell>
          <cell r="AE357">
            <v>250.17</v>
          </cell>
          <cell r="AF357">
            <v>258.19</v>
          </cell>
          <cell r="AG357">
            <v>266.22000000000003</v>
          </cell>
          <cell r="AH357">
            <v>274.24</v>
          </cell>
          <cell r="AI357">
            <v>282.26</v>
          </cell>
          <cell r="AJ357">
            <v>290.27999999999997</v>
          </cell>
          <cell r="AK357">
            <v>298.3</v>
          </cell>
          <cell r="AL357">
            <v>306.33</v>
          </cell>
          <cell r="AM357">
            <v>314.35000000000002</v>
          </cell>
          <cell r="AN357">
            <v>322.37</v>
          </cell>
          <cell r="AO357">
            <v>330.39</v>
          </cell>
          <cell r="AP357">
            <v>338.41</v>
          </cell>
          <cell r="AQ357">
            <v>346.44</v>
          </cell>
          <cell r="AR357">
            <v>354.46</v>
          </cell>
          <cell r="AS357">
            <v>362.48</v>
          </cell>
          <cell r="AT357">
            <v>370.5</v>
          </cell>
          <cell r="AU357">
            <v>378.52</v>
          </cell>
          <cell r="AV357">
            <v>386.55</v>
          </cell>
          <cell r="AW357">
            <v>394.57</v>
          </cell>
          <cell r="AX357">
            <v>402.59</v>
          </cell>
          <cell r="AY357">
            <v>410.61</v>
          </cell>
          <cell r="AZ357">
            <v>418.63</v>
          </cell>
          <cell r="BA357">
            <v>426.66</v>
          </cell>
          <cell r="BB357">
            <v>434.68</v>
          </cell>
          <cell r="BC357">
            <v>394.57</v>
          </cell>
          <cell r="BD357">
            <v>191</v>
          </cell>
          <cell r="BE357">
            <v>350.74</v>
          </cell>
          <cell r="BF357">
            <v>361.47</v>
          </cell>
          <cell r="BG357">
            <v>372.7</v>
          </cell>
          <cell r="BH357">
            <v>383.93</v>
          </cell>
          <cell r="BI357">
            <v>395.16</v>
          </cell>
          <cell r="BJ357">
            <v>406.4</v>
          </cell>
          <cell r="BK357">
            <v>417.63</v>
          </cell>
          <cell r="BL357">
            <v>428.86</v>
          </cell>
          <cell r="BM357">
            <v>440.09</v>
          </cell>
          <cell r="BN357">
            <v>451.32</v>
          </cell>
          <cell r="BO357">
            <v>462.55</v>
          </cell>
          <cell r="BP357">
            <v>473.78</v>
          </cell>
          <cell r="BQ357">
            <v>485.01</v>
          </cell>
          <cell r="BR357">
            <v>496.24</v>
          </cell>
          <cell r="BS357">
            <v>507.47</v>
          </cell>
          <cell r="BT357">
            <v>518.70000000000005</v>
          </cell>
          <cell r="BU357">
            <v>529.92999999999995</v>
          </cell>
          <cell r="BV357">
            <v>541.16999999999996</v>
          </cell>
          <cell r="BW357">
            <v>552.4</v>
          </cell>
          <cell r="BX357">
            <v>563.63</v>
          </cell>
          <cell r="BY357">
            <v>574.86</v>
          </cell>
          <cell r="BZ357">
            <v>586.09</v>
          </cell>
          <cell r="CA357">
            <v>597.32000000000005</v>
          </cell>
          <cell r="CB357">
            <v>608.54999999999995</v>
          </cell>
          <cell r="CC357">
            <v>552.4</v>
          </cell>
        </row>
        <row r="358">
          <cell r="AD358">
            <v>192</v>
          </cell>
          <cell r="AE358">
            <v>251.48</v>
          </cell>
          <cell r="AF358">
            <v>259.54000000000002</v>
          </cell>
          <cell r="AG358">
            <v>267.61</v>
          </cell>
          <cell r="AH358">
            <v>275.67</v>
          </cell>
          <cell r="AI358">
            <v>283.73</v>
          </cell>
          <cell r="AJ358">
            <v>291.8</v>
          </cell>
          <cell r="AK358">
            <v>299.86</v>
          </cell>
          <cell r="AL358">
            <v>307.93</v>
          </cell>
          <cell r="AM358">
            <v>315.99</v>
          </cell>
          <cell r="AN358">
            <v>324.06</v>
          </cell>
          <cell r="AO358">
            <v>332.12</v>
          </cell>
          <cell r="AP358">
            <v>340.18</v>
          </cell>
          <cell r="AQ358">
            <v>348.25</v>
          </cell>
          <cell r="AR358">
            <v>356.31</v>
          </cell>
          <cell r="AS358">
            <v>364.38</v>
          </cell>
          <cell r="AT358">
            <v>372.44</v>
          </cell>
          <cell r="AU358">
            <v>380.5</v>
          </cell>
          <cell r="AV358">
            <v>388.57</v>
          </cell>
          <cell r="AW358">
            <v>396.63</v>
          </cell>
          <cell r="AX358">
            <v>404.7</v>
          </cell>
          <cell r="AY358">
            <v>412.76</v>
          </cell>
          <cell r="AZ358">
            <v>420.82</v>
          </cell>
          <cell r="BA358">
            <v>428.89</v>
          </cell>
          <cell r="BB358">
            <v>436.95</v>
          </cell>
          <cell r="BC358">
            <v>396.63</v>
          </cell>
          <cell r="BD358">
            <v>192</v>
          </cell>
          <cell r="BE358">
            <v>352.07</v>
          </cell>
          <cell r="BF358">
            <v>363.36</v>
          </cell>
          <cell r="BG358">
            <v>374.65</v>
          </cell>
          <cell r="BH358">
            <v>385.94</v>
          </cell>
          <cell r="BI358">
            <v>397.23</v>
          </cell>
          <cell r="BJ358">
            <v>408.52</v>
          </cell>
          <cell r="BK358">
            <v>419.81</v>
          </cell>
          <cell r="BL358">
            <v>431.1</v>
          </cell>
          <cell r="BM358">
            <v>442.39</v>
          </cell>
          <cell r="BN358">
            <v>453.68</v>
          </cell>
          <cell r="BO358">
            <v>464.97</v>
          </cell>
          <cell r="BP358">
            <v>476.26</v>
          </cell>
          <cell r="BQ358">
            <v>487.55</v>
          </cell>
          <cell r="BR358">
            <v>498.84</v>
          </cell>
          <cell r="BS358">
            <v>510.13</v>
          </cell>
          <cell r="BT358">
            <v>521.41</v>
          </cell>
          <cell r="BU358">
            <v>532.70000000000005</v>
          </cell>
          <cell r="BV358">
            <v>543.99</v>
          </cell>
          <cell r="BW358">
            <v>555.28</v>
          </cell>
          <cell r="BX358">
            <v>566.57000000000005</v>
          </cell>
          <cell r="BY358">
            <v>577.86</v>
          </cell>
          <cell r="BZ358">
            <v>589.15</v>
          </cell>
          <cell r="CA358">
            <v>600.44000000000005</v>
          </cell>
          <cell r="CB358">
            <v>611.73</v>
          </cell>
          <cell r="CC358">
            <v>555.28</v>
          </cell>
        </row>
        <row r="359">
          <cell r="AD359">
            <v>193</v>
          </cell>
          <cell r="AE359">
            <v>252.79</v>
          </cell>
          <cell r="AF359">
            <v>260.89</v>
          </cell>
          <cell r="AG359">
            <v>269</v>
          </cell>
          <cell r="AH359">
            <v>277.10000000000002</v>
          </cell>
          <cell r="AI359">
            <v>285.20999999999998</v>
          </cell>
          <cell r="AJ359">
            <v>293.32</v>
          </cell>
          <cell r="AK359">
            <v>301.42</v>
          </cell>
          <cell r="AL359">
            <v>309.52999999999997</v>
          </cell>
          <cell r="AM359">
            <v>317.63</v>
          </cell>
          <cell r="AN359">
            <v>325.74</v>
          </cell>
          <cell r="AO359">
            <v>333.85</v>
          </cell>
          <cell r="AP359">
            <v>341.95</v>
          </cell>
          <cell r="AQ359">
            <v>350.06</v>
          </cell>
          <cell r="AR359">
            <v>358.16</v>
          </cell>
          <cell r="AS359">
            <v>366.27</v>
          </cell>
          <cell r="AT359">
            <v>374.38</v>
          </cell>
          <cell r="AU359">
            <v>382.48</v>
          </cell>
          <cell r="AV359">
            <v>390.59</v>
          </cell>
          <cell r="AW359">
            <v>398.69</v>
          </cell>
          <cell r="AX359">
            <v>406.8</v>
          </cell>
          <cell r="AY359">
            <v>414.91</v>
          </cell>
          <cell r="AZ359">
            <v>423.01</v>
          </cell>
          <cell r="BA359">
            <v>431.12</v>
          </cell>
          <cell r="BB359">
            <v>439.22</v>
          </cell>
          <cell r="BC359">
            <v>398.69</v>
          </cell>
          <cell r="BD359">
            <v>193</v>
          </cell>
          <cell r="BE359">
            <v>353.9</v>
          </cell>
          <cell r="BF359">
            <v>365.25</v>
          </cell>
          <cell r="BG359">
            <v>376.6</v>
          </cell>
          <cell r="BH359">
            <v>387.94</v>
          </cell>
          <cell r="BI359">
            <v>399.29</v>
          </cell>
          <cell r="BJ359">
            <v>410.64</v>
          </cell>
          <cell r="BK359">
            <v>421.99</v>
          </cell>
          <cell r="BL359">
            <v>433.34</v>
          </cell>
          <cell r="BM359">
            <v>444.69</v>
          </cell>
          <cell r="BN359">
            <v>456.04</v>
          </cell>
          <cell r="BO359">
            <v>467.38</v>
          </cell>
          <cell r="BP359">
            <v>478.73</v>
          </cell>
          <cell r="BQ359">
            <v>490.08</v>
          </cell>
          <cell r="BR359">
            <v>501.43</v>
          </cell>
          <cell r="BS359">
            <v>512.78</v>
          </cell>
          <cell r="BT359">
            <v>524.13</v>
          </cell>
          <cell r="BU359">
            <v>535.47</v>
          </cell>
          <cell r="BV359">
            <v>546.82000000000005</v>
          </cell>
          <cell r="BW359">
            <v>558.16999999999996</v>
          </cell>
          <cell r="BX359">
            <v>569.52</v>
          </cell>
          <cell r="BY359">
            <v>580.87</v>
          </cell>
          <cell r="BZ359">
            <v>592.22</v>
          </cell>
          <cell r="CA359">
            <v>603.55999999999995</v>
          </cell>
          <cell r="CB359">
            <v>614.91</v>
          </cell>
          <cell r="CC359">
            <v>558.16999999999996</v>
          </cell>
        </row>
        <row r="360">
          <cell r="AD360">
            <v>194</v>
          </cell>
          <cell r="AE360">
            <v>254.09</v>
          </cell>
          <cell r="AF360">
            <v>262.24</v>
          </cell>
          <cell r="AG360">
            <v>270.39</v>
          </cell>
          <cell r="AH360">
            <v>278.54000000000002</v>
          </cell>
          <cell r="AI360">
            <v>286.68</v>
          </cell>
          <cell r="AJ360">
            <v>294.83</v>
          </cell>
          <cell r="AK360">
            <v>302.98</v>
          </cell>
          <cell r="AL360">
            <v>311.13</v>
          </cell>
          <cell r="AM360">
            <v>319.27999999999997</v>
          </cell>
          <cell r="AN360">
            <v>327.42</v>
          </cell>
          <cell r="AO360">
            <v>335.57</v>
          </cell>
          <cell r="AP360">
            <v>343.72</v>
          </cell>
          <cell r="AQ360">
            <v>351.87</v>
          </cell>
          <cell r="AR360">
            <v>360.02</v>
          </cell>
          <cell r="AS360">
            <v>368.16</v>
          </cell>
          <cell r="AT360">
            <v>376.31</v>
          </cell>
          <cell r="AU360">
            <v>384.46</v>
          </cell>
          <cell r="AV360">
            <v>392.61</v>
          </cell>
          <cell r="AW360">
            <v>400.76</v>
          </cell>
          <cell r="AX360">
            <v>408.9</v>
          </cell>
          <cell r="AY360">
            <v>417.05</v>
          </cell>
          <cell r="AZ360">
            <v>425.2</v>
          </cell>
          <cell r="BA360">
            <v>433.35</v>
          </cell>
          <cell r="BB360">
            <v>441.5</v>
          </cell>
          <cell r="BC360">
            <v>400.76</v>
          </cell>
          <cell r="BD360">
            <v>194</v>
          </cell>
          <cell r="BE360">
            <v>355.73</v>
          </cell>
          <cell r="BF360">
            <v>367.14</v>
          </cell>
          <cell r="BG360">
            <v>378.54</v>
          </cell>
          <cell r="BH360">
            <v>389.95</v>
          </cell>
          <cell r="BI360">
            <v>401.36</v>
          </cell>
          <cell r="BJ360">
            <v>412.76</v>
          </cell>
          <cell r="BK360">
            <v>424.17</v>
          </cell>
          <cell r="BL360">
            <v>435.58</v>
          </cell>
          <cell r="BM360">
            <v>446.99</v>
          </cell>
          <cell r="BN360">
            <v>458.39</v>
          </cell>
          <cell r="BO360">
            <v>469.8</v>
          </cell>
          <cell r="BP360">
            <v>481.21</v>
          </cell>
          <cell r="BQ360">
            <v>492.61</v>
          </cell>
          <cell r="BR360">
            <v>504.02</v>
          </cell>
          <cell r="BS360">
            <v>515.42999999999995</v>
          </cell>
          <cell r="BT360">
            <v>526.84</v>
          </cell>
          <cell r="BU360">
            <v>538.24</v>
          </cell>
          <cell r="BV360">
            <v>549.65</v>
          </cell>
          <cell r="BW360">
            <v>561.05999999999995</v>
          </cell>
          <cell r="BX360">
            <v>572.47</v>
          </cell>
          <cell r="BY360">
            <v>583.87</v>
          </cell>
          <cell r="BZ360">
            <v>595.28</v>
          </cell>
          <cell r="CA360">
            <v>606.69000000000005</v>
          </cell>
          <cell r="CB360">
            <v>618.09</v>
          </cell>
          <cell r="CC360">
            <v>561.05999999999995</v>
          </cell>
        </row>
        <row r="361">
          <cell r="AD361">
            <v>195</v>
          </cell>
          <cell r="AE361">
            <v>255.4</v>
          </cell>
          <cell r="AF361">
            <v>263.58999999999997</v>
          </cell>
          <cell r="AG361">
            <v>271.77999999999997</v>
          </cell>
          <cell r="AH361">
            <v>279.97000000000003</v>
          </cell>
          <cell r="AI361">
            <v>288.16000000000003</v>
          </cell>
          <cell r="AJ361">
            <v>296.35000000000002</v>
          </cell>
          <cell r="AK361">
            <v>304.54000000000002</v>
          </cell>
          <cell r="AL361">
            <v>312.73</v>
          </cell>
          <cell r="AM361">
            <v>320.92</v>
          </cell>
          <cell r="AN361">
            <v>329.11</v>
          </cell>
          <cell r="AO361">
            <v>337.3</v>
          </cell>
          <cell r="AP361">
            <v>345.49</v>
          </cell>
          <cell r="AQ361">
            <v>353.68</v>
          </cell>
          <cell r="AR361">
            <v>361.87</v>
          </cell>
          <cell r="AS361">
            <v>370.06</v>
          </cell>
          <cell r="AT361">
            <v>378.25</v>
          </cell>
          <cell r="AU361">
            <v>386.44</v>
          </cell>
          <cell r="AV361">
            <v>394.63</v>
          </cell>
          <cell r="AW361">
            <v>402.82</v>
          </cell>
          <cell r="AX361">
            <v>411.01</v>
          </cell>
          <cell r="AY361">
            <v>419.2</v>
          </cell>
          <cell r="AZ361">
            <v>427.39</v>
          </cell>
          <cell r="BA361">
            <v>435.58</v>
          </cell>
          <cell r="BB361">
            <v>443.77</v>
          </cell>
          <cell r="BC361">
            <v>402.82</v>
          </cell>
          <cell r="BD361">
            <v>195</v>
          </cell>
          <cell r="BE361">
            <v>357.56</v>
          </cell>
          <cell r="BF361">
            <v>369.02</v>
          </cell>
          <cell r="BG361">
            <v>380.49</v>
          </cell>
          <cell r="BH361">
            <v>391.95</v>
          </cell>
          <cell r="BI361">
            <v>403.42</v>
          </cell>
          <cell r="BJ361">
            <v>414.89</v>
          </cell>
          <cell r="BK361">
            <v>426.35</v>
          </cell>
          <cell r="BL361">
            <v>437.82</v>
          </cell>
          <cell r="BM361">
            <v>449.29</v>
          </cell>
          <cell r="BN361">
            <v>460.75</v>
          </cell>
          <cell r="BO361">
            <v>472.22</v>
          </cell>
          <cell r="BP361">
            <v>483.68</v>
          </cell>
          <cell r="BQ361">
            <v>495.15</v>
          </cell>
          <cell r="BR361">
            <v>506.62</v>
          </cell>
          <cell r="BS361">
            <v>518.08000000000004</v>
          </cell>
          <cell r="BT361">
            <v>529.54999999999995</v>
          </cell>
          <cell r="BU361">
            <v>541.01</v>
          </cell>
          <cell r="BV361">
            <v>552.48</v>
          </cell>
          <cell r="BW361">
            <v>563.95000000000005</v>
          </cell>
          <cell r="BX361">
            <v>575.41</v>
          </cell>
          <cell r="BY361">
            <v>586.88</v>
          </cell>
          <cell r="BZ361">
            <v>598.34</v>
          </cell>
          <cell r="CA361">
            <v>609.80999999999995</v>
          </cell>
          <cell r="CB361">
            <v>621.28</v>
          </cell>
          <cell r="CC361">
            <v>563.94000000000005</v>
          </cell>
        </row>
        <row r="362">
          <cell r="AD362">
            <v>196</v>
          </cell>
          <cell r="AE362">
            <v>256.7</v>
          </cell>
          <cell r="AF362">
            <v>264.94</v>
          </cell>
          <cell r="AG362">
            <v>273.17</v>
          </cell>
          <cell r="AH362">
            <v>281.39999999999998</v>
          </cell>
          <cell r="AI362">
            <v>289.63</v>
          </cell>
          <cell r="AJ362">
            <v>297.86</v>
          </cell>
          <cell r="AK362">
            <v>306.10000000000002</v>
          </cell>
          <cell r="AL362">
            <v>314.33</v>
          </cell>
          <cell r="AM362">
            <v>322.56</v>
          </cell>
          <cell r="AN362">
            <v>330.79</v>
          </cell>
          <cell r="AO362">
            <v>339.02</v>
          </cell>
          <cell r="AP362">
            <v>347.26</v>
          </cell>
          <cell r="AQ362">
            <v>355.49</v>
          </cell>
          <cell r="AR362">
            <v>363.72</v>
          </cell>
          <cell r="AS362">
            <v>371.95</v>
          </cell>
          <cell r="AT362">
            <v>380.18</v>
          </cell>
          <cell r="AU362">
            <v>388.42</v>
          </cell>
          <cell r="AV362">
            <v>396.65</v>
          </cell>
          <cell r="AW362">
            <v>404.88</v>
          </cell>
          <cell r="AX362">
            <v>413.11</v>
          </cell>
          <cell r="AY362">
            <v>421.34</v>
          </cell>
          <cell r="AZ362">
            <v>429.58</v>
          </cell>
          <cell r="BA362">
            <v>437.81</v>
          </cell>
          <cell r="BB362">
            <v>446.04</v>
          </cell>
          <cell r="BC362">
            <v>404.88</v>
          </cell>
          <cell r="BD362">
            <v>196</v>
          </cell>
          <cell r="BE362">
            <v>359.39</v>
          </cell>
          <cell r="BF362">
            <v>370.91</v>
          </cell>
          <cell r="BG362">
            <v>382.44</v>
          </cell>
          <cell r="BH362">
            <v>393.96</v>
          </cell>
          <cell r="BI362">
            <v>405.49</v>
          </cell>
          <cell r="BJ362">
            <v>417.01</v>
          </cell>
          <cell r="BK362">
            <v>428.53</v>
          </cell>
          <cell r="BL362">
            <v>440.06</v>
          </cell>
          <cell r="BM362">
            <v>451.58</v>
          </cell>
          <cell r="BN362">
            <v>463.11</v>
          </cell>
          <cell r="BO362">
            <v>474.63</v>
          </cell>
          <cell r="BP362">
            <v>486.16</v>
          </cell>
          <cell r="BQ362">
            <v>497.68</v>
          </cell>
          <cell r="BR362">
            <v>509.21</v>
          </cell>
          <cell r="BS362">
            <v>520.73</v>
          </cell>
          <cell r="BT362">
            <v>532.26</v>
          </cell>
          <cell r="BU362">
            <v>543.78</v>
          </cell>
          <cell r="BV362">
            <v>555.30999999999995</v>
          </cell>
          <cell r="BW362">
            <v>566.83000000000004</v>
          </cell>
          <cell r="BX362">
            <v>578.36</v>
          </cell>
          <cell r="BY362">
            <v>589.88</v>
          </cell>
          <cell r="BZ362">
            <v>601.41</v>
          </cell>
          <cell r="CA362">
            <v>612.92999999999995</v>
          </cell>
          <cell r="CB362">
            <v>624.46</v>
          </cell>
          <cell r="CC362">
            <v>566.83000000000004</v>
          </cell>
        </row>
        <row r="363">
          <cell r="AD363">
            <v>197</v>
          </cell>
          <cell r="AE363">
            <v>258.01</v>
          </cell>
          <cell r="AF363">
            <v>266.27999999999997</v>
          </cell>
          <cell r="AG363">
            <v>274.56</v>
          </cell>
          <cell r="AH363">
            <v>282.83</v>
          </cell>
          <cell r="AI363">
            <v>291.11</v>
          </cell>
          <cell r="AJ363">
            <v>299.38</v>
          </cell>
          <cell r="AK363">
            <v>307.64999999999998</v>
          </cell>
          <cell r="AL363">
            <v>315.93</v>
          </cell>
          <cell r="AM363">
            <v>324.2</v>
          </cell>
          <cell r="AN363">
            <v>332.48</v>
          </cell>
          <cell r="AO363">
            <v>340.75</v>
          </cell>
          <cell r="AP363">
            <v>349.03</v>
          </cell>
          <cell r="AQ363">
            <v>357.3</v>
          </cell>
          <cell r="AR363">
            <v>365.57</v>
          </cell>
          <cell r="AS363">
            <v>373.85</v>
          </cell>
          <cell r="AT363">
            <v>382.12</v>
          </cell>
          <cell r="AU363">
            <v>390.4</v>
          </cell>
          <cell r="AV363">
            <v>398.67</v>
          </cell>
          <cell r="AW363">
            <v>406.94</v>
          </cell>
          <cell r="AX363">
            <v>415.22</v>
          </cell>
          <cell r="AY363">
            <v>423.49</v>
          </cell>
          <cell r="AZ363">
            <v>431.77</v>
          </cell>
          <cell r="BA363">
            <v>440.04</v>
          </cell>
          <cell r="BB363">
            <v>448.31</v>
          </cell>
          <cell r="BC363">
            <v>406.94</v>
          </cell>
          <cell r="BD363">
            <v>197</v>
          </cell>
          <cell r="BE363">
            <v>361.21</v>
          </cell>
          <cell r="BF363">
            <v>372.8</v>
          </cell>
          <cell r="BG363">
            <v>384.38</v>
          </cell>
          <cell r="BH363">
            <v>395.97</v>
          </cell>
          <cell r="BI363">
            <v>407.55</v>
          </cell>
          <cell r="BJ363">
            <v>419.13</v>
          </cell>
          <cell r="BK363">
            <v>430.72</v>
          </cell>
          <cell r="BL363">
            <v>442.3</v>
          </cell>
          <cell r="BM363">
            <v>453.88</v>
          </cell>
          <cell r="BN363">
            <v>465.47</v>
          </cell>
          <cell r="BO363">
            <v>477.05</v>
          </cell>
          <cell r="BP363">
            <v>488.64</v>
          </cell>
          <cell r="BQ363">
            <v>500.22</v>
          </cell>
          <cell r="BR363">
            <v>511.8</v>
          </cell>
          <cell r="BS363">
            <v>523.39</v>
          </cell>
          <cell r="BT363">
            <v>534.97</v>
          </cell>
          <cell r="BU363">
            <v>546.54999999999995</v>
          </cell>
          <cell r="BV363">
            <v>558.14</v>
          </cell>
          <cell r="BW363">
            <v>569.72</v>
          </cell>
          <cell r="BX363">
            <v>581.29999999999995</v>
          </cell>
          <cell r="BY363">
            <v>592.89</v>
          </cell>
          <cell r="BZ363">
            <v>604.47</v>
          </cell>
          <cell r="CA363">
            <v>616.04999999999995</v>
          </cell>
          <cell r="CB363">
            <v>627.64</v>
          </cell>
          <cell r="CC363">
            <v>569.72</v>
          </cell>
        </row>
        <row r="364">
          <cell r="AD364">
            <v>198</v>
          </cell>
          <cell r="AE364">
            <v>259.32</v>
          </cell>
          <cell r="AF364">
            <v>267.63</v>
          </cell>
          <cell r="AG364">
            <v>275.95</v>
          </cell>
          <cell r="AH364">
            <v>284.27</v>
          </cell>
          <cell r="AI364">
            <v>292.58</v>
          </cell>
          <cell r="AJ364">
            <v>300.89999999999998</v>
          </cell>
          <cell r="AK364">
            <v>309.20999999999998</v>
          </cell>
          <cell r="AL364">
            <v>317.52999999999997</v>
          </cell>
          <cell r="AM364">
            <v>325.85000000000002</v>
          </cell>
          <cell r="AN364">
            <v>334.16</v>
          </cell>
          <cell r="AO364">
            <v>342.48</v>
          </cell>
          <cell r="AP364">
            <v>350.79</v>
          </cell>
          <cell r="AQ364">
            <v>359.11</v>
          </cell>
          <cell r="AR364">
            <v>367.43</v>
          </cell>
          <cell r="AS364">
            <v>375.74</v>
          </cell>
          <cell r="AT364">
            <v>384.06</v>
          </cell>
          <cell r="AU364">
            <v>392.37</v>
          </cell>
          <cell r="AV364">
            <v>400.69</v>
          </cell>
          <cell r="AW364">
            <v>409.01</v>
          </cell>
          <cell r="AX364">
            <v>417.32</v>
          </cell>
          <cell r="AY364">
            <v>425.64</v>
          </cell>
          <cell r="AZ364">
            <v>433.95</v>
          </cell>
          <cell r="BA364">
            <v>442.27</v>
          </cell>
          <cell r="BB364">
            <v>450.59</v>
          </cell>
          <cell r="BC364">
            <v>409.01</v>
          </cell>
          <cell r="BD364">
            <v>198</v>
          </cell>
          <cell r="BE364">
            <v>363.04</v>
          </cell>
          <cell r="BF364">
            <v>374.69</v>
          </cell>
          <cell r="BG364">
            <v>386.33</v>
          </cell>
          <cell r="BH364">
            <v>397.97</v>
          </cell>
          <cell r="BI364">
            <v>409.61</v>
          </cell>
          <cell r="BJ364">
            <v>421.26</v>
          </cell>
          <cell r="BK364">
            <v>432.9</v>
          </cell>
          <cell r="BL364">
            <v>444.54</v>
          </cell>
          <cell r="BM364">
            <v>456.18</v>
          </cell>
          <cell r="BN364">
            <v>467.83</v>
          </cell>
          <cell r="BO364">
            <v>479.47</v>
          </cell>
          <cell r="BP364">
            <v>491.11</v>
          </cell>
          <cell r="BQ364">
            <v>502.75</v>
          </cell>
          <cell r="BR364">
            <v>514.4</v>
          </cell>
          <cell r="BS364">
            <v>526.04</v>
          </cell>
          <cell r="BT364">
            <v>537.67999999999995</v>
          </cell>
          <cell r="BU364">
            <v>549.32000000000005</v>
          </cell>
          <cell r="BV364">
            <v>560.97</v>
          </cell>
          <cell r="BW364">
            <v>572.61</v>
          </cell>
          <cell r="BX364">
            <v>584.25</v>
          </cell>
          <cell r="BY364">
            <v>595.89</v>
          </cell>
          <cell r="BZ364">
            <v>607.53</v>
          </cell>
          <cell r="CA364">
            <v>619.17999999999995</v>
          </cell>
          <cell r="CB364">
            <v>630.82000000000005</v>
          </cell>
          <cell r="CC364">
            <v>572.61</v>
          </cell>
        </row>
        <row r="365">
          <cell r="AD365">
            <v>199</v>
          </cell>
          <cell r="AE365">
            <v>260.62</v>
          </cell>
          <cell r="AF365">
            <v>268.98</v>
          </cell>
          <cell r="AG365">
            <v>277.33999999999997</v>
          </cell>
          <cell r="AH365">
            <v>285.7</v>
          </cell>
          <cell r="AI365">
            <v>294.06</v>
          </cell>
          <cell r="AJ365">
            <v>302.41000000000003</v>
          </cell>
          <cell r="AK365">
            <v>310.77</v>
          </cell>
          <cell r="AL365">
            <v>319.13</v>
          </cell>
          <cell r="AM365">
            <v>327.49</v>
          </cell>
          <cell r="AN365">
            <v>335.85</v>
          </cell>
          <cell r="AO365">
            <v>344.2</v>
          </cell>
          <cell r="AP365">
            <v>352.56</v>
          </cell>
          <cell r="AQ365">
            <v>360.92</v>
          </cell>
          <cell r="AR365">
            <v>369.28</v>
          </cell>
          <cell r="AS365">
            <v>377.64</v>
          </cell>
          <cell r="AT365">
            <v>385.99</v>
          </cell>
          <cell r="AU365">
            <v>394.35</v>
          </cell>
          <cell r="AV365">
            <v>402.71</v>
          </cell>
          <cell r="AW365">
            <v>411.07</v>
          </cell>
          <cell r="AX365">
            <v>419.43</v>
          </cell>
          <cell r="AY365">
            <v>427.78</v>
          </cell>
          <cell r="AZ365">
            <v>436.14</v>
          </cell>
          <cell r="BA365">
            <v>444.5</v>
          </cell>
          <cell r="BB365">
            <v>452.86</v>
          </cell>
          <cell r="BC365">
            <v>411.07</v>
          </cell>
          <cell r="BD365">
            <v>199</v>
          </cell>
          <cell r="BE365">
            <v>364.87</v>
          </cell>
          <cell r="BF365">
            <v>376.57</v>
          </cell>
          <cell r="BG365">
            <v>388.28</v>
          </cell>
          <cell r="BH365">
            <v>399.98</v>
          </cell>
          <cell r="BI365">
            <v>411.68</v>
          </cell>
          <cell r="BJ365">
            <v>423.38</v>
          </cell>
          <cell r="BK365">
            <v>435.08</v>
          </cell>
          <cell r="BL365">
            <v>446.78</v>
          </cell>
          <cell r="BM365">
            <v>458.48</v>
          </cell>
          <cell r="BN365">
            <v>470.18</v>
          </cell>
          <cell r="BO365">
            <v>481.89</v>
          </cell>
          <cell r="BP365">
            <v>493.59</v>
          </cell>
          <cell r="BQ365">
            <v>505.29</v>
          </cell>
          <cell r="BR365">
            <v>516.99</v>
          </cell>
          <cell r="BS365">
            <v>528.69000000000005</v>
          </cell>
          <cell r="BT365">
            <v>540.39</v>
          </cell>
          <cell r="BU365">
            <v>552.09</v>
          </cell>
          <cell r="BV365">
            <v>563.79</v>
          </cell>
          <cell r="BW365">
            <v>575.49</v>
          </cell>
          <cell r="BX365">
            <v>587.20000000000005</v>
          </cell>
          <cell r="BY365">
            <v>598.9</v>
          </cell>
          <cell r="BZ365">
            <v>610.6</v>
          </cell>
          <cell r="CA365">
            <v>622.29999999999995</v>
          </cell>
          <cell r="CB365">
            <v>634</v>
          </cell>
          <cell r="CC365">
            <v>575.49</v>
          </cell>
        </row>
        <row r="366">
          <cell r="AD366">
            <v>200</v>
          </cell>
          <cell r="AE366">
            <v>261.93</v>
          </cell>
          <cell r="AF366">
            <v>270.33</v>
          </cell>
          <cell r="AG366">
            <v>278.73</v>
          </cell>
          <cell r="AH366">
            <v>287.13</v>
          </cell>
          <cell r="AI366">
            <v>295.52999999999997</v>
          </cell>
          <cell r="AJ366">
            <v>303.93</v>
          </cell>
          <cell r="AK366">
            <v>312.33</v>
          </cell>
          <cell r="AL366">
            <v>320.73</v>
          </cell>
          <cell r="AM366">
            <v>329.13</v>
          </cell>
          <cell r="AN366">
            <v>337.53</v>
          </cell>
          <cell r="AO366">
            <v>345.93</v>
          </cell>
          <cell r="AP366">
            <v>354.33</v>
          </cell>
          <cell r="AQ366">
            <v>362.73</v>
          </cell>
          <cell r="AR366">
            <v>371.13</v>
          </cell>
          <cell r="AS366">
            <v>379.53</v>
          </cell>
          <cell r="AT366">
            <v>387.93</v>
          </cell>
          <cell r="AU366">
            <v>396.33</v>
          </cell>
          <cell r="AV366">
            <v>404.73</v>
          </cell>
          <cell r="AW366">
            <v>413.13</v>
          </cell>
          <cell r="AX366">
            <v>421.53</v>
          </cell>
          <cell r="AY366">
            <v>429.93</v>
          </cell>
          <cell r="AZ366">
            <v>438.33</v>
          </cell>
          <cell r="BA366">
            <v>446.73</v>
          </cell>
          <cell r="BB366">
            <v>455.13</v>
          </cell>
          <cell r="BC366">
            <v>413.13</v>
          </cell>
          <cell r="BD366">
            <v>200</v>
          </cell>
          <cell r="BE366">
            <v>366.7</v>
          </cell>
          <cell r="BF366">
            <v>378.46</v>
          </cell>
          <cell r="BG366">
            <v>390.22</v>
          </cell>
          <cell r="BH366">
            <v>401.98</v>
          </cell>
          <cell r="BI366">
            <v>413.74</v>
          </cell>
          <cell r="BJ366">
            <v>425.5</v>
          </cell>
          <cell r="BK366">
            <v>437.26</v>
          </cell>
          <cell r="BL366">
            <v>449.02</v>
          </cell>
          <cell r="BM366">
            <v>460.78</v>
          </cell>
          <cell r="BN366">
            <v>472.54</v>
          </cell>
          <cell r="BO366">
            <v>484.3</v>
          </cell>
          <cell r="BP366">
            <v>496.06</v>
          </cell>
          <cell r="BQ366">
            <v>507.82</v>
          </cell>
          <cell r="BR366">
            <v>519.58000000000004</v>
          </cell>
          <cell r="BS366">
            <v>531.34</v>
          </cell>
          <cell r="BT366">
            <v>543.1</v>
          </cell>
          <cell r="BU366">
            <v>554.86</v>
          </cell>
          <cell r="BV366">
            <v>566.62</v>
          </cell>
          <cell r="BW366">
            <v>578.38</v>
          </cell>
          <cell r="BX366">
            <v>590.14</v>
          </cell>
          <cell r="BY366">
            <v>601.9</v>
          </cell>
          <cell r="BZ366">
            <v>613.66</v>
          </cell>
          <cell r="CA366">
            <v>625.41999999999996</v>
          </cell>
          <cell r="CB366">
            <v>637.17999999999995</v>
          </cell>
          <cell r="CC366">
            <v>578.38</v>
          </cell>
        </row>
        <row r="370">
          <cell r="AD370">
            <v>1</v>
          </cell>
          <cell r="AE370">
            <v>2.2999999999999998</v>
          </cell>
          <cell r="AF370">
            <v>2.33</v>
          </cell>
          <cell r="AG370">
            <v>2.36</v>
          </cell>
          <cell r="AH370">
            <v>2.39</v>
          </cell>
          <cell r="AI370">
            <v>2.42</v>
          </cell>
          <cell r="AJ370">
            <v>2.4500000000000002</v>
          </cell>
          <cell r="AK370">
            <v>2.48</v>
          </cell>
          <cell r="AL370">
            <v>2.5</v>
          </cell>
          <cell r="AM370">
            <v>2.5299999999999998</v>
          </cell>
          <cell r="AN370">
            <v>2.56</v>
          </cell>
          <cell r="AO370">
            <v>2.59</v>
          </cell>
          <cell r="AP370">
            <v>2.62</v>
          </cell>
          <cell r="AQ370">
            <v>2.65</v>
          </cell>
          <cell r="AR370">
            <v>2.68</v>
          </cell>
          <cell r="AS370">
            <v>2.71</v>
          </cell>
          <cell r="AT370">
            <v>2.73</v>
          </cell>
          <cell r="AU370">
            <v>2.76</v>
          </cell>
          <cell r="AV370">
            <v>2.79</v>
          </cell>
          <cell r="AW370">
            <v>2.82</v>
          </cell>
          <cell r="AX370">
            <v>2.85</v>
          </cell>
          <cell r="AY370">
            <v>2.88</v>
          </cell>
          <cell r="AZ370">
            <v>2.91</v>
          </cell>
          <cell r="BA370">
            <v>2.93</v>
          </cell>
          <cell r="BB370">
            <v>2.96</v>
          </cell>
          <cell r="BC370">
            <v>2.82</v>
          </cell>
          <cell r="BD370">
            <v>1</v>
          </cell>
          <cell r="BE370">
            <v>3.22</v>
          </cell>
          <cell r="BF370">
            <v>3.27</v>
          </cell>
          <cell r="BG370">
            <v>3.31</v>
          </cell>
          <cell r="BH370">
            <v>3.35</v>
          </cell>
          <cell r="BI370">
            <v>3.39</v>
          </cell>
          <cell r="BJ370">
            <v>3.43</v>
          </cell>
          <cell r="BK370">
            <v>3.47</v>
          </cell>
          <cell r="BL370">
            <v>3.51</v>
          </cell>
          <cell r="BM370">
            <v>3.55</v>
          </cell>
          <cell r="BN370">
            <v>3.59</v>
          </cell>
          <cell r="BO370">
            <v>3.63</v>
          </cell>
          <cell r="BP370">
            <v>3.67</v>
          </cell>
          <cell r="BQ370">
            <v>3.71</v>
          </cell>
          <cell r="BR370">
            <v>3.75</v>
          </cell>
          <cell r="BS370">
            <v>3.79</v>
          </cell>
          <cell r="BT370">
            <v>3.83</v>
          </cell>
          <cell r="BU370">
            <v>3.87</v>
          </cell>
          <cell r="BV370">
            <v>3.91</v>
          </cell>
          <cell r="BW370">
            <v>3.95</v>
          </cell>
          <cell r="BX370">
            <v>3.99</v>
          </cell>
          <cell r="BY370">
            <v>4.03</v>
          </cell>
          <cell r="BZ370">
            <v>4.07</v>
          </cell>
          <cell r="CA370">
            <v>4.1100000000000003</v>
          </cell>
          <cell r="CB370">
            <v>4.1500000000000004</v>
          </cell>
          <cell r="CC370">
            <v>3.95</v>
          </cell>
        </row>
        <row r="371">
          <cell r="AD371">
            <v>2</v>
          </cell>
          <cell r="AE371">
            <v>3.01</v>
          </cell>
          <cell r="AF371">
            <v>3.07</v>
          </cell>
          <cell r="AG371">
            <v>3.12</v>
          </cell>
          <cell r="AH371">
            <v>3.18</v>
          </cell>
          <cell r="AI371">
            <v>3.24</v>
          </cell>
          <cell r="AJ371">
            <v>3.29</v>
          </cell>
          <cell r="AK371">
            <v>3.35</v>
          </cell>
          <cell r="AL371">
            <v>3.41</v>
          </cell>
          <cell r="AM371">
            <v>3.47</v>
          </cell>
          <cell r="AN371">
            <v>3.52</v>
          </cell>
          <cell r="AO371">
            <v>3.58</v>
          </cell>
          <cell r="AP371">
            <v>3.64</v>
          </cell>
          <cell r="AQ371">
            <v>3.7</v>
          </cell>
          <cell r="AR371">
            <v>3.75</v>
          </cell>
          <cell r="AS371">
            <v>3.81</v>
          </cell>
          <cell r="AT371">
            <v>3.87</v>
          </cell>
          <cell r="AU371">
            <v>3.93</v>
          </cell>
          <cell r="AV371">
            <v>3.98</v>
          </cell>
          <cell r="AW371">
            <v>4.04</v>
          </cell>
          <cell r="AX371">
            <v>4.0999999999999996</v>
          </cell>
          <cell r="AY371">
            <v>4.1500000000000004</v>
          </cell>
          <cell r="AZ371">
            <v>4.21</v>
          </cell>
          <cell r="BA371">
            <v>4.2699999999999996</v>
          </cell>
          <cell r="BB371">
            <v>4.33</v>
          </cell>
          <cell r="BC371">
            <v>4.04</v>
          </cell>
          <cell r="BD371">
            <v>2</v>
          </cell>
          <cell r="BE371">
            <v>4.21</v>
          </cell>
          <cell r="BF371">
            <v>4.29</v>
          </cell>
          <cell r="BG371">
            <v>4.37</v>
          </cell>
          <cell r="BH371">
            <v>4.45</v>
          </cell>
          <cell r="BI371">
            <v>4.53</v>
          </cell>
          <cell r="BJ371">
            <v>4.6100000000000003</v>
          </cell>
          <cell r="BK371">
            <v>4.6900000000000004</v>
          </cell>
          <cell r="BL371">
            <v>4.7699999999999996</v>
          </cell>
          <cell r="BM371">
            <v>4.8499999999999996</v>
          </cell>
          <cell r="BN371">
            <v>4.93</v>
          </cell>
          <cell r="BO371">
            <v>5.01</v>
          </cell>
          <cell r="BP371">
            <v>5.09</v>
          </cell>
          <cell r="BQ371">
            <v>5.17</v>
          </cell>
          <cell r="BR371">
            <v>5.25</v>
          </cell>
          <cell r="BS371">
            <v>5.34</v>
          </cell>
          <cell r="BT371">
            <v>5.42</v>
          </cell>
          <cell r="BU371">
            <v>5.5</v>
          </cell>
          <cell r="BV371">
            <v>5.58</v>
          </cell>
          <cell r="BW371">
            <v>5.66</v>
          </cell>
          <cell r="BX371">
            <v>5.74</v>
          </cell>
          <cell r="BY371">
            <v>5.82</v>
          </cell>
          <cell r="BZ371">
            <v>5.9</v>
          </cell>
          <cell r="CA371">
            <v>5.98</v>
          </cell>
          <cell r="CB371">
            <v>6.06</v>
          </cell>
          <cell r="CC371">
            <v>5.66</v>
          </cell>
        </row>
        <row r="372">
          <cell r="AD372">
            <v>3</v>
          </cell>
          <cell r="AE372">
            <v>3.71</v>
          </cell>
          <cell r="AF372">
            <v>3.8</v>
          </cell>
          <cell r="AG372">
            <v>3.88</v>
          </cell>
          <cell r="AH372">
            <v>3.97</v>
          </cell>
          <cell r="AI372">
            <v>4.0599999999999996</v>
          </cell>
          <cell r="AJ372">
            <v>4.1399999999999997</v>
          </cell>
          <cell r="AK372">
            <v>4.2300000000000004</v>
          </cell>
          <cell r="AL372">
            <v>4.3099999999999996</v>
          </cell>
          <cell r="AM372">
            <v>4.4000000000000004</v>
          </cell>
          <cell r="AN372">
            <v>4.49</v>
          </cell>
          <cell r="AO372">
            <v>4.57</v>
          </cell>
          <cell r="AP372">
            <v>4.66</v>
          </cell>
          <cell r="AQ372">
            <v>4.74</v>
          </cell>
          <cell r="AR372">
            <v>4.83</v>
          </cell>
          <cell r="AS372">
            <v>4.92</v>
          </cell>
          <cell r="AT372">
            <v>5</v>
          </cell>
          <cell r="AU372">
            <v>5.09</v>
          </cell>
          <cell r="AV372">
            <v>5.17</v>
          </cell>
          <cell r="AW372">
            <v>5.26</v>
          </cell>
          <cell r="AX372">
            <v>5.35</v>
          </cell>
          <cell r="AY372">
            <v>5.43</v>
          </cell>
          <cell r="AZ372">
            <v>5.52</v>
          </cell>
          <cell r="BA372">
            <v>5.6</v>
          </cell>
          <cell r="BB372">
            <v>5.69</v>
          </cell>
          <cell r="BC372">
            <v>5.26</v>
          </cell>
          <cell r="BD372">
            <v>3</v>
          </cell>
          <cell r="BE372">
            <v>5.2</v>
          </cell>
          <cell r="BF372">
            <v>5.32</v>
          </cell>
          <cell r="BG372">
            <v>5.44</v>
          </cell>
          <cell r="BH372">
            <v>5.56</v>
          </cell>
          <cell r="BI372">
            <v>5.68</v>
          </cell>
          <cell r="BJ372">
            <v>5.8</v>
          </cell>
          <cell r="BK372">
            <v>5.92</v>
          </cell>
          <cell r="BL372">
            <v>6.04</v>
          </cell>
          <cell r="BM372">
            <v>6.16</v>
          </cell>
          <cell r="BN372">
            <v>6.28</v>
          </cell>
          <cell r="BO372">
            <v>6.4</v>
          </cell>
          <cell r="BP372">
            <v>6.52</v>
          </cell>
          <cell r="BQ372">
            <v>6.64</v>
          </cell>
          <cell r="BR372">
            <v>6.76</v>
          </cell>
          <cell r="BS372">
            <v>6.88</v>
          </cell>
          <cell r="BT372">
            <v>7</v>
          </cell>
          <cell r="BU372">
            <v>7.12</v>
          </cell>
          <cell r="BV372">
            <v>7.24</v>
          </cell>
          <cell r="BW372">
            <v>7.36</v>
          </cell>
          <cell r="BX372">
            <v>7.48</v>
          </cell>
          <cell r="BY372">
            <v>7.61</v>
          </cell>
          <cell r="BZ372">
            <v>7.73</v>
          </cell>
          <cell r="CA372">
            <v>7.85</v>
          </cell>
          <cell r="CB372">
            <v>7.97</v>
          </cell>
          <cell r="CC372">
            <v>7.36</v>
          </cell>
        </row>
        <row r="373">
          <cell r="AD373">
            <v>4</v>
          </cell>
          <cell r="AE373">
            <v>4.42</v>
          </cell>
          <cell r="AF373">
            <v>4.53</v>
          </cell>
          <cell r="AG373">
            <v>4.6500000000000004</v>
          </cell>
          <cell r="AH373">
            <v>4.76</v>
          </cell>
          <cell r="AI373">
            <v>4.88</v>
          </cell>
          <cell r="AJ373">
            <v>4.99</v>
          </cell>
          <cell r="AK373">
            <v>5.0999999999999996</v>
          </cell>
          <cell r="AL373">
            <v>5.22</v>
          </cell>
          <cell r="AM373">
            <v>5.33</v>
          </cell>
          <cell r="AN373">
            <v>5.45</v>
          </cell>
          <cell r="AO373">
            <v>5.56</v>
          </cell>
          <cell r="AP373">
            <v>5.68</v>
          </cell>
          <cell r="AQ373">
            <v>5.79</v>
          </cell>
          <cell r="AR373">
            <v>5.91</v>
          </cell>
          <cell r="AS373">
            <v>6.02</v>
          </cell>
          <cell r="AT373">
            <v>6.14</v>
          </cell>
          <cell r="AU373">
            <v>6.25</v>
          </cell>
          <cell r="AV373">
            <v>6.37</v>
          </cell>
          <cell r="AW373">
            <v>6.48</v>
          </cell>
          <cell r="AX373">
            <v>6.6</v>
          </cell>
          <cell r="AY373">
            <v>6.71</v>
          </cell>
          <cell r="AZ373">
            <v>6.82</v>
          </cell>
          <cell r="BA373">
            <v>6.94</v>
          </cell>
          <cell r="BB373">
            <v>7.05</v>
          </cell>
          <cell r="BC373">
            <v>6.48</v>
          </cell>
          <cell r="BD373">
            <v>4</v>
          </cell>
          <cell r="BE373">
            <v>6.18</v>
          </cell>
          <cell r="BF373">
            <v>6.34</v>
          </cell>
          <cell r="BG373">
            <v>6.5</v>
          </cell>
          <cell r="BH373">
            <v>6.67</v>
          </cell>
          <cell r="BI373">
            <v>6.83</v>
          </cell>
          <cell r="BJ373">
            <v>6.99</v>
          </cell>
          <cell r="BK373">
            <v>7.15</v>
          </cell>
          <cell r="BL373">
            <v>7.31</v>
          </cell>
          <cell r="BM373">
            <v>7.47</v>
          </cell>
          <cell r="BN373">
            <v>7.63</v>
          </cell>
          <cell r="BO373">
            <v>7.79</v>
          </cell>
          <cell r="BP373">
            <v>7.95</v>
          </cell>
          <cell r="BQ373">
            <v>8.11</v>
          </cell>
          <cell r="BR373">
            <v>8.27</v>
          </cell>
          <cell r="BS373">
            <v>8.43</v>
          </cell>
          <cell r="BT373">
            <v>8.59</v>
          </cell>
          <cell r="BU373">
            <v>8.75</v>
          </cell>
          <cell r="BV373">
            <v>8.91</v>
          </cell>
          <cell r="BW373">
            <v>9.07</v>
          </cell>
          <cell r="BX373">
            <v>9.23</v>
          </cell>
          <cell r="BY373">
            <v>9.39</v>
          </cell>
          <cell r="BZ373">
            <v>9.5500000000000007</v>
          </cell>
          <cell r="CA373">
            <v>9.7100000000000009</v>
          </cell>
          <cell r="CB373">
            <v>9.8800000000000008</v>
          </cell>
          <cell r="CC373">
            <v>9.07</v>
          </cell>
        </row>
        <row r="374">
          <cell r="AD374">
            <v>5</v>
          </cell>
          <cell r="AE374">
            <v>5.12</v>
          </cell>
          <cell r="AF374">
            <v>5.26</v>
          </cell>
          <cell r="AG374">
            <v>5.41</v>
          </cell>
          <cell r="AH374">
            <v>5.55</v>
          </cell>
          <cell r="AI374">
            <v>5.69</v>
          </cell>
          <cell r="AJ374">
            <v>5.84</v>
          </cell>
          <cell r="AK374">
            <v>5.98</v>
          </cell>
          <cell r="AL374">
            <v>6.12</v>
          </cell>
          <cell r="AM374">
            <v>6.27</v>
          </cell>
          <cell r="AN374">
            <v>6.41</v>
          </cell>
          <cell r="AO374">
            <v>6.55</v>
          </cell>
          <cell r="AP374">
            <v>6.7</v>
          </cell>
          <cell r="AQ374">
            <v>6.84</v>
          </cell>
          <cell r="AR374">
            <v>6.98</v>
          </cell>
          <cell r="AS374">
            <v>7.13</v>
          </cell>
          <cell r="AT374">
            <v>7.27</v>
          </cell>
          <cell r="AU374">
            <v>7.41</v>
          </cell>
          <cell r="AV374">
            <v>7.56</v>
          </cell>
          <cell r="AW374">
            <v>7.7</v>
          </cell>
          <cell r="AX374">
            <v>7.84</v>
          </cell>
          <cell r="AY374">
            <v>7.99</v>
          </cell>
          <cell r="AZ374">
            <v>8.1300000000000008</v>
          </cell>
          <cell r="BA374">
            <v>8.27</v>
          </cell>
          <cell r="BB374">
            <v>8.42</v>
          </cell>
          <cell r="BC374">
            <v>7.7</v>
          </cell>
          <cell r="BD374">
            <v>5</v>
          </cell>
          <cell r="BE374">
            <v>7.17</v>
          </cell>
          <cell r="BF374">
            <v>7.37</v>
          </cell>
          <cell r="BG374">
            <v>7.57</v>
          </cell>
          <cell r="BH374">
            <v>7.77</v>
          </cell>
          <cell r="BI374">
            <v>7.97</v>
          </cell>
          <cell r="BJ374">
            <v>8.17</v>
          </cell>
          <cell r="BK374">
            <v>8.3699999999999992</v>
          </cell>
          <cell r="BL374">
            <v>8.57</v>
          </cell>
          <cell r="BM374">
            <v>8.7799999999999994</v>
          </cell>
          <cell r="BN374">
            <v>8.98</v>
          </cell>
          <cell r="BO374">
            <v>9.18</v>
          </cell>
          <cell r="BP374">
            <v>9.3800000000000008</v>
          </cell>
          <cell r="BQ374">
            <v>9.58</v>
          </cell>
          <cell r="BR374">
            <v>9.7799999999999994</v>
          </cell>
          <cell r="BS374">
            <v>9.98</v>
          </cell>
          <cell r="BT374">
            <v>10.18</v>
          </cell>
          <cell r="BU374">
            <v>10.38</v>
          </cell>
          <cell r="BV374">
            <v>10.58</v>
          </cell>
          <cell r="BW374">
            <v>10.78</v>
          </cell>
          <cell r="BX374">
            <v>10.98</v>
          </cell>
          <cell r="BY374">
            <v>11.18</v>
          </cell>
          <cell r="BZ374">
            <v>11.38</v>
          </cell>
          <cell r="CA374">
            <v>11.58</v>
          </cell>
          <cell r="CB374">
            <v>11.78</v>
          </cell>
          <cell r="CC374">
            <v>10.78</v>
          </cell>
        </row>
        <row r="375">
          <cell r="AD375">
            <v>6</v>
          </cell>
          <cell r="AE375">
            <v>5.83</v>
          </cell>
          <cell r="AF375">
            <v>6</v>
          </cell>
          <cell r="AG375">
            <v>6.17</v>
          </cell>
          <cell r="AH375">
            <v>6.34</v>
          </cell>
          <cell r="AI375">
            <v>6.51</v>
          </cell>
          <cell r="AJ375">
            <v>6.69</v>
          </cell>
          <cell r="AK375">
            <v>6.86</v>
          </cell>
          <cell r="AL375">
            <v>7.03</v>
          </cell>
          <cell r="AM375">
            <v>7.2</v>
          </cell>
          <cell r="AN375">
            <v>7.37</v>
          </cell>
          <cell r="AO375">
            <v>7.55</v>
          </cell>
          <cell r="AP375">
            <v>7.72</v>
          </cell>
          <cell r="AQ375">
            <v>7.89</v>
          </cell>
          <cell r="AR375">
            <v>8.06</v>
          </cell>
          <cell r="AS375">
            <v>8.23</v>
          </cell>
          <cell r="AT375">
            <v>8.41</v>
          </cell>
          <cell r="AU375">
            <v>8.58</v>
          </cell>
          <cell r="AV375">
            <v>8.75</v>
          </cell>
          <cell r="AW375">
            <v>8.92</v>
          </cell>
          <cell r="AX375">
            <v>9.09</v>
          </cell>
          <cell r="AY375">
            <v>9.27</v>
          </cell>
          <cell r="AZ375">
            <v>9.44</v>
          </cell>
          <cell r="BA375">
            <v>9.61</v>
          </cell>
          <cell r="BB375">
            <v>9.7799999999999994</v>
          </cell>
          <cell r="BC375">
            <v>8.92</v>
          </cell>
          <cell r="BD375">
            <v>6</v>
          </cell>
          <cell r="BE375">
            <v>8.16</v>
          </cell>
          <cell r="BF375">
            <v>8.4</v>
          </cell>
          <cell r="BG375">
            <v>8.64</v>
          </cell>
          <cell r="BH375">
            <v>8.8800000000000008</v>
          </cell>
          <cell r="BI375">
            <v>9.1199999999999992</v>
          </cell>
          <cell r="BJ375">
            <v>9.36</v>
          </cell>
          <cell r="BK375">
            <v>9.6</v>
          </cell>
          <cell r="BL375">
            <v>9.84</v>
          </cell>
          <cell r="BM375">
            <v>10.08</v>
          </cell>
          <cell r="BN375">
            <v>10.32</v>
          </cell>
          <cell r="BO375">
            <v>10.56</v>
          </cell>
          <cell r="BP375">
            <v>10.8</v>
          </cell>
          <cell r="BQ375">
            <v>11.05</v>
          </cell>
          <cell r="BR375">
            <v>11.29</v>
          </cell>
          <cell r="BS375">
            <v>11.53</v>
          </cell>
          <cell r="BT375">
            <v>11.77</v>
          </cell>
          <cell r="BU375">
            <v>12.01</v>
          </cell>
          <cell r="BV375">
            <v>12.25</v>
          </cell>
          <cell r="BW375">
            <v>12.49</v>
          </cell>
          <cell r="BX375">
            <v>12.73</v>
          </cell>
          <cell r="BY375">
            <v>12.97</v>
          </cell>
          <cell r="BZ375">
            <v>13.21</v>
          </cell>
          <cell r="CA375">
            <v>13.45</v>
          </cell>
          <cell r="CB375">
            <v>13.69</v>
          </cell>
          <cell r="CC375">
            <v>12.49</v>
          </cell>
        </row>
        <row r="376">
          <cell r="AD376">
            <v>7</v>
          </cell>
          <cell r="AE376">
            <v>6.53</v>
          </cell>
          <cell r="AF376">
            <v>6.73</v>
          </cell>
          <cell r="AG376">
            <v>6.93</v>
          </cell>
          <cell r="AH376">
            <v>7.13</v>
          </cell>
          <cell r="AI376">
            <v>7.33</v>
          </cell>
          <cell r="AJ376">
            <v>7.53</v>
          </cell>
          <cell r="AK376">
            <v>7.73</v>
          </cell>
          <cell r="AL376">
            <v>7.93</v>
          </cell>
          <cell r="AM376">
            <v>8.14</v>
          </cell>
          <cell r="AN376">
            <v>8.34</v>
          </cell>
          <cell r="AO376">
            <v>8.5399999999999991</v>
          </cell>
          <cell r="AP376">
            <v>8.74</v>
          </cell>
          <cell r="AQ376">
            <v>8.94</v>
          </cell>
          <cell r="AR376">
            <v>9.14</v>
          </cell>
          <cell r="AS376">
            <v>9.34</v>
          </cell>
          <cell r="AT376">
            <v>9.5399999999999991</v>
          </cell>
          <cell r="AU376">
            <v>9.74</v>
          </cell>
          <cell r="AV376">
            <v>9.94</v>
          </cell>
          <cell r="AW376">
            <v>10.14</v>
          </cell>
          <cell r="AX376">
            <v>10.34</v>
          </cell>
          <cell r="AY376">
            <v>10.54</v>
          </cell>
          <cell r="AZ376">
            <v>10.74</v>
          </cell>
          <cell r="BA376">
            <v>10.94</v>
          </cell>
          <cell r="BB376">
            <v>11.14</v>
          </cell>
          <cell r="BC376">
            <v>10.14</v>
          </cell>
          <cell r="BD376">
            <v>7</v>
          </cell>
          <cell r="BE376">
            <v>9.14</v>
          </cell>
          <cell r="BF376">
            <v>9.42</v>
          </cell>
          <cell r="BG376">
            <v>9.6999999999999993</v>
          </cell>
          <cell r="BH376">
            <v>9.99</v>
          </cell>
          <cell r="BI376">
            <v>10.27</v>
          </cell>
          <cell r="BJ376">
            <v>10.55</v>
          </cell>
          <cell r="BK376">
            <v>10.83</v>
          </cell>
          <cell r="BL376">
            <v>11.11</v>
          </cell>
          <cell r="BM376">
            <v>11.39</v>
          </cell>
          <cell r="BN376">
            <v>11.67</v>
          </cell>
          <cell r="BO376">
            <v>11.95</v>
          </cell>
          <cell r="BP376">
            <v>12.23</v>
          </cell>
          <cell r="BQ376">
            <v>12.51</v>
          </cell>
          <cell r="BR376">
            <v>12.79</v>
          </cell>
          <cell r="BS376">
            <v>13.07</v>
          </cell>
          <cell r="BT376">
            <v>13.36</v>
          </cell>
          <cell r="BU376">
            <v>13.64</v>
          </cell>
          <cell r="BV376">
            <v>13.92</v>
          </cell>
          <cell r="BW376">
            <v>14.2</v>
          </cell>
          <cell r="BX376">
            <v>14.48</v>
          </cell>
          <cell r="BY376">
            <v>14.76</v>
          </cell>
          <cell r="BZ376">
            <v>15.04</v>
          </cell>
          <cell r="CA376">
            <v>15.32</v>
          </cell>
          <cell r="CB376">
            <v>15.6</v>
          </cell>
          <cell r="CC376">
            <v>14.2</v>
          </cell>
        </row>
        <row r="377">
          <cell r="AD377">
            <v>8</v>
          </cell>
          <cell r="AE377">
            <v>7.23</v>
          </cell>
          <cell r="AF377">
            <v>7.46</v>
          </cell>
          <cell r="AG377">
            <v>7.69</v>
          </cell>
          <cell r="AH377">
            <v>7.92</v>
          </cell>
          <cell r="AI377">
            <v>8.15</v>
          </cell>
          <cell r="AJ377">
            <v>8.3800000000000008</v>
          </cell>
          <cell r="AK377">
            <v>8.61</v>
          </cell>
          <cell r="AL377">
            <v>8.84</v>
          </cell>
          <cell r="AM377">
            <v>9.07</v>
          </cell>
          <cell r="AN377">
            <v>9.3000000000000007</v>
          </cell>
          <cell r="AO377">
            <v>9.5299999999999994</v>
          </cell>
          <cell r="AP377">
            <v>9.76</v>
          </cell>
          <cell r="AQ377">
            <v>9.99</v>
          </cell>
          <cell r="AR377">
            <v>10.220000000000001</v>
          </cell>
          <cell r="AS377">
            <v>10.45</v>
          </cell>
          <cell r="AT377">
            <v>10.67</v>
          </cell>
          <cell r="AU377">
            <v>10.9</v>
          </cell>
          <cell r="AV377">
            <v>11.13</v>
          </cell>
          <cell r="AW377">
            <v>11.36</v>
          </cell>
          <cell r="AX377">
            <v>11.59</v>
          </cell>
          <cell r="AY377">
            <v>11.82</v>
          </cell>
          <cell r="AZ377">
            <v>12.05</v>
          </cell>
          <cell r="BA377">
            <v>12.28</v>
          </cell>
          <cell r="BB377">
            <v>12.51</v>
          </cell>
          <cell r="BC377">
            <v>11.36</v>
          </cell>
          <cell r="BD377">
            <v>8</v>
          </cell>
          <cell r="BE377">
            <v>10.130000000000001</v>
          </cell>
          <cell r="BF377">
            <v>10.45</v>
          </cell>
          <cell r="BG377">
            <v>10.77</v>
          </cell>
          <cell r="BH377">
            <v>11.09</v>
          </cell>
          <cell r="BI377">
            <v>11.41</v>
          </cell>
          <cell r="BJ377">
            <v>11.73</v>
          </cell>
          <cell r="BK377">
            <v>12.05</v>
          </cell>
          <cell r="BL377">
            <v>12.38</v>
          </cell>
          <cell r="BM377">
            <v>12.7</v>
          </cell>
          <cell r="BN377">
            <v>13.02</v>
          </cell>
          <cell r="BO377">
            <v>13.34</v>
          </cell>
          <cell r="BP377">
            <v>13.66</v>
          </cell>
          <cell r="BQ377">
            <v>13.98</v>
          </cell>
          <cell r="BR377">
            <v>14.3</v>
          </cell>
          <cell r="BS377">
            <v>14.62</v>
          </cell>
          <cell r="BT377">
            <v>14.94</v>
          </cell>
          <cell r="BU377">
            <v>15.26</v>
          </cell>
          <cell r="BV377">
            <v>15.59</v>
          </cell>
          <cell r="BW377">
            <v>15.91</v>
          </cell>
          <cell r="BX377">
            <v>16.23</v>
          </cell>
          <cell r="BY377">
            <v>16.55</v>
          </cell>
          <cell r="BZ377">
            <v>16.87</v>
          </cell>
          <cell r="CA377">
            <v>17.190000000000001</v>
          </cell>
          <cell r="CB377">
            <v>17.510000000000002</v>
          </cell>
          <cell r="CC377">
            <v>15.91</v>
          </cell>
        </row>
        <row r="378">
          <cell r="AD378">
            <v>9</v>
          </cell>
          <cell r="AE378">
            <v>7.94</v>
          </cell>
          <cell r="AF378">
            <v>8.1999999999999993</v>
          </cell>
          <cell r="AG378">
            <v>8.4600000000000009</v>
          </cell>
          <cell r="AH378">
            <v>8.7100000000000009</v>
          </cell>
          <cell r="AI378">
            <v>8.9700000000000006</v>
          </cell>
          <cell r="AJ378">
            <v>9.23</v>
          </cell>
          <cell r="AK378">
            <v>9.49</v>
          </cell>
          <cell r="AL378">
            <v>9.74</v>
          </cell>
          <cell r="AM378">
            <v>10</v>
          </cell>
          <cell r="AN378">
            <v>10.26</v>
          </cell>
          <cell r="AO378">
            <v>10.52</v>
          </cell>
          <cell r="AP378">
            <v>10.78</v>
          </cell>
          <cell r="AQ378">
            <v>11.03</v>
          </cell>
          <cell r="AR378">
            <v>11.29</v>
          </cell>
          <cell r="AS378">
            <v>11.55</v>
          </cell>
          <cell r="AT378">
            <v>11.81</v>
          </cell>
          <cell r="AU378">
            <v>12.07</v>
          </cell>
          <cell r="AV378">
            <v>12.32</v>
          </cell>
          <cell r="AW378">
            <v>12.58</v>
          </cell>
          <cell r="AX378">
            <v>12.84</v>
          </cell>
          <cell r="AY378">
            <v>13.1</v>
          </cell>
          <cell r="AZ378">
            <v>13.36</v>
          </cell>
          <cell r="BA378">
            <v>13.61</v>
          </cell>
          <cell r="BB378">
            <v>13.87</v>
          </cell>
          <cell r="BC378">
            <v>12.58</v>
          </cell>
          <cell r="BD378">
            <v>9</v>
          </cell>
          <cell r="BE378">
            <v>11.12</v>
          </cell>
          <cell r="BF378">
            <v>11.48</v>
          </cell>
          <cell r="BG378">
            <v>11.84</v>
          </cell>
          <cell r="BH378">
            <v>12.2</v>
          </cell>
          <cell r="BI378">
            <v>12.56</v>
          </cell>
          <cell r="BJ378">
            <v>12.92</v>
          </cell>
          <cell r="BK378">
            <v>13.28</v>
          </cell>
          <cell r="BL378">
            <v>13.64</v>
          </cell>
          <cell r="BM378">
            <v>14</v>
          </cell>
          <cell r="BN378">
            <v>14.37</v>
          </cell>
          <cell r="BO378">
            <v>14.73</v>
          </cell>
          <cell r="BP378">
            <v>15.09</v>
          </cell>
          <cell r="BQ378">
            <v>15.45</v>
          </cell>
          <cell r="BR378">
            <v>15.81</v>
          </cell>
          <cell r="BS378">
            <v>16.170000000000002</v>
          </cell>
          <cell r="BT378">
            <v>16.53</v>
          </cell>
          <cell r="BU378">
            <v>16.89</v>
          </cell>
          <cell r="BV378">
            <v>17.25</v>
          </cell>
          <cell r="BW378">
            <v>17.62</v>
          </cell>
          <cell r="BX378">
            <v>17.98</v>
          </cell>
          <cell r="BY378">
            <v>18.34</v>
          </cell>
          <cell r="BZ378">
            <v>18.7</v>
          </cell>
          <cell r="CA378">
            <v>19.059999999999999</v>
          </cell>
          <cell r="CB378">
            <v>19.420000000000002</v>
          </cell>
          <cell r="CC378">
            <v>17.61</v>
          </cell>
        </row>
        <row r="379">
          <cell r="AD379">
            <v>10</v>
          </cell>
          <cell r="AE379">
            <v>8.64</v>
          </cell>
          <cell r="AF379">
            <v>8.93</v>
          </cell>
          <cell r="AG379">
            <v>9.2200000000000006</v>
          </cell>
          <cell r="AH379">
            <v>9.5</v>
          </cell>
          <cell r="AI379">
            <v>9.7899999999999991</v>
          </cell>
          <cell r="AJ379">
            <v>10.08</v>
          </cell>
          <cell r="AK379">
            <v>10.36</v>
          </cell>
          <cell r="AL379">
            <v>10.65</v>
          </cell>
          <cell r="AM379">
            <v>10.94</v>
          </cell>
          <cell r="AN379">
            <v>11.22</v>
          </cell>
          <cell r="AO379">
            <v>11.51</v>
          </cell>
          <cell r="AP379">
            <v>11.8</v>
          </cell>
          <cell r="AQ379">
            <v>12.08</v>
          </cell>
          <cell r="AR379">
            <v>12.37</v>
          </cell>
          <cell r="AS379">
            <v>12.66</v>
          </cell>
          <cell r="AT379">
            <v>12.94</v>
          </cell>
          <cell r="AU379">
            <v>13.23</v>
          </cell>
          <cell r="AV379">
            <v>13.52</v>
          </cell>
          <cell r="AW379">
            <v>13.8</v>
          </cell>
          <cell r="AX379">
            <v>14.09</v>
          </cell>
          <cell r="AY379">
            <v>14.38</v>
          </cell>
          <cell r="AZ379">
            <v>14.66</v>
          </cell>
          <cell r="BA379">
            <v>14.95</v>
          </cell>
          <cell r="BB379">
            <v>15.24</v>
          </cell>
          <cell r="BC379">
            <v>13.8</v>
          </cell>
          <cell r="BD379">
            <v>10</v>
          </cell>
          <cell r="BE379">
            <v>12.1</v>
          </cell>
          <cell r="BF379">
            <v>12.5</v>
          </cell>
          <cell r="BG379">
            <v>12.9</v>
          </cell>
          <cell r="BH379">
            <v>13.3</v>
          </cell>
          <cell r="BI379">
            <v>13.71</v>
          </cell>
          <cell r="BJ379">
            <v>14.11</v>
          </cell>
          <cell r="BK379">
            <v>14.51</v>
          </cell>
          <cell r="BL379">
            <v>14.91</v>
          </cell>
          <cell r="BM379">
            <v>15.31</v>
          </cell>
          <cell r="BN379">
            <v>15.71</v>
          </cell>
          <cell r="BO379">
            <v>16.11</v>
          </cell>
          <cell r="BP379">
            <v>16.52</v>
          </cell>
          <cell r="BQ379">
            <v>16.920000000000002</v>
          </cell>
          <cell r="BR379">
            <v>17.32</v>
          </cell>
          <cell r="BS379">
            <v>17.72</v>
          </cell>
          <cell r="BT379">
            <v>18.12</v>
          </cell>
          <cell r="BU379">
            <v>18.52</v>
          </cell>
          <cell r="BV379">
            <v>18.920000000000002</v>
          </cell>
          <cell r="BW379">
            <v>19.32</v>
          </cell>
          <cell r="BX379">
            <v>19.72</v>
          </cell>
          <cell r="BY379">
            <v>20.13</v>
          </cell>
          <cell r="BZ379">
            <v>20.53</v>
          </cell>
          <cell r="CA379">
            <v>20.93</v>
          </cell>
          <cell r="CB379">
            <v>21.33</v>
          </cell>
          <cell r="CC379">
            <v>19.32</v>
          </cell>
        </row>
        <row r="380">
          <cell r="AD380">
            <v>11</v>
          </cell>
          <cell r="AE380">
            <v>9.35</v>
          </cell>
          <cell r="AF380">
            <v>9.66</v>
          </cell>
          <cell r="AG380">
            <v>9.98</v>
          </cell>
          <cell r="AH380">
            <v>10.29</v>
          </cell>
          <cell r="AI380">
            <v>10.61</v>
          </cell>
          <cell r="AJ380">
            <v>10.92</v>
          </cell>
          <cell r="AK380">
            <v>11.24</v>
          </cell>
          <cell r="AL380">
            <v>11.55</v>
          </cell>
          <cell r="AM380">
            <v>11.87</v>
          </cell>
          <cell r="AN380">
            <v>12.19</v>
          </cell>
          <cell r="AO380">
            <v>12.5</v>
          </cell>
          <cell r="AP380">
            <v>12.82</v>
          </cell>
          <cell r="AQ380">
            <v>13.13</v>
          </cell>
          <cell r="AR380">
            <v>13.45</v>
          </cell>
          <cell r="AS380">
            <v>13.76</v>
          </cell>
          <cell r="AT380">
            <v>14.08</v>
          </cell>
          <cell r="AU380">
            <v>14.39</v>
          </cell>
          <cell r="AV380">
            <v>14.71</v>
          </cell>
          <cell r="AW380">
            <v>15.02</v>
          </cell>
          <cell r="AX380">
            <v>15.34</v>
          </cell>
          <cell r="AY380">
            <v>15.65</v>
          </cell>
          <cell r="AZ380">
            <v>15.97</v>
          </cell>
          <cell r="BA380">
            <v>16.28</v>
          </cell>
          <cell r="BB380">
            <v>16.600000000000001</v>
          </cell>
          <cell r="BC380">
            <v>15.02</v>
          </cell>
          <cell r="BD380">
            <v>11</v>
          </cell>
          <cell r="BE380">
            <v>13.09</v>
          </cell>
          <cell r="BF380">
            <v>13.53</v>
          </cell>
          <cell r="BG380">
            <v>13.97</v>
          </cell>
          <cell r="BH380">
            <v>14.41</v>
          </cell>
          <cell r="BI380">
            <v>14.85</v>
          </cell>
          <cell r="BJ380">
            <v>15.29</v>
          </cell>
          <cell r="BK380">
            <v>15.74</v>
          </cell>
          <cell r="BL380">
            <v>16.18</v>
          </cell>
          <cell r="BM380">
            <v>16.62</v>
          </cell>
          <cell r="BN380">
            <v>17.059999999999999</v>
          </cell>
          <cell r="BO380">
            <v>17.5</v>
          </cell>
          <cell r="BP380">
            <v>17.940000000000001</v>
          </cell>
          <cell r="BQ380">
            <v>18.38</v>
          </cell>
          <cell r="BR380">
            <v>18.829999999999998</v>
          </cell>
          <cell r="BS380">
            <v>19.27</v>
          </cell>
          <cell r="BT380">
            <v>19.71</v>
          </cell>
          <cell r="BU380">
            <v>20.149999999999999</v>
          </cell>
          <cell r="BV380">
            <v>20.59</v>
          </cell>
          <cell r="BW380">
            <v>21.03</v>
          </cell>
          <cell r="BX380">
            <v>21.47</v>
          </cell>
          <cell r="BY380">
            <v>21.91</v>
          </cell>
          <cell r="BZ380">
            <v>22.36</v>
          </cell>
          <cell r="CA380">
            <v>22.8</v>
          </cell>
          <cell r="CB380">
            <v>23.24</v>
          </cell>
          <cell r="CC380">
            <v>21.03</v>
          </cell>
        </row>
        <row r="381">
          <cell r="AD381">
            <v>12</v>
          </cell>
          <cell r="AE381">
            <v>10.050000000000001</v>
          </cell>
          <cell r="AF381">
            <v>10.4</v>
          </cell>
          <cell r="AG381">
            <v>10.74</v>
          </cell>
          <cell r="AH381">
            <v>11.08</v>
          </cell>
          <cell r="AI381">
            <v>11.43</v>
          </cell>
          <cell r="AJ381">
            <v>11.77</v>
          </cell>
          <cell r="AK381">
            <v>12.12</v>
          </cell>
          <cell r="AL381">
            <v>12.46</v>
          </cell>
          <cell r="AM381">
            <v>12.8</v>
          </cell>
          <cell r="AN381">
            <v>13.15</v>
          </cell>
          <cell r="AO381">
            <v>13.49</v>
          </cell>
          <cell r="AP381">
            <v>13.84</v>
          </cell>
          <cell r="AQ381">
            <v>14.18</v>
          </cell>
          <cell r="AR381">
            <v>14.52</v>
          </cell>
          <cell r="AS381">
            <v>14.87</v>
          </cell>
          <cell r="AT381">
            <v>15.21</v>
          </cell>
          <cell r="AU381">
            <v>15.56</v>
          </cell>
          <cell r="AV381">
            <v>15.9</v>
          </cell>
          <cell r="AW381">
            <v>16.239999999999998</v>
          </cell>
          <cell r="AX381">
            <v>16.59</v>
          </cell>
          <cell r="AY381">
            <v>16.93</v>
          </cell>
          <cell r="AZ381">
            <v>17.28</v>
          </cell>
          <cell r="BA381">
            <v>17.62</v>
          </cell>
          <cell r="BB381">
            <v>17.96</v>
          </cell>
          <cell r="BC381">
            <v>16.239999999999998</v>
          </cell>
          <cell r="BD381">
            <v>12</v>
          </cell>
          <cell r="BE381">
            <v>14.07</v>
          </cell>
          <cell r="BF381">
            <v>14.56</v>
          </cell>
          <cell r="BG381">
            <v>15.04</v>
          </cell>
          <cell r="BH381">
            <v>15.52</v>
          </cell>
          <cell r="BI381">
            <v>16</v>
          </cell>
          <cell r="BJ381">
            <v>16.48</v>
          </cell>
          <cell r="BK381">
            <v>16.96</v>
          </cell>
          <cell r="BL381">
            <v>17.440000000000001</v>
          </cell>
          <cell r="BM381">
            <v>17.93</v>
          </cell>
          <cell r="BN381">
            <v>18.41</v>
          </cell>
          <cell r="BO381">
            <v>18.89</v>
          </cell>
          <cell r="BP381">
            <v>19.37</v>
          </cell>
          <cell r="BQ381">
            <v>19.850000000000001</v>
          </cell>
          <cell r="BR381">
            <v>20.329999999999998</v>
          </cell>
          <cell r="BS381">
            <v>20.81</v>
          </cell>
          <cell r="BT381">
            <v>21.3</v>
          </cell>
          <cell r="BU381">
            <v>21.78</v>
          </cell>
          <cell r="BV381">
            <v>22.26</v>
          </cell>
          <cell r="BW381">
            <v>22.74</v>
          </cell>
          <cell r="BX381">
            <v>23.22</v>
          </cell>
          <cell r="BY381">
            <v>23.7</v>
          </cell>
          <cell r="BZ381">
            <v>24.18</v>
          </cell>
          <cell r="CA381">
            <v>24.67</v>
          </cell>
          <cell r="CB381">
            <v>25.15</v>
          </cell>
          <cell r="CC381">
            <v>22.74</v>
          </cell>
        </row>
        <row r="382">
          <cell r="AD382">
            <v>13</v>
          </cell>
          <cell r="AE382">
            <v>10.76</v>
          </cell>
          <cell r="AF382">
            <v>11.13</v>
          </cell>
          <cell r="AG382">
            <v>11.5</v>
          </cell>
          <cell r="AH382">
            <v>11.87</v>
          </cell>
          <cell r="AI382">
            <v>12.25</v>
          </cell>
          <cell r="AJ382">
            <v>12.62</v>
          </cell>
          <cell r="AK382">
            <v>12.99</v>
          </cell>
          <cell r="AL382">
            <v>13.37</v>
          </cell>
          <cell r="AM382">
            <v>13.74</v>
          </cell>
          <cell r="AN382">
            <v>14.11</v>
          </cell>
          <cell r="AO382">
            <v>14.48</v>
          </cell>
          <cell r="AP382">
            <v>14.86</v>
          </cell>
          <cell r="AQ382">
            <v>15.23</v>
          </cell>
          <cell r="AR382">
            <v>15.6</v>
          </cell>
          <cell r="AS382">
            <v>15.97</v>
          </cell>
          <cell r="AT382">
            <v>16.350000000000001</v>
          </cell>
          <cell r="AU382">
            <v>16.72</v>
          </cell>
          <cell r="AV382">
            <v>17.09</v>
          </cell>
          <cell r="AW382">
            <v>17.46</v>
          </cell>
          <cell r="AX382">
            <v>17.84</v>
          </cell>
          <cell r="AY382">
            <v>18.21</v>
          </cell>
          <cell r="AZ382">
            <v>18.579999999999998</v>
          </cell>
          <cell r="BA382">
            <v>18.95</v>
          </cell>
          <cell r="BB382">
            <v>19.329999999999998</v>
          </cell>
          <cell r="BC382">
            <v>17.46</v>
          </cell>
          <cell r="BD382">
            <v>13</v>
          </cell>
          <cell r="BE382">
            <v>15.06</v>
          </cell>
          <cell r="BF382">
            <v>15.58</v>
          </cell>
          <cell r="BG382">
            <v>16.100000000000001</v>
          </cell>
          <cell r="BH382">
            <v>16.62</v>
          </cell>
          <cell r="BI382">
            <v>17.149999999999999</v>
          </cell>
          <cell r="BJ382">
            <v>17.670000000000002</v>
          </cell>
          <cell r="BK382">
            <v>18.190000000000001</v>
          </cell>
          <cell r="BL382">
            <v>18.71</v>
          </cell>
          <cell r="BM382">
            <v>19.23</v>
          </cell>
          <cell r="BN382">
            <v>19.75</v>
          </cell>
          <cell r="BO382">
            <v>20.28</v>
          </cell>
          <cell r="BP382">
            <v>20.8</v>
          </cell>
          <cell r="BQ382">
            <v>21.32</v>
          </cell>
          <cell r="BR382">
            <v>21.84</v>
          </cell>
          <cell r="BS382">
            <v>22.36</v>
          </cell>
          <cell r="BT382">
            <v>22.88</v>
          </cell>
          <cell r="BU382">
            <v>23.41</v>
          </cell>
          <cell r="BV382">
            <v>23.93</v>
          </cell>
          <cell r="BW382">
            <v>24.45</v>
          </cell>
          <cell r="BX382">
            <v>24.97</v>
          </cell>
          <cell r="BY382">
            <v>25.49</v>
          </cell>
          <cell r="BZ382">
            <v>26.01</v>
          </cell>
          <cell r="CA382">
            <v>26.54</v>
          </cell>
          <cell r="CB382">
            <v>27.06</v>
          </cell>
          <cell r="CC382">
            <v>24.45</v>
          </cell>
        </row>
        <row r="383">
          <cell r="AD383">
            <v>14</v>
          </cell>
          <cell r="AE383">
            <v>11.46</v>
          </cell>
          <cell r="AF383">
            <v>11.86</v>
          </cell>
          <cell r="AG383">
            <v>12.26</v>
          </cell>
          <cell r="AH383">
            <v>12.67</v>
          </cell>
          <cell r="AI383">
            <v>13.07</v>
          </cell>
          <cell r="AJ383">
            <v>13.47</v>
          </cell>
          <cell r="AK383">
            <v>13.87</v>
          </cell>
          <cell r="AL383">
            <v>14.27</v>
          </cell>
          <cell r="AM383">
            <v>14.67</v>
          </cell>
          <cell r="AN383">
            <v>15.07</v>
          </cell>
          <cell r="AO383">
            <v>15.47</v>
          </cell>
          <cell r="AP383">
            <v>15.88</v>
          </cell>
          <cell r="AQ383">
            <v>16.28</v>
          </cell>
          <cell r="AR383">
            <v>16.68</v>
          </cell>
          <cell r="AS383">
            <v>17.079999999999998</v>
          </cell>
          <cell r="AT383">
            <v>17.48</v>
          </cell>
          <cell r="AU383">
            <v>17.88</v>
          </cell>
          <cell r="AV383">
            <v>18.28</v>
          </cell>
          <cell r="AW383">
            <v>18.68</v>
          </cell>
          <cell r="AX383">
            <v>19.09</v>
          </cell>
          <cell r="AY383">
            <v>19.489999999999998</v>
          </cell>
          <cell r="AZ383">
            <v>19.89</v>
          </cell>
          <cell r="BA383">
            <v>20.29</v>
          </cell>
          <cell r="BB383">
            <v>20.69</v>
          </cell>
          <cell r="BC383">
            <v>18.68</v>
          </cell>
          <cell r="BD383">
            <v>14</v>
          </cell>
          <cell r="BE383">
            <v>16.05</v>
          </cell>
          <cell r="BF383">
            <v>16.61</v>
          </cell>
          <cell r="BG383">
            <v>17.170000000000002</v>
          </cell>
          <cell r="BH383">
            <v>17.73</v>
          </cell>
          <cell r="BI383">
            <v>18.29</v>
          </cell>
          <cell r="BJ383">
            <v>18.850000000000001</v>
          </cell>
          <cell r="BK383">
            <v>19.420000000000002</v>
          </cell>
          <cell r="BL383">
            <v>19.98</v>
          </cell>
          <cell r="BM383">
            <v>20.54</v>
          </cell>
          <cell r="BN383">
            <v>21.1</v>
          </cell>
          <cell r="BO383">
            <v>21.66</v>
          </cell>
          <cell r="BP383">
            <v>22.23</v>
          </cell>
          <cell r="BQ383">
            <v>22.79</v>
          </cell>
          <cell r="BR383">
            <v>23.35</v>
          </cell>
          <cell r="BS383">
            <v>23.91</v>
          </cell>
          <cell r="BT383">
            <v>24.47</v>
          </cell>
          <cell r="BU383">
            <v>25.03</v>
          </cell>
          <cell r="BV383">
            <v>25.6</v>
          </cell>
          <cell r="BW383">
            <v>26.16</v>
          </cell>
          <cell r="BX383">
            <v>26.72</v>
          </cell>
          <cell r="BY383">
            <v>27.28</v>
          </cell>
          <cell r="BZ383">
            <v>27.84</v>
          </cell>
          <cell r="CA383">
            <v>28.4</v>
          </cell>
          <cell r="CB383">
            <v>28.97</v>
          </cell>
          <cell r="CC383">
            <v>26.16</v>
          </cell>
        </row>
        <row r="384">
          <cell r="AD384">
            <v>15</v>
          </cell>
          <cell r="AE384">
            <v>12.31</v>
          </cell>
          <cell r="AF384">
            <v>12.74</v>
          </cell>
          <cell r="AG384">
            <v>13.17</v>
          </cell>
          <cell r="AH384">
            <v>13.6</v>
          </cell>
          <cell r="AI384">
            <v>14.03</v>
          </cell>
          <cell r="AJ384">
            <v>14.46</v>
          </cell>
          <cell r="AK384">
            <v>14.89</v>
          </cell>
          <cell r="AL384">
            <v>15.32</v>
          </cell>
          <cell r="AM384">
            <v>15.75</v>
          </cell>
          <cell r="AN384">
            <v>16.18</v>
          </cell>
          <cell r="AO384">
            <v>16.61</v>
          </cell>
          <cell r="AP384">
            <v>17.04</v>
          </cell>
          <cell r="AQ384">
            <v>17.47</v>
          </cell>
          <cell r="AR384">
            <v>17.899999999999999</v>
          </cell>
          <cell r="AS384">
            <v>18.329999999999998</v>
          </cell>
          <cell r="AT384">
            <v>18.760000000000002</v>
          </cell>
          <cell r="AU384">
            <v>19.190000000000001</v>
          </cell>
          <cell r="AV384">
            <v>19.62</v>
          </cell>
          <cell r="AW384">
            <v>20.05</v>
          </cell>
          <cell r="AX384">
            <v>20.48</v>
          </cell>
          <cell r="AY384">
            <v>20.91</v>
          </cell>
          <cell r="AZ384">
            <v>21.34</v>
          </cell>
          <cell r="BA384">
            <v>21.77</v>
          </cell>
          <cell r="BB384">
            <v>22.2</v>
          </cell>
          <cell r="BC384">
            <v>20.05</v>
          </cell>
          <cell r="BD384">
            <v>15</v>
          </cell>
          <cell r="BE384">
            <v>17.239999999999998</v>
          </cell>
          <cell r="BF384">
            <v>17.84</v>
          </cell>
          <cell r="BG384">
            <v>18.440000000000001</v>
          </cell>
          <cell r="BH384">
            <v>19.05</v>
          </cell>
          <cell r="BI384">
            <v>19.649999999999999</v>
          </cell>
          <cell r="BJ384">
            <v>20.25</v>
          </cell>
          <cell r="BK384">
            <v>20.85</v>
          </cell>
          <cell r="BL384">
            <v>21.45</v>
          </cell>
          <cell r="BM384">
            <v>22.05</v>
          </cell>
          <cell r="BN384">
            <v>22.66</v>
          </cell>
          <cell r="BO384">
            <v>23.26</v>
          </cell>
          <cell r="BP384">
            <v>23.86</v>
          </cell>
          <cell r="BQ384">
            <v>24.46</v>
          </cell>
          <cell r="BR384">
            <v>25.06</v>
          </cell>
          <cell r="BS384">
            <v>25.67</v>
          </cell>
          <cell r="BT384">
            <v>26.27</v>
          </cell>
          <cell r="BU384">
            <v>26.87</v>
          </cell>
          <cell r="BV384">
            <v>27.47</v>
          </cell>
          <cell r="BW384">
            <v>28.07</v>
          </cell>
          <cell r="BX384">
            <v>28.67</v>
          </cell>
          <cell r="BY384">
            <v>29.28</v>
          </cell>
          <cell r="BZ384">
            <v>29.88</v>
          </cell>
          <cell r="CA384">
            <v>30.48</v>
          </cell>
          <cell r="CB384">
            <v>31.08</v>
          </cell>
          <cell r="CC384">
            <v>28.07</v>
          </cell>
        </row>
        <row r="385">
          <cell r="AD385">
            <v>16</v>
          </cell>
          <cell r="AE385">
            <v>13.11</v>
          </cell>
          <cell r="AF385">
            <v>13.57</v>
          </cell>
          <cell r="AG385">
            <v>14.03</v>
          </cell>
          <cell r="AH385">
            <v>14.49</v>
          </cell>
          <cell r="AI385">
            <v>14.95</v>
          </cell>
          <cell r="AJ385">
            <v>15.41</v>
          </cell>
          <cell r="AK385">
            <v>15.86</v>
          </cell>
          <cell r="AL385">
            <v>16.32</v>
          </cell>
          <cell r="AM385">
            <v>16.78</v>
          </cell>
          <cell r="AN385">
            <v>17.239999999999998</v>
          </cell>
          <cell r="AO385">
            <v>17.7</v>
          </cell>
          <cell r="AP385">
            <v>18.16</v>
          </cell>
          <cell r="AQ385">
            <v>18.62</v>
          </cell>
          <cell r="AR385">
            <v>19.079999999999998</v>
          </cell>
          <cell r="AS385">
            <v>19.53</v>
          </cell>
          <cell r="AT385">
            <v>19.989999999999998</v>
          </cell>
          <cell r="AU385">
            <v>20.45</v>
          </cell>
          <cell r="AV385">
            <v>20.91</v>
          </cell>
          <cell r="AW385">
            <v>21.37</v>
          </cell>
          <cell r="AX385">
            <v>21.83</v>
          </cell>
          <cell r="AY385">
            <v>22.28</v>
          </cell>
          <cell r="AZ385">
            <v>22.74</v>
          </cell>
          <cell r="BA385">
            <v>23.2</v>
          </cell>
          <cell r="BB385">
            <v>23.66</v>
          </cell>
          <cell r="BC385">
            <v>21.37</v>
          </cell>
          <cell r="BD385">
            <v>16</v>
          </cell>
          <cell r="BE385">
            <v>18.36</v>
          </cell>
          <cell r="BF385">
            <v>19</v>
          </cell>
          <cell r="BG385">
            <v>19.64</v>
          </cell>
          <cell r="BH385">
            <v>20.29</v>
          </cell>
          <cell r="BI385">
            <v>20.93</v>
          </cell>
          <cell r="BJ385">
            <v>21.57</v>
          </cell>
          <cell r="BK385">
            <v>22.21</v>
          </cell>
          <cell r="BL385">
            <v>22.85</v>
          </cell>
          <cell r="BM385">
            <v>23.5</v>
          </cell>
          <cell r="BN385">
            <v>24.14</v>
          </cell>
          <cell r="BO385">
            <v>24.78</v>
          </cell>
          <cell r="BP385">
            <v>25.42</v>
          </cell>
          <cell r="BQ385">
            <v>26.06</v>
          </cell>
          <cell r="BR385">
            <v>26.7</v>
          </cell>
          <cell r="BS385">
            <v>27.35</v>
          </cell>
          <cell r="BT385">
            <v>27.99</v>
          </cell>
          <cell r="BU385">
            <v>28.63</v>
          </cell>
          <cell r="BV385">
            <v>29.27</v>
          </cell>
          <cell r="BW385">
            <v>29.91</v>
          </cell>
          <cell r="BX385">
            <v>30.56</v>
          </cell>
          <cell r="BY385">
            <v>31.2</v>
          </cell>
          <cell r="BZ385">
            <v>31.84</v>
          </cell>
          <cell r="CA385">
            <v>32.479999999999997</v>
          </cell>
          <cell r="CB385">
            <v>33.119999999999997</v>
          </cell>
          <cell r="CC385">
            <v>29.91</v>
          </cell>
        </row>
        <row r="386">
          <cell r="AD386">
            <v>17</v>
          </cell>
          <cell r="AE386">
            <v>13.91</v>
          </cell>
          <cell r="AF386">
            <v>14.4</v>
          </cell>
          <cell r="AG386">
            <v>14.89</v>
          </cell>
          <cell r="AH386">
            <v>15.37</v>
          </cell>
          <cell r="AI386">
            <v>15.86</v>
          </cell>
          <cell r="AJ386">
            <v>16.350000000000001</v>
          </cell>
          <cell r="AK386">
            <v>16.84</v>
          </cell>
          <cell r="AL386">
            <v>17.32</v>
          </cell>
          <cell r="AM386">
            <v>17.809999999999999</v>
          </cell>
          <cell r="AN386">
            <v>18.3</v>
          </cell>
          <cell r="AO386">
            <v>18.79</v>
          </cell>
          <cell r="AP386">
            <v>19.27</v>
          </cell>
          <cell r="AQ386">
            <v>19.760000000000002</v>
          </cell>
          <cell r="AR386">
            <v>20.25</v>
          </cell>
          <cell r="AS386">
            <v>20.73</v>
          </cell>
          <cell r="AT386">
            <v>21.22</v>
          </cell>
          <cell r="AU386">
            <v>21.71</v>
          </cell>
          <cell r="AV386">
            <v>22.2</v>
          </cell>
          <cell r="AW386">
            <v>22.68</v>
          </cell>
          <cell r="AX386">
            <v>23.17</v>
          </cell>
          <cell r="AY386">
            <v>23.66</v>
          </cell>
          <cell r="AZ386">
            <v>24.14</v>
          </cell>
          <cell r="BA386">
            <v>24.63</v>
          </cell>
          <cell r="BB386">
            <v>25.12</v>
          </cell>
          <cell r="BC386">
            <v>22.68</v>
          </cell>
          <cell r="BD386">
            <v>17</v>
          </cell>
          <cell r="BE386">
            <v>19.48</v>
          </cell>
          <cell r="BF386">
            <v>20.16</v>
          </cell>
          <cell r="BG386">
            <v>20.84</v>
          </cell>
          <cell r="BH386">
            <v>21.52</v>
          </cell>
          <cell r="BI386">
            <v>22.21</v>
          </cell>
          <cell r="BJ386">
            <v>22.89</v>
          </cell>
          <cell r="BK386">
            <v>23.57</v>
          </cell>
          <cell r="BL386">
            <v>24.25</v>
          </cell>
          <cell r="BM386">
            <v>24.94</v>
          </cell>
          <cell r="BN386">
            <v>25.62</v>
          </cell>
          <cell r="BO386">
            <v>26.3</v>
          </cell>
          <cell r="BP386">
            <v>26.98</v>
          </cell>
          <cell r="BQ386">
            <v>27.66</v>
          </cell>
          <cell r="BR386">
            <v>28.35</v>
          </cell>
          <cell r="BS386">
            <v>29.03</v>
          </cell>
          <cell r="BT386">
            <v>29.71</v>
          </cell>
          <cell r="BU386">
            <v>30.39</v>
          </cell>
          <cell r="BV386">
            <v>31.07</v>
          </cell>
          <cell r="BW386">
            <v>31.76</v>
          </cell>
          <cell r="BX386">
            <v>32.44</v>
          </cell>
          <cell r="BY386">
            <v>33.119999999999997</v>
          </cell>
          <cell r="BZ386">
            <v>33.799999999999997</v>
          </cell>
          <cell r="CA386">
            <v>34.479999999999997</v>
          </cell>
          <cell r="CB386">
            <v>35.17</v>
          </cell>
          <cell r="CC386">
            <v>31.76</v>
          </cell>
        </row>
        <row r="387">
          <cell r="AD387">
            <v>18</v>
          </cell>
          <cell r="AE387">
            <v>14.71</v>
          </cell>
          <cell r="AF387">
            <v>15.23</v>
          </cell>
          <cell r="AG387">
            <v>15.74</v>
          </cell>
          <cell r="AH387">
            <v>16.260000000000002</v>
          </cell>
          <cell r="AI387">
            <v>16.78</v>
          </cell>
          <cell r="AJ387">
            <v>17.29</v>
          </cell>
          <cell r="AK387">
            <v>17.809999999999999</v>
          </cell>
          <cell r="AL387">
            <v>18.32</v>
          </cell>
          <cell r="AM387">
            <v>18.84</v>
          </cell>
          <cell r="AN387">
            <v>19.36</v>
          </cell>
          <cell r="AO387">
            <v>19.87</v>
          </cell>
          <cell r="AP387">
            <v>20.39</v>
          </cell>
          <cell r="AQ387">
            <v>20.9</v>
          </cell>
          <cell r="AR387">
            <v>21.42</v>
          </cell>
          <cell r="AS387">
            <v>21.94</v>
          </cell>
          <cell r="AT387">
            <v>22.45</v>
          </cell>
          <cell r="AU387">
            <v>22.97</v>
          </cell>
          <cell r="AV387">
            <v>23.48</v>
          </cell>
          <cell r="AW387">
            <v>24</v>
          </cell>
          <cell r="AX387">
            <v>24.51</v>
          </cell>
          <cell r="AY387">
            <v>25.03</v>
          </cell>
          <cell r="AZ387">
            <v>25.55</v>
          </cell>
          <cell r="BA387">
            <v>26.06</v>
          </cell>
          <cell r="BB387">
            <v>26.58</v>
          </cell>
          <cell r="BC387">
            <v>24</v>
          </cell>
          <cell r="BD387">
            <v>18</v>
          </cell>
          <cell r="BE387">
            <v>20.6</v>
          </cell>
          <cell r="BF387">
            <v>21.32</v>
          </cell>
          <cell r="BG387">
            <v>22.04</v>
          </cell>
          <cell r="BH387">
            <v>22.76</v>
          </cell>
          <cell r="BI387">
            <v>23.49</v>
          </cell>
          <cell r="BJ387">
            <v>24.21</v>
          </cell>
          <cell r="BK387">
            <v>24.93</v>
          </cell>
          <cell r="BL387">
            <v>25.65</v>
          </cell>
          <cell r="BM387">
            <v>26.38</v>
          </cell>
          <cell r="BN387">
            <v>27.1</v>
          </cell>
          <cell r="BO387">
            <v>27.82</v>
          </cell>
          <cell r="BP387">
            <v>28.54</v>
          </cell>
          <cell r="BQ387">
            <v>29.26</v>
          </cell>
          <cell r="BR387">
            <v>29.99</v>
          </cell>
          <cell r="BS387">
            <v>30.71</v>
          </cell>
          <cell r="BT387">
            <v>31.43</v>
          </cell>
          <cell r="BU387">
            <v>32.15</v>
          </cell>
          <cell r="BV387">
            <v>32.880000000000003</v>
          </cell>
          <cell r="BW387">
            <v>33.6</v>
          </cell>
          <cell r="BX387">
            <v>34.32</v>
          </cell>
          <cell r="BY387">
            <v>35.04</v>
          </cell>
          <cell r="BZ387">
            <v>35.76</v>
          </cell>
          <cell r="CA387">
            <v>36.49</v>
          </cell>
          <cell r="CB387">
            <v>37.21</v>
          </cell>
          <cell r="CC387">
            <v>33.6</v>
          </cell>
        </row>
        <row r="388">
          <cell r="AD388">
            <v>19</v>
          </cell>
          <cell r="AE388">
            <v>15.51</v>
          </cell>
          <cell r="AF388">
            <v>16.059999999999999</v>
          </cell>
          <cell r="AG388">
            <v>16.600000000000001</v>
          </cell>
          <cell r="AH388">
            <v>17.149999999999999</v>
          </cell>
          <cell r="AI388">
            <v>17.690000000000001</v>
          </cell>
          <cell r="AJ388">
            <v>18.239999999999998</v>
          </cell>
          <cell r="AK388">
            <v>18.78</v>
          </cell>
          <cell r="AL388">
            <v>19.32</v>
          </cell>
          <cell r="AM388">
            <v>19.87</v>
          </cell>
          <cell r="AN388">
            <v>20.41</v>
          </cell>
          <cell r="AO388">
            <v>20.96</v>
          </cell>
          <cell r="AP388">
            <v>21.5</v>
          </cell>
          <cell r="AQ388">
            <v>22.05</v>
          </cell>
          <cell r="AR388">
            <v>22.59</v>
          </cell>
          <cell r="AS388">
            <v>23.14</v>
          </cell>
          <cell r="AT388">
            <v>23.68</v>
          </cell>
          <cell r="AU388">
            <v>24.23</v>
          </cell>
          <cell r="AV388">
            <v>24.77</v>
          </cell>
          <cell r="AW388">
            <v>25.31</v>
          </cell>
          <cell r="AX388">
            <v>25.86</v>
          </cell>
          <cell r="AY388">
            <v>26.4</v>
          </cell>
          <cell r="AZ388">
            <v>26.95</v>
          </cell>
          <cell r="BA388">
            <v>27.49</v>
          </cell>
          <cell r="BB388">
            <v>28.04</v>
          </cell>
          <cell r="BC388">
            <v>25.31</v>
          </cell>
          <cell r="BD388">
            <v>19</v>
          </cell>
          <cell r="BE388">
            <v>21.72</v>
          </cell>
          <cell r="BF388">
            <v>22.48</v>
          </cell>
          <cell r="BG388">
            <v>23.24</v>
          </cell>
          <cell r="BH388">
            <v>24</v>
          </cell>
          <cell r="BI388">
            <v>24.77</v>
          </cell>
          <cell r="BJ388">
            <v>25.53</v>
          </cell>
          <cell r="BK388">
            <v>26.29</v>
          </cell>
          <cell r="BL388">
            <v>27.05</v>
          </cell>
          <cell r="BM388">
            <v>27.82</v>
          </cell>
          <cell r="BN388">
            <v>28.58</v>
          </cell>
          <cell r="BO388">
            <v>29.34</v>
          </cell>
          <cell r="BP388">
            <v>30.1</v>
          </cell>
          <cell r="BQ388">
            <v>30.87</v>
          </cell>
          <cell r="BR388">
            <v>31.63</v>
          </cell>
          <cell r="BS388">
            <v>32.39</v>
          </cell>
          <cell r="BT388">
            <v>33.15</v>
          </cell>
          <cell r="BU388">
            <v>33.92</v>
          </cell>
          <cell r="BV388">
            <v>34.68</v>
          </cell>
          <cell r="BW388">
            <v>35.44</v>
          </cell>
          <cell r="BX388">
            <v>36.200000000000003</v>
          </cell>
          <cell r="BY388">
            <v>36.96</v>
          </cell>
          <cell r="BZ388">
            <v>37.729999999999997</v>
          </cell>
          <cell r="CA388">
            <v>38.49</v>
          </cell>
          <cell r="CB388">
            <v>39.25</v>
          </cell>
          <cell r="CC388">
            <v>35.44</v>
          </cell>
        </row>
        <row r="389">
          <cell r="AD389">
            <v>20</v>
          </cell>
          <cell r="AE389">
            <v>16.309999999999999</v>
          </cell>
          <cell r="AF389">
            <v>16.89</v>
          </cell>
          <cell r="AG389">
            <v>17.46</v>
          </cell>
          <cell r="AH389">
            <v>18.03</v>
          </cell>
          <cell r="AI389">
            <v>18.600000000000001</v>
          </cell>
          <cell r="AJ389">
            <v>19.18</v>
          </cell>
          <cell r="AK389">
            <v>19.75</v>
          </cell>
          <cell r="AL389">
            <v>20.32</v>
          </cell>
          <cell r="AM389">
            <v>20.9</v>
          </cell>
          <cell r="AN389">
            <v>21.47</v>
          </cell>
          <cell r="AO389">
            <v>22.04</v>
          </cell>
          <cell r="AP389">
            <v>22.62</v>
          </cell>
          <cell r="AQ389">
            <v>23.19</v>
          </cell>
          <cell r="AR389">
            <v>23.76</v>
          </cell>
          <cell r="AS389">
            <v>24.34</v>
          </cell>
          <cell r="AT389">
            <v>24.91</v>
          </cell>
          <cell r="AU389">
            <v>25.48</v>
          </cell>
          <cell r="AV389">
            <v>26.06</v>
          </cell>
          <cell r="AW389">
            <v>26.63</v>
          </cell>
          <cell r="AX389">
            <v>27.2</v>
          </cell>
          <cell r="AY389">
            <v>27.78</v>
          </cell>
          <cell r="AZ389">
            <v>28.35</v>
          </cell>
          <cell r="BA389">
            <v>28.92</v>
          </cell>
          <cell r="BB389">
            <v>29.5</v>
          </cell>
          <cell r="BC389">
            <v>26.63</v>
          </cell>
          <cell r="BD389">
            <v>20</v>
          </cell>
          <cell r="BE389">
            <v>22.84</v>
          </cell>
          <cell r="BF389">
            <v>23.64</v>
          </cell>
          <cell r="BG389">
            <v>24.44</v>
          </cell>
          <cell r="BH389">
            <v>25.24</v>
          </cell>
          <cell r="BI389">
            <v>26.05</v>
          </cell>
          <cell r="BJ389">
            <v>26.85</v>
          </cell>
          <cell r="BK389">
            <v>27.65</v>
          </cell>
          <cell r="BL389">
            <v>28.45</v>
          </cell>
          <cell r="BM389">
            <v>29.26</v>
          </cell>
          <cell r="BN389">
            <v>30.06</v>
          </cell>
          <cell r="BO389">
            <v>30.86</v>
          </cell>
          <cell r="BP389">
            <v>31.66</v>
          </cell>
          <cell r="BQ389">
            <v>32.47</v>
          </cell>
          <cell r="BR389">
            <v>33.270000000000003</v>
          </cell>
          <cell r="BS389">
            <v>34.07</v>
          </cell>
          <cell r="BT389">
            <v>34.869999999999997</v>
          </cell>
          <cell r="BU389">
            <v>35.68</v>
          </cell>
          <cell r="BV389">
            <v>36.479999999999997</v>
          </cell>
          <cell r="BW389">
            <v>37.28</v>
          </cell>
          <cell r="BX389">
            <v>38.08</v>
          </cell>
          <cell r="BY389">
            <v>38.89</v>
          </cell>
          <cell r="BZ389">
            <v>39.69</v>
          </cell>
          <cell r="CA389">
            <v>40.49</v>
          </cell>
          <cell r="CB389">
            <v>41.29</v>
          </cell>
          <cell r="CC389">
            <v>37.28</v>
          </cell>
        </row>
        <row r="390">
          <cell r="AD390">
            <v>21</v>
          </cell>
          <cell r="AE390">
            <v>17.11</v>
          </cell>
          <cell r="AF390">
            <v>17.71</v>
          </cell>
          <cell r="AG390">
            <v>18.32</v>
          </cell>
          <cell r="AH390">
            <v>18.920000000000002</v>
          </cell>
          <cell r="AI390">
            <v>19.52</v>
          </cell>
          <cell r="AJ390">
            <v>20.12</v>
          </cell>
          <cell r="AK390">
            <v>20.72</v>
          </cell>
          <cell r="AL390">
            <v>21.32</v>
          </cell>
          <cell r="AM390">
            <v>21.93</v>
          </cell>
          <cell r="AN390">
            <v>22.53</v>
          </cell>
          <cell r="AO390">
            <v>23.13</v>
          </cell>
          <cell r="AP390">
            <v>23.73</v>
          </cell>
          <cell r="AQ390">
            <v>24.33</v>
          </cell>
          <cell r="AR390">
            <v>24.94</v>
          </cell>
          <cell r="AS390">
            <v>25.54</v>
          </cell>
          <cell r="AT390">
            <v>26.14</v>
          </cell>
          <cell r="AU390">
            <v>26.74</v>
          </cell>
          <cell r="AV390">
            <v>27.34</v>
          </cell>
          <cell r="AW390">
            <v>27.95</v>
          </cell>
          <cell r="AX390">
            <v>28.55</v>
          </cell>
          <cell r="AY390">
            <v>29.15</v>
          </cell>
          <cell r="AZ390">
            <v>29.75</v>
          </cell>
          <cell r="BA390">
            <v>30.35</v>
          </cell>
          <cell r="BB390">
            <v>30.95</v>
          </cell>
          <cell r="BC390">
            <v>27.94</v>
          </cell>
          <cell r="BD390">
            <v>21</v>
          </cell>
          <cell r="BE390">
            <v>23.96</v>
          </cell>
          <cell r="BF390">
            <v>24.8</v>
          </cell>
          <cell r="BG390">
            <v>25.64</v>
          </cell>
          <cell r="BH390">
            <v>26.48</v>
          </cell>
          <cell r="BI390">
            <v>27.33</v>
          </cell>
          <cell r="BJ390">
            <v>28.17</v>
          </cell>
          <cell r="BK390">
            <v>29.01</v>
          </cell>
          <cell r="BL390">
            <v>29.85</v>
          </cell>
          <cell r="BM390">
            <v>30.7</v>
          </cell>
          <cell r="BN390">
            <v>31.54</v>
          </cell>
          <cell r="BO390">
            <v>32.380000000000003</v>
          </cell>
          <cell r="BP390">
            <v>33.229999999999997</v>
          </cell>
          <cell r="BQ390">
            <v>34.07</v>
          </cell>
          <cell r="BR390">
            <v>34.909999999999997</v>
          </cell>
          <cell r="BS390">
            <v>35.75</v>
          </cell>
          <cell r="BT390">
            <v>36.6</v>
          </cell>
          <cell r="BU390">
            <v>37.44</v>
          </cell>
          <cell r="BV390">
            <v>38.28</v>
          </cell>
          <cell r="BW390">
            <v>39.119999999999997</v>
          </cell>
          <cell r="BX390">
            <v>39.97</v>
          </cell>
          <cell r="BY390">
            <v>40.81</v>
          </cell>
          <cell r="BZ390">
            <v>41.65</v>
          </cell>
          <cell r="CA390">
            <v>42.49</v>
          </cell>
          <cell r="CB390">
            <v>43.34</v>
          </cell>
          <cell r="CC390">
            <v>39.119999999999997</v>
          </cell>
        </row>
        <row r="391">
          <cell r="AD391">
            <v>22</v>
          </cell>
          <cell r="AE391">
            <v>17.91</v>
          </cell>
          <cell r="AF391">
            <v>18.54</v>
          </cell>
          <cell r="AG391">
            <v>19.170000000000002</v>
          </cell>
          <cell r="AH391">
            <v>19.8</v>
          </cell>
          <cell r="AI391">
            <v>20.43</v>
          </cell>
          <cell r="AJ391">
            <v>21.06</v>
          </cell>
          <cell r="AK391">
            <v>21.69</v>
          </cell>
          <cell r="AL391">
            <v>22.32</v>
          </cell>
          <cell r="AM391">
            <v>22.96</v>
          </cell>
          <cell r="AN391">
            <v>23.59</v>
          </cell>
          <cell r="AO391">
            <v>24.22</v>
          </cell>
          <cell r="AP391">
            <v>24.85</v>
          </cell>
          <cell r="AQ391">
            <v>25.48</v>
          </cell>
          <cell r="AR391">
            <v>26.11</v>
          </cell>
          <cell r="AS391">
            <v>26.74</v>
          </cell>
          <cell r="AT391">
            <v>27.37</v>
          </cell>
          <cell r="AU391">
            <v>28</v>
          </cell>
          <cell r="AV391">
            <v>28.63</v>
          </cell>
          <cell r="AW391">
            <v>29.26</v>
          </cell>
          <cell r="AX391">
            <v>29.89</v>
          </cell>
          <cell r="AY391">
            <v>30.52</v>
          </cell>
          <cell r="AZ391">
            <v>31.15</v>
          </cell>
          <cell r="BA391">
            <v>31.78</v>
          </cell>
          <cell r="BB391">
            <v>32.409999999999997</v>
          </cell>
          <cell r="BC391">
            <v>29.26</v>
          </cell>
          <cell r="BD391">
            <v>22</v>
          </cell>
          <cell r="BE391">
            <v>25.08</v>
          </cell>
          <cell r="BF391">
            <v>25.96</v>
          </cell>
          <cell r="BG391">
            <v>26.84</v>
          </cell>
          <cell r="BH391">
            <v>27.72</v>
          </cell>
          <cell r="BI391">
            <v>28.61</v>
          </cell>
          <cell r="BJ391">
            <v>29.47</v>
          </cell>
          <cell r="BK391">
            <v>30.37</v>
          </cell>
          <cell r="BL391">
            <v>31.25</v>
          </cell>
          <cell r="BM391">
            <v>32.14</v>
          </cell>
          <cell r="BN391">
            <v>33.020000000000003</v>
          </cell>
          <cell r="BO391">
            <v>33.9</v>
          </cell>
          <cell r="BP391">
            <v>34.79</v>
          </cell>
          <cell r="BQ391">
            <v>35.67</v>
          </cell>
          <cell r="BR391">
            <v>36.549999999999997</v>
          </cell>
          <cell r="BS391">
            <v>37.43</v>
          </cell>
          <cell r="BT391">
            <v>38.32</v>
          </cell>
          <cell r="BU391">
            <v>39.200000000000003</v>
          </cell>
          <cell r="BV391">
            <v>40.08</v>
          </cell>
          <cell r="BW391">
            <v>40.96</v>
          </cell>
          <cell r="BX391">
            <v>41.85</v>
          </cell>
          <cell r="BY391">
            <v>42.73</v>
          </cell>
          <cell r="BZ391">
            <v>43.61</v>
          </cell>
          <cell r="CA391">
            <v>44.5</v>
          </cell>
          <cell r="CB391">
            <v>45.38</v>
          </cell>
          <cell r="CC391">
            <v>40.96</v>
          </cell>
        </row>
        <row r="392">
          <cell r="AD392">
            <v>23</v>
          </cell>
          <cell r="AE392">
            <v>18.71</v>
          </cell>
          <cell r="AF392">
            <v>19.37</v>
          </cell>
          <cell r="AG392">
            <v>20.03</v>
          </cell>
          <cell r="AH392">
            <v>20.69</v>
          </cell>
          <cell r="AI392">
            <v>21.35</v>
          </cell>
          <cell r="AJ392">
            <v>22.01</v>
          </cell>
          <cell r="AK392">
            <v>22.67</v>
          </cell>
          <cell r="AL392">
            <v>23.33</v>
          </cell>
          <cell r="AM392">
            <v>23.98</v>
          </cell>
          <cell r="AN392">
            <v>24.64</v>
          </cell>
          <cell r="AO392">
            <v>25.3</v>
          </cell>
          <cell r="AP392">
            <v>25.96</v>
          </cell>
          <cell r="AQ392">
            <v>26.62</v>
          </cell>
          <cell r="AR392">
            <v>27.28</v>
          </cell>
          <cell r="AS392">
            <v>27.94</v>
          </cell>
          <cell r="AT392">
            <v>28.6</v>
          </cell>
          <cell r="AU392">
            <v>29.26</v>
          </cell>
          <cell r="AV392">
            <v>29.92</v>
          </cell>
          <cell r="AW392">
            <v>30.58</v>
          </cell>
          <cell r="AX392">
            <v>31.24</v>
          </cell>
          <cell r="AY392">
            <v>31.89</v>
          </cell>
          <cell r="AZ392">
            <v>32.549999999999997</v>
          </cell>
          <cell r="BA392">
            <v>33.21</v>
          </cell>
          <cell r="BB392">
            <v>33.869999999999997</v>
          </cell>
          <cell r="BC392">
            <v>30.58</v>
          </cell>
          <cell r="BD392">
            <v>23</v>
          </cell>
          <cell r="BE392">
            <v>26.2</v>
          </cell>
          <cell r="BF392">
            <v>27.12</v>
          </cell>
          <cell r="BG392">
            <v>28.04</v>
          </cell>
          <cell r="BH392">
            <v>28.96</v>
          </cell>
          <cell r="BI392">
            <v>29.89</v>
          </cell>
          <cell r="BJ392">
            <v>30.81</v>
          </cell>
          <cell r="BK392">
            <v>31.73</v>
          </cell>
          <cell r="BL392">
            <v>32.659999999999997</v>
          </cell>
          <cell r="BM392">
            <v>33.58</v>
          </cell>
          <cell r="BN392">
            <v>34.5</v>
          </cell>
          <cell r="BO392">
            <v>35.42</v>
          </cell>
          <cell r="BP392">
            <v>36.35</v>
          </cell>
          <cell r="BQ392">
            <v>37.270000000000003</v>
          </cell>
          <cell r="BR392">
            <v>38.19</v>
          </cell>
          <cell r="BS392">
            <v>39.119999999999997</v>
          </cell>
          <cell r="BT392">
            <v>40.04</v>
          </cell>
          <cell r="BU392">
            <v>40.96</v>
          </cell>
          <cell r="BV392">
            <v>41.88</v>
          </cell>
          <cell r="BW392">
            <v>42.81</v>
          </cell>
          <cell r="BX392">
            <v>43.73</v>
          </cell>
          <cell r="BY392">
            <v>44.65</v>
          </cell>
          <cell r="BZ392">
            <v>45.57</v>
          </cell>
          <cell r="CA392">
            <v>46.5</v>
          </cell>
          <cell r="CB392">
            <v>47.42</v>
          </cell>
          <cell r="CC392">
            <v>42.81</v>
          </cell>
        </row>
        <row r="393">
          <cell r="AD393">
            <v>24</v>
          </cell>
          <cell r="AE393">
            <v>19.510000000000002</v>
          </cell>
          <cell r="AF393">
            <v>20.2</v>
          </cell>
          <cell r="AG393">
            <v>20.89</v>
          </cell>
          <cell r="AH393">
            <v>21.57</v>
          </cell>
          <cell r="AI393">
            <v>22.26</v>
          </cell>
          <cell r="AJ393">
            <v>22.95</v>
          </cell>
          <cell r="AK393">
            <v>23.64</v>
          </cell>
          <cell r="AL393">
            <v>24.33</v>
          </cell>
          <cell r="AM393">
            <v>25.01</v>
          </cell>
          <cell r="AN393">
            <v>25.7</v>
          </cell>
          <cell r="AO393">
            <v>26.39</v>
          </cell>
          <cell r="AP393">
            <v>27.08</v>
          </cell>
          <cell r="AQ393">
            <v>27.76</v>
          </cell>
          <cell r="AR393">
            <v>28.45</v>
          </cell>
          <cell r="AS393">
            <v>29.14</v>
          </cell>
          <cell r="AT393">
            <v>29.83</v>
          </cell>
          <cell r="AU393">
            <v>30.52</v>
          </cell>
          <cell r="AV393">
            <v>31.2</v>
          </cell>
          <cell r="AW393">
            <v>31.89</v>
          </cell>
          <cell r="AX393">
            <v>32.58</v>
          </cell>
          <cell r="AY393">
            <v>33.270000000000003</v>
          </cell>
          <cell r="AZ393">
            <v>33.950000000000003</v>
          </cell>
          <cell r="BA393">
            <v>34.64</v>
          </cell>
          <cell r="BB393">
            <v>35.33</v>
          </cell>
          <cell r="BC393">
            <v>31.89</v>
          </cell>
          <cell r="BD393">
            <v>24</v>
          </cell>
          <cell r="BE393">
            <v>27.32</v>
          </cell>
          <cell r="BF393">
            <v>28.28</v>
          </cell>
          <cell r="BG393">
            <v>29.24</v>
          </cell>
          <cell r="BH393">
            <v>30.2</v>
          </cell>
          <cell r="BI393">
            <v>31.17</v>
          </cell>
          <cell r="BJ393">
            <v>32.130000000000003</v>
          </cell>
          <cell r="BK393">
            <v>33.090000000000003</v>
          </cell>
          <cell r="BL393">
            <v>34.06</v>
          </cell>
          <cell r="BM393">
            <v>35.020000000000003</v>
          </cell>
          <cell r="BN393">
            <v>35.979999999999997</v>
          </cell>
          <cell r="BO393">
            <v>36.94</v>
          </cell>
          <cell r="BP393">
            <v>37.909999999999997</v>
          </cell>
          <cell r="BQ393">
            <v>38.869999999999997</v>
          </cell>
          <cell r="BR393">
            <v>39.83</v>
          </cell>
          <cell r="BS393">
            <v>40.799999999999997</v>
          </cell>
          <cell r="BT393">
            <v>41.76</v>
          </cell>
          <cell r="BU393">
            <v>42.72</v>
          </cell>
          <cell r="BV393">
            <v>43.68</v>
          </cell>
          <cell r="BW393">
            <v>44.65</v>
          </cell>
          <cell r="BX393">
            <v>45.61</v>
          </cell>
          <cell r="BY393">
            <v>46.57</v>
          </cell>
          <cell r="BZ393">
            <v>47.54</v>
          </cell>
          <cell r="CA393">
            <v>48.5</v>
          </cell>
          <cell r="CB393">
            <v>49.46</v>
          </cell>
          <cell r="CC393">
            <v>44.65</v>
          </cell>
        </row>
        <row r="394">
          <cell r="AD394">
            <v>25</v>
          </cell>
          <cell r="AE394">
            <v>20.309999999999999</v>
          </cell>
          <cell r="AF394">
            <v>21.03</v>
          </cell>
          <cell r="AG394">
            <v>21.74</v>
          </cell>
          <cell r="AH394">
            <v>22.46</v>
          </cell>
          <cell r="AI394">
            <v>23.18</v>
          </cell>
          <cell r="AJ394">
            <v>23.89</v>
          </cell>
          <cell r="AK394">
            <v>24.61</v>
          </cell>
          <cell r="AL394">
            <v>25.33</v>
          </cell>
          <cell r="AM394">
            <v>26.04</v>
          </cell>
          <cell r="AN394">
            <v>26.76</v>
          </cell>
          <cell r="AO394">
            <v>27.48</v>
          </cell>
          <cell r="AP394">
            <v>28.19</v>
          </cell>
          <cell r="AQ394">
            <v>28.91</v>
          </cell>
          <cell r="AR394">
            <v>29.62</v>
          </cell>
          <cell r="AS394">
            <v>30.34</v>
          </cell>
          <cell r="AT394">
            <v>31.06</v>
          </cell>
          <cell r="AU394">
            <v>31.77</v>
          </cell>
          <cell r="AV394">
            <v>32.49</v>
          </cell>
          <cell r="AW394">
            <v>33.21</v>
          </cell>
          <cell r="AX394">
            <v>33.92</v>
          </cell>
          <cell r="AY394">
            <v>34.64</v>
          </cell>
          <cell r="AZ394">
            <v>35.36</v>
          </cell>
          <cell r="BA394">
            <v>36.07</v>
          </cell>
          <cell r="BB394">
            <v>36.79</v>
          </cell>
          <cell r="BC394">
            <v>33.21</v>
          </cell>
          <cell r="BD394">
            <v>25</v>
          </cell>
          <cell r="BE394">
            <v>28.43</v>
          </cell>
          <cell r="BF394">
            <v>29.44</v>
          </cell>
          <cell r="BG394">
            <v>30.44</v>
          </cell>
          <cell r="BH394">
            <v>31.44</v>
          </cell>
          <cell r="BI394">
            <v>32.450000000000003</v>
          </cell>
          <cell r="BJ394">
            <v>33.450000000000003</v>
          </cell>
          <cell r="BK394">
            <v>34.450000000000003</v>
          </cell>
          <cell r="BL394">
            <v>35.46</v>
          </cell>
          <cell r="BM394">
            <v>36.46</v>
          </cell>
          <cell r="BN394">
            <v>37.46</v>
          </cell>
          <cell r="BO394">
            <v>38.47</v>
          </cell>
          <cell r="BP394">
            <v>39.47</v>
          </cell>
          <cell r="BQ394">
            <v>40.47</v>
          </cell>
          <cell r="BR394">
            <v>41.47</v>
          </cell>
          <cell r="BS394">
            <v>42.48</v>
          </cell>
          <cell r="BT394">
            <v>43.48</v>
          </cell>
          <cell r="BU394">
            <v>44.48</v>
          </cell>
          <cell r="BV394">
            <v>45.49</v>
          </cell>
          <cell r="BW394">
            <v>46.49</v>
          </cell>
          <cell r="BX394">
            <v>47.49</v>
          </cell>
          <cell r="BY394">
            <v>48.5</v>
          </cell>
          <cell r="BZ394">
            <v>49.5</v>
          </cell>
          <cell r="CA394">
            <v>50.5</v>
          </cell>
          <cell r="CB394">
            <v>51.5</v>
          </cell>
          <cell r="CC394">
            <v>46.49</v>
          </cell>
        </row>
        <row r="395">
          <cell r="AD395">
            <v>26</v>
          </cell>
          <cell r="AE395">
            <v>21.11</v>
          </cell>
          <cell r="AF395">
            <v>21.86</v>
          </cell>
          <cell r="AG395">
            <v>22.6</v>
          </cell>
          <cell r="AH395">
            <v>23.35</v>
          </cell>
          <cell r="AI395">
            <v>24.09</v>
          </cell>
          <cell r="AJ395">
            <v>24.84</v>
          </cell>
          <cell r="AK395">
            <v>25.58</v>
          </cell>
          <cell r="AL395">
            <v>26.33</v>
          </cell>
          <cell r="AM395">
            <v>27.07</v>
          </cell>
          <cell r="AN395">
            <v>27.82</v>
          </cell>
          <cell r="AO395">
            <v>28.56</v>
          </cell>
          <cell r="AP395">
            <v>29.31</v>
          </cell>
          <cell r="AQ395">
            <v>30.05</v>
          </cell>
          <cell r="AR395">
            <v>30.8</v>
          </cell>
          <cell r="AS395">
            <v>31.54</v>
          </cell>
          <cell r="AT395">
            <v>32.29</v>
          </cell>
          <cell r="AU395">
            <v>33.03</v>
          </cell>
          <cell r="AV395">
            <v>33.78</v>
          </cell>
          <cell r="AW395">
            <v>34.520000000000003</v>
          </cell>
          <cell r="AX395">
            <v>35.270000000000003</v>
          </cell>
          <cell r="AY395">
            <v>36.01</v>
          </cell>
          <cell r="AZ395">
            <v>36.76</v>
          </cell>
          <cell r="BA395">
            <v>37.5</v>
          </cell>
          <cell r="BB395">
            <v>38.25</v>
          </cell>
          <cell r="BC395">
            <v>34.520000000000003</v>
          </cell>
          <cell r="BD395">
            <v>26</v>
          </cell>
          <cell r="BE395">
            <v>29.55</v>
          </cell>
          <cell r="BF395">
            <v>30.6</v>
          </cell>
          <cell r="BG395">
            <v>31.64</v>
          </cell>
          <cell r="BH395">
            <v>32.68</v>
          </cell>
          <cell r="BI395">
            <v>33.729999999999997</v>
          </cell>
          <cell r="BJ395">
            <v>34.770000000000003</v>
          </cell>
          <cell r="BK395">
            <v>35.81</v>
          </cell>
          <cell r="BL395">
            <v>36.86</v>
          </cell>
          <cell r="BM395">
            <v>37.9</v>
          </cell>
          <cell r="BN395">
            <v>38.94</v>
          </cell>
          <cell r="BO395">
            <v>39.99</v>
          </cell>
          <cell r="BP395">
            <v>41.03</v>
          </cell>
          <cell r="BQ395">
            <v>42.07</v>
          </cell>
          <cell r="BR395">
            <v>43.12</v>
          </cell>
          <cell r="BS395">
            <v>44.16</v>
          </cell>
          <cell r="BT395">
            <v>45.2</v>
          </cell>
          <cell r="BU395">
            <v>46.24</v>
          </cell>
          <cell r="BV395">
            <v>47.29</v>
          </cell>
          <cell r="BW395">
            <v>48.33</v>
          </cell>
          <cell r="BX395">
            <v>49.37</v>
          </cell>
          <cell r="BY395">
            <v>50.42</v>
          </cell>
          <cell r="BZ395">
            <v>51.46</v>
          </cell>
          <cell r="CA395">
            <v>52.5</v>
          </cell>
          <cell r="CB395">
            <v>53.55</v>
          </cell>
          <cell r="CC395">
            <v>48.33</v>
          </cell>
        </row>
        <row r="396">
          <cell r="AD396">
            <v>27</v>
          </cell>
          <cell r="AE396">
            <v>21.91</v>
          </cell>
          <cell r="AF396">
            <v>22.68</v>
          </cell>
          <cell r="AG396">
            <v>23.46</v>
          </cell>
          <cell r="AH396">
            <v>24.23</v>
          </cell>
          <cell r="AI396">
            <v>25</v>
          </cell>
          <cell r="AJ396">
            <v>25.78</v>
          </cell>
          <cell r="AK396">
            <v>26.55</v>
          </cell>
          <cell r="AL396">
            <v>27.33</v>
          </cell>
          <cell r="AM396">
            <v>28.1</v>
          </cell>
          <cell r="AN396">
            <v>28.87</v>
          </cell>
          <cell r="AO396">
            <v>29.65</v>
          </cell>
          <cell r="AP396">
            <v>30.42</v>
          </cell>
          <cell r="AQ396">
            <v>31.2</v>
          </cell>
          <cell r="AR396">
            <v>31.97</v>
          </cell>
          <cell r="AS396">
            <v>32.74</v>
          </cell>
          <cell r="AT396">
            <v>33.520000000000003</v>
          </cell>
          <cell r="AU396">
            <v>34.29</v>
          </cell>
          <cell r="AV396">
            <v>35.06</v>
          </cell>
          <cell r="AW396">
            <v>35.840000000000003</v>
          </cell>
          <cell r="AX396">
            <v>36.61</v>
          </cell>
          <cell r="AY396">
            <v>37.39</v>
          </cell>
          <cell r="AZ396">
            <v>38.159999999999997</v>
          </cell>
          <cell r="BA396">
            <v>38.93</v>
          </cell>
          <cell r="BB396">
            <v>39.71</v>
          </cell>
          <cell r="BC396">
            <v>35.840000000000003</v>
          </cell>
          <cell r="BD396">
            <v>27</v>
          </cell>
          <cell r="BE396">
            <v>30.67</v>
          </cell>
          <cell r="BF396">
            <v>31.76</v>
          </cell>
          <cell r="BG396">
            <v>32.840000000000003</v>
          </cell>
          <cell r="BH396">
            <v>33.92</v>
          </cell>
          <cell r="BI396">
            <v>35.01</v>
          </cell>
          <cell r="BJ396">
            <v>36.090000000000003</v>
          </cell>
          <cell r="BK396">
            <v>37.17</v>
          </cell>
          <cell r="BL396">
            <v>38.26</v>
          </cell>
          <cell r="BM396">
            <v>39.340000000000003</v>
          </cell>
          <cell r="BN396">
            <v>40.42</v>
          </cell>
          <cell r="BO396">
            <v>41.51</v>
          </cell>
          <cell r="BP396">
            <v>42.59</v>
          </cell>
          <cell r="BQ396">
            <v>43.67</v>
          </cell>
          <cell r="BR396">
            <v>44.76</v>
          </cell>
          <cell r="BS396">
            <v>45.84</v>
          </cell>
          <cell r="BT396">
            <v>46.92</v>
          </cell>
          <cell r="BU396">
            <v>48.01</v>
          </cell>
          <cell r="BV396">
            <v>49.09</v>
          </cell>
          <cell r="BW396">
            <v>50.17</v>
          </cell>
          <cell r="BX396">
            <v>51.26</v>
          </cell>
          <cell r="BY396">
            <v>52.34</v>
          </cell>
          <cell r="BZ396">
            <v>53.42</v>
          </cell>
          <cell r="CA396">
            <v>54.51</v>
          </cell>
          <cell r="CB396">
            <v>55.59</v>
          </cell>
          <cell r="CC396">
            <v>50.17</v>
          </cell>
        </row>
        <row r="397">
          <cell r="AD397">
            <v>28</v>
          </cell>
          <cell r="AE397">
            <v>22.71</v>
          </cell>
          <cell r="AF397">
            <v>23.51</v>
          </cell>
          <cell r="AG397">
            <v>24.31</v>
          </cell>
          <cell r="AH397">
            <v>25.12</v>
          </cell>
          <cell r="AI397">
            <v>25.92</v>
          </cell>
          <cell r="AJ397">
            <v>26.72</v>
          </cell>
          <cell r="AK397">
            <v>27.52</v>
          </cell>
          <cell r="AL397">
            <v>28.33</v>
          </cell>
          <cell r="AM397">
            <v>29.13</v>
          </cell>
          <cell r="AN397">
            <v>29.93</v>
          </cell>
          <cell r="AO397">
            <v>30.73</v>
          </cell>
          <cell r="AP397">
            <v>31.54</v>
          </cell>
          <cell r="AQ397">
            <v>32.340000000000003</v>
          </cell>
          <cell r="AR397">
            <v>33.14</v>
          </cell>
          <cell r="AS397">
            <v>33.94</v>
          </cell>
          <cell r="AT397">
            <v>34.75</v>
          </cell>
          <cell r="AU397">
            <v>35.549999999999997</v>
          </cell>
          <cell r="AV397">
            <v>36.35</v>
          </cell>
          <cell r="AW397">
            <v>37.15</v>
          </cell>
          <cell r="AX397">
            <v>37.96</v>
          </cell>
          <cell r="AY397">
            <v>38.76</v>
          </cell>
          <cell r="AZ397">
            <v>39.56</v>
          </cell>
          <cell r="BA397">
            <v>40.36</v>
          </cell>
          <cell r="BB397">
            <v>41.17</v>
          </cell>
          <cell r="BC397">
            <v>37.15</v>
          </cell>
          <cell r="BD397">
            <v>28</v>
          </cell>
          <cell r="BE397">
            <v>31.79</v>
          </cell>
          <cell r="BF397">
            <v>32.92</v>
          </cell>
          <cell r="BG397">
            <v>34.04</v>
          </cell>
          <cell r="BH397">
            <v>35.159999999999997</v>
          </cell>
          <cell r="BI397">
            <v>36.29</v>
          </cell>
          <cell r="BJ397">
            <v>37.409999999999997</v>
          </cell>
          <cell r="BK397">
            <v>38.53</v>
          </cell>
          <cell r="BL397">
            <v>39.659999999999997</v>
          </cell>
          <cell r="BM397">
            <v>40.78</v>
          </cell>
          <cell r="BN397">
            <v>41.9</v>
          </cell>
          <cell r="BO397">
            <v>43.03</v>
          </cell>
          <cell r="BP397">
            <v>44.15</v>
          </cell>
          <cell r="BQ397">
            <v>45.27</v>
          </cell>
          <cell r="BR397">
            <v>46.4</v>
          </cell>
          <cell r="BS397">
            <v>47.52</v>
          </cell>
          <cell r="BT397">
            <v>48.64</v>
          </cell>
          <cell r="BU397">
            <v>49.77</v>
          </cell>
          <cell r="BV397">
            <v>50.89</v>
          </cell>
          <cell r="BW397">
            <v>52.01</v>
          </cell>
          <cell r="BX397">
            <v>53.14</v>
          </cell>
          <cell r="BY397">
            <v>54.26</v>
          </cell>
          <cell r="BZ397">
            <v>55.38</v>
          </cell>
          <cell r="CA397">
            <v>56.51</v>
          </cell>
          <cell r="CB397">
            <v>57.63</v>
          </cell>
          <cell r="CC397">
            <v>52.01</v>
          </cell>
        </row>
        <row r="398">
          <cell r="AD398">
            <v>29</v>
          </cell>
          <cell r="AE398">
            <v>23.51</v>
          </cell>
          <cell r="AF398">
            <v>24.34</v>
          </cell>
          <cell r="AG398">
            <v>25.17</v>
          </cell>
          <cell r="AH398">
            <v>26</v>
          </cell>
          <cell r="AI398">
            <v>26.83</v>
          </cell>
          <cell r="AJ398">
            <v>27.66</v>
          </cell>
          <cell r="AK398">
            <v>28.5</v>
          </cell>
          <cell r="AL398">
            <v>29.33</v>
          </cell>
          <cell r="AM398">
            <v>30.16</v>
          </cell>
          <cell r="AN398">
            <v>30.99</v>
          </cell>
          <cell r="AO398">
            <v>31.82</v>
          </cell>
          <cell r="AP398">
            <v>32.65</v>
          </cell>
          <cell r="AQ398">
            <v>33.479999999999997</v>
          </cell>
          <cell r="AR398">
            <v>34.31</v>
          </cell>
          <cell r="AS398">
            <v>35.14</v>
          </cell>
          <cell r="AT398">
            <v>35.979999999999997</v>
          </cell>
          <cell r="AU398">
            <v>36.81</v>
          </cell>
          <cell r="AV398">
            <v>37.64</v>
          </cell>
          <cell r="AW398">
            <v>38.47</v>
          </cell>
          <cell r="AX398">
            <v>39.299999999999997</v>
          </cell>
          <cell r="AY398">
            <v>40.130000000000003</v>
          </cell>
          <cell r="AZ398">
            <v>40.96</v>
          </cell>
          <cell r="BA398">
            <v>41.79</v>
          </cell>
          <cell r="BB398">
            <v>42.62</v>
          </cell>
          <cell r="BC398">
            <v>38.47</v>
          </cell>
          <cell r="BD398">
            <v>29</v>
          </cell>
          <cell r="BE398">
            <v>32.909999999999997</v>
          </cell>
          <cell r="BF398">
            <v>34.08</v>
          </cell>
          <cell r="BG398">
            <v>35.24</v>
          </cell>
          <cell r="BH398">
            <v>36.4</v>
          </cell>
          <cell r="BI398">
            <v>37.57</v>
          </cell>
          <cell r="BJ398">
            <v>38.729999999999997</v>
          </cell>
          <cell r="BK398">
            <v>39.89</v>
          </cell>
          <cell r="BL398">
            <v>41.06</v>
          </cell>
          <cell r="BM398">
            <v>42.22</v>
          </cell>
          <cell r="BN398">
            <v>43.38</v>
          </cell>
          <cell r="BO398">
            <v>44.55</v>
          </cell>
          <cell r="BP398">
            <v>45.71</v>
          </cell>
          <cell r="BQ398">
            <v>46.88</v>
          </cell>
          <cell r="BR398">
            <v>48.04</v>
          </cell>
          <cell r="BS398">
            <v>49.2</v>
          </cell>
          <cell r="BT398">
            <v>50.37</v>
          </cell>
          <cell r="BU398">
            <v>51.53</v>
          </cell>
          <cell r="BV398">
            <v>52.69</v>
          </cell>
          <cell r="BW398">
            <v>53.86</v>
          </cell>
          <cell r="BX398">
            <v>55.02</v>
          </cell>
          <cell r="BY398">
            <v>56.18</v>
          </cell>
          <cell r="BZ398">
            <v>57.35</v>
          </cell>
          <cell r="CA398">
            <v>58.51</v>
          </cell>
          <cell r="CB398">
            <v>59.67</v>
          </cell>
          <cell r="CC398">
            <v>53.86</v>
          </cell>
        </row>
        <row r="399">
          <cell r="AD399">
            <v>30</v>
          </cell>
          <cell r="AE399">
            <v>24.31</v>
          </cell>
          <cell r="AF399">
            <v>25.17</v>
          </cell>
          <cell r="AG399">
            <v>26.03</v>
          </cell>
          <cell r="AH399">
            <v>26.89</v>
          </cell>
          <cell r="AI399">
            <v>27.75</v>
          </cell>
          <cell r="AJ399">
            <v>28.61</v>
          </cell>
          <cell r="AK399">
            <v>29.47</v>
          </cell>
          <cell r="AL399">
            <v>30.33</v>
          </cell>
          <cell r="AM399">
            <v>31.19</v>
          </cell>
          <cell r="AN399">
            <v>32.049999999999997</v>
          </cell>
          <cell r="AO399">
            <v>32.909999999999997</v>
          </cell>
          <cell r="AP399">
            <v>33.770000000000003</v>
          </cell>
          <cell r="AQ399">
            <v>34.630000000000003</v>
          </cell>
          <cell r="AR399">
            <v>35.49</v>
          </cell>
          <cell r="AS399">
            <v>36.35</v>
          </cell>
          <cell r="AT399">
            <v>37.21</v>
          </cell>
          <cell r="AU399">
            <v>38.06</v>
          </cell>
          <cell r="AV399">
            <v>38.92</v>
          </cell>
          <cell r="AW399">
            <v>39.78</v>
          </cell>
          <cell r="AX399">
            <v>40.64</v>
          </cell>
          <cell r="AY399">
            <v>41.5</v>
          </cell>
          <cell r="AZ399">
            <v>42.36</v>
          </cell>
          <cell r="BA399">
            <v>43.22</v>
          </cell>
          <cell r="BB399">
            <v>44.08</v>
          </cell>
          <cell r="BC399">
            <v>39.78</v>
          </cell>
          <cell r="BD399">
            <v>30</v>
          </cell>
          <cell r="BE399">
            <v>34.03</v>
          </cell>
          <cell r="BF399">
            <v>35.24</v>
          </cell>
          <cell r="BG399">
            <v>36.44</v>
          </cell>
          <cell r="BH399">
            <v>37.64</v>
          </cell>
          <cell r="BI399">
            <v>38.85</v>
          </cell>
          <cell r="BJ399">
            <v>40.049999999999997</v>
          </cell>
          <cell r="BK399">
            <v>41.25</v>
          </cell>
          <cell r="BL399">
            <v>42.46</v>
          </cell>
          <cell r="BM399">
            <v>43.66</v>
          </cell>
          <cell r="BN399">
            <v>44.87</v>
          </cell>
          <cell r="BO399">
            <v>46.07</v>
          </cell>
          <cell r="BP399">
            <v>47.27</v>
          </cell>
          <cell r="BQ399">
            <v>48.48</v>
          </cell>
          <cell r="BR399">
            <v>49.68</v>
          </cell>
          <cell r="BS399">
            <v>50.88</v>
          </cell>
          <cell r="BT399">
            <v>52.09</v>
          </cell>
          <cell r="BU399">
            <v>53.29</v>
          </cell>
          <cell r="BV399">
            <v>54.49</v>
          </cell>
          <cell r="BW399">
            <v>55.7</v>
          </cell>
          <cell r="BX399">
            <v>56.9</v>
          </cell>
          <cell r="BY399">
            <v>58.1</v>
          </cell>
          <cell r="BZ399">
            <v>59.31</v>
          </cell>
          <cell r="CA399">
            <v>60.51</v>
          </cell>
          <cell r="CB399">
            <v>61.72</v>
          </cell>
          <cell r="CC399">
            <v>55.7</v>
          </cell>
        </row>
        <row r="400">
          <cell r="AD400">
            <v>31</v>
          </cell>
          <cell r="AE400">
            <v>25.11</v>
          </cell>
          <cell r="AF400">
            <v>26</v>
          </cell>
          <cell r="AG400">
            <v>26.88</v>
          </cell>
          <cell r="AH400">
            <v>27.77</v>
          </cell>
          <cell r="AI400">
            <v>28.66</v>
          </cell>
          <cell r="AJ400">
            <v>29.55</v>
          </cell>
          <cell r="AK400">
            <v>30.44</v>
          </cell>
          <cell r="AL400">
            <v>31.33</v>
          </cell>
          <cell r="AM400">
            <v>32.22</v>
          </cell>
          <cell r="AN400">
            <v>33.1</v>
          </cell>
          <cell r="AO400">
            <v>33.99</v>
          </cell>
          <cell r="AP400">
            <v>34.880000000000003</v>
          </cell>
          <cell r="AQ400">
            <v>35.770000000000003</v>
          </cell>
          <cell r="AR400">
            <v>36.659999999999997</v>
          </cell>
          <cell r="AS400">
            <v>37.549999999999997</v>
          </cell>
          <cell r="AT400">
            <v>38.43</v>
          </cell>
          <cell r="AU400">
            <v>39.32</v>
          </cell>
          <cell r="AV400">
            <v>40.21</v>
          </cell>
          <cell r="AW400">
            <v>41.1</v>
          </cell>
          <cell r="AX400">
            <v>41.99</v>
          </cell>
          <cell r="AY400">
            <v>42.88</v>
          </cell>
          <cell r="AZ400">
            <v>43.76</v>
          </cell>
          <cell r="BA400">
            <v>44.65</v>
          </cell>
          <cell r="BB400">
            <v>45.54</v>
          </cell>
          <cell r="BC400">
            <v>41.1</v>
          </cell>
          <cell r="BD400">
            <v>31</v>
          </cell>
          <cell r="BE400">
            <v>35.15</v>
          </cell>
          <cell r="BF400">
            <v>36.4</v>
          </cell>
          <cell r="BG400">
            <v>37.64</v>
          </cell>
          <cell r="BH400">
            <v>38.880000000000003</v>
          </cell>
          <cell r="BI400">
            <v>40.130000000000003</v>
          </cell>
          <cell r="BJ400">
            <v>41.37</v>
          </cell>
          <cell r="BK400">
            <v>42.61</v>
          </cell>
          <cell r="BL400">
            <v>43.86</v>
          </cell>
          <cell r="BM400">
            <v>45.1</v>
          </cell>
          <cell r="BN400">
            <v>46.35</v>
          </cell>
          <cell r="BO400">
            <v>47.59</v>
          </cell>
          <cell r="BP400">
            <v>48.83</v>
          </cell>
          <cell r="BQ400">
            <v>50.08</v>
          </cell>
          <cell r="BR400">
            <v>51.32</v>
          </cell>
          <cell r="BS400">
            <v>52.56</v>
          </cell>
          <cell r="BT400">
            <v>53.81</v>
          </cell>
          <cell r="BU400">
            <v>55.05</v>
          </cell>
          <cell r="BV400">
            <v>56.3</v>
          </cell>
          <cell r="BW400">
            <v>57.54</v>
          </cell>
          <cell r="BX400">
            <v>58.78</v>
          </cell>
          <cell r="BY400">
            <v>60.03</v>
          </cell>
          <cell r="BZ400">
            <v>61.27</v>
          </cell>
          <cell r="CA400">
            <v>62.51</v>
          </cell>
          <cell r="CB400">
            <v>63.76</v>
          </cell>
          <cell r="CC400">
            <v>57.54</v>
          </cell>
        </row>
        <row r="401">
          <cell r="AD401">
            <v>32</v>
          </cell>
          <cell r="AE401">
            <v>25.91</v>
          </cell>
          <cell r="AF401">
            <v>26.82</v>
          </cell>
          <cell r="AG401">
            <v>27.74</v>
          </cell>
          <cell r="AH401">
            <v>28.66</v>
          </cell>
          <cell r="AI401">
            <v>29.58</v>
          </cell>
          <cell r="AJ401">
            <v>30.49</v>
          </cell>
          <cell r="AK401">
            <v>31.41</v>
          </cell>
          <cell r="AL401">
            <v>32.33</v>
          </cell>
          <cell r="AM401">
            <v>33.24</v>
          </cell>
          <cell r="AN401">
            <v>34.159999999999997</v>
          </cell>
          <cell r="AO401">
            <v>35.08</v>
          </cell>
          <cell r="AP401">
            <v>36</v>
          </cell>
          <cell r="AQ401">
            <v>36.909999999999997</v>
          </cell>
          <cell r="AR401">
            <v>37.83</v>
          </cell>
          <cell r="AS401">
            <v>38.75</v>
          </cell>
          <cell r="AT401">
            <v>39.659999999999997</v>
          </cell>
          <cell r="AU401">
            <v>40.58</v>
          </cell>
          <cell r="AV401">
            <v>41.5</v>
          </cell>
          <cell r="AW401">
            <v>42.42</v>
          </cell>
          <cell r="AX401">
            <v>43.33</v>
          </cell>
          <cell r="AY401">
            <v>44.25</v>
          </cell>
          <cell r="AZ401">
            <v>45.17</v>
          </cell>
          <cell r="BA401">
            <v>46.08</v>
          </cell>
          <cell r="BB401">
            <v>47</v>
          </cell>
          <cell r="BC401">
            <v>42.41</v>
          </cell>
          <cell r="BD401">
            <v>32</v>
          </cell>
          <cell r="BE401">
            <v>36.270000000000003</v>
          </cell>
          <cell r="BF401">
            <v>37.549999999999997</v>
          </cell>
          <cell r="BG401">
            <v>38.840000000000003</v>
          </cell>
          <cell r="BH401">
            <v>40.119999999999997</v>
          </cell>
          <cell r="BI401">
            <v>41.41</v>
          </cell>
          <cell r="BJ401">
            <v>42.69</v>
          </cell>
          <cell r="BK401">
            <v>43.97</v>
          </cell>
          <cell r="BL401">
            <v>45.26</v>
          </cell>
          <cell r="BM401">
            <v>46.54</v>
          </cell>
          <cell r="BN401">
            <v>47.83</v>
          </cell>
          <cell r="BO401">
            <v>49.11</v>
          </cell>
          <cell r="BP401">
            <v>50.39</v>
          </cell>
          <cell r="BQ401">
            <v>51.68</v>
          </cell>
          <cell r="BR401">
            <v>52.96</v>
          </cell>
          <cell r="BS401">
            <v>54.25</v>
          </cell>
          <cell r="BT401">
            <v>55.53</v>
          </cell>
          <cell r="BU401">
            <v>56.81</v>
          </cell>
          <cell r="BV401">
            <v>58.1</v>
          </cell>
          <cell r="BW401">
            <v>59.38</v>
          </cell>
          <cell r="BX401">
            <v>60.66</v>
          </cell>
          <cell r="BY401">
            <v>61.95</v>
          </cell>
          <cell r="BZ401">
            <v>63.23</v>
          </cell>
          <cell r="CA401">
            <v>64.52</v>
          </cell>
          <cell r="CB401">
            <v>65.8</v>
          </cell>
          <cell r="CC401">
            <v>59.38</v>
          </cell>
        </row>
        <row r="402">
          <cell r="AD402">
            <v>33</v>
          </cell>
          <cell r="AE402">
            <v>26.71</v>
          </cell>
          <cell r="AF402">
            <v>27.65</v>
          </cell>
          <cell r="AG402">
            <v>28.6</v>
          </cell>
          <cell r="AH402">
            <v>29.54</v>
          </cell>
          <cell r="AI402">
            <v>30.49</v>
          </cell>
          <cell r="AJ402">
            <v>31.44</v>
          </cell>
          <cell r="AK402">
            <v>32.380000000000003</v>
          </cell>
          <cell r="AL402">
            <v>33.33</v>
          </cell>
          <cell r="AM402">
            <v>34.270000000000003</v>
          </cell>
          <cell r="AN402">
            <v>35.22</v>
          </cell>
          <cell r="AO402">
            <v>36.17</v>
          </cell>
          <cell r="AP402">
            <v>37.11</v>
          </cell>
          <cell r="AQ402">
            <v>38.06</v>
          </cell>
          <cell r="AR402">
            <v>39</v>
          </cell>
          <cell r="AS402">
            <v>39.950000000000003</v>
          </cell>
          <cell r="AT402">
            <v>40.89</v>
          </cell>
          <cell r="AU402">
            <v>41.84</v>
          </cell>
          <cell r="AV402">
            <v>42.78</v>
          </cell>
          <cell r="AW402">
            <v>43.73</v>
          </cell>
          <cell r="AX402">
            <v>44.68</v>
          </cell>
          <cell r="AY402">
            <v>45.62</v>
          </cell>
          <cell r="AZ402">
            <v>46.57</v>
          </cell>
          <cell r="BA402">
            <v>47.51</v>
          </cell>
          <cell r="BB402">
            <v>48.46</v>
          </cell>
          <cell r="BC402">
            <v>43.73</v>
          </cell>
          <cell r="BD402">
            <v>33</v>
          </cell>
          <cell r="BE402">
            <v>37.39</v>
          </cell>
          <cell r="BF402">
            <v>38.71</v>
          </cell>
          <cell r="BG402">
            <v>40.04</v>
          </cell>
          <cell r="BH402">
            <v>41.36</v>
          </cell>
          <cell r="BI402">
            <v>42.69</v>
          </cell>
          <cell r="BJ402">
            <v>44.01</v>
          </cell>
          <cell r="BK402">
            <v>45.33</v>
          </cell>
          <cell r="BL402">
            <v>46.66</v>
          </cell>
          <cell r="BM402">
            <v>47.98</v>
          </cell>
          <cell r="BN402">
            <v>49.31</v>
          </cell>
          <cell r="BO402">
            <v>50.63</v>
          </cell>
          <cell r="BP402">
            <v>51.95</v>
          </cell>
          <cell r="BQ402">
            <v>53.28</v>
          </cell>
          <cell r="BR402">
            <v>54.6</v>
          </cell>
          <cell r="BS402">
            <v>55.93</v>
          </cell>
          <cell r="BT402">
            <v>57.25</v>
          </cell>
          <cell r="BU402">
            <v>58.57</v>
          </cell>
          <cell r="BV402">
            <v>59.9</v>
          </cell>
          <cell r="BW402">
            <v>61.22</v>
          </cell>
          <cell r="BX402">
            <v>62.55</v>
          </cell>
          <cell r="BY402">
            <v>63.87</v>
          </cell>
          <cell r="BZ402">
            <v>65.19</v>
          </cell>
          <cell r="CA402">
            <v>66.52</v>
          </cell>
          <cell r="CB402">
            <v>67.84</v>
          </cell>
          <cell r="CC402">
            <v>61.22</v>
          </cell>
        </row>
        <row r="403">
          <cell r="AD403">
            <v>34</v>
          </cell>
          <cell r="AE403">
            <v>27.51</v>
          </cell>
          <cell r="AF403">
            <v>28.48</v>
          </cell>
          <cell r="AG403">
            <v>29.46</v>
          </cell>
          <cell r="AH403">
            <v>30.43</v>
          </cell>
          <cell r="AI403">
            <v>31.4</v>
          </cell>
          <cell r="AJ403">
            <v>32.380000000000003</v>
          </cell>
          <cell r="AK403">
            <v>33.35</v>
          </cell>
          <cell r="AL403">
            <v>34.33</v>
          </cell>
          <cell r="AM403">
            <v>35.299999999999997</v>
          </cell>
          <cell r="AN403">
            <v>36.28</v>
          </cell>
          <cell r="AO403">
            <v>37.25</v>
          </cell>
          <cell r="AP403">
            <v>38.229999999999997</v>
          </cell>
          <cell r="AQ403">
            <v>39.200000000000003</v>
          </cell>
          <cell r="AR403">
            <v>40.17</v>
          </cell>
          <cell r="AS403">
            <v>41.15</v>
          </cell>
          <cell r="AT403">
            <v>42.12</v>
          </cell>
          <cell r="AU403">
            <v>43.1</v>
          </cell>
          <cell r="AV403">
            <v>44.07</v>
          </cell>
          <cell r="AW403">
            <v>45.05</v>
          </cell>
          <cell r="AX403">
            <v>46.02</v>
          </cell>
          <cell r="AY403">
            <v>46.99</v>
          </cell>
          <cell r="AZ403">
            <v>47.97</v>
          </cell>
          <cell r="BA403">
            <v>48.94</v>
          </cell>
          <cell r="BB403">
            <v>49.92</v>
          </cell>
          <cell r="BC403">
            <v>45.05</v>
          </cell>
          <cell r="BD403">
            <v>34</v>
          </cell>
          <cell r="BE403">
            <v>38.51</v>
          </cell>
          <cell r="BF403">
            <v>39.869999999999997</v>
          </cell>
          <cell r="BG403">
            <v>41.24</v>
          </cell>
          <cell r="BH403">
            <v>42.6</v>
          </cell>
          <cell r="BI403">
            <v>43.97</v>
          </cell>
          <cell r="BJ403">
            <v>45.33</v>
          </cell>
          <cell r="BK403">
            <v>46.69</v>
          </cell>
          <cell r="BL403">
            <v>48.06</v>
          </cell>
          <cell r="BM403">
            <v>49.42</v>
          </cell>
          <cell r="BN403">
            <v>50.79</v>
          </cell>
          <cell r="BO403">
            <v>52.15</v>
          </cell>
          <cell r="BP403">
            <v>53.52</v>
          </cell>
          <cell r="BQ403">
            <v>54.88</v>
          </cell>
          <cell r="BR403">
            <v>56.24</v>
          </cell>
          <cell r="BS403">
            <v>57.61</v>
          </cell>
          <cell r="BT403">
            <v>58.97</v>
          </cell>
          <cell r="BU403">
            <v>60.34</v>
          </cell>
          <cell r="BV403">
            <v>61.7</v>
          </cell>
          <cell r="BW403">
            <v>63.06</v>
          </cell>
          <cell r="BX403">
            <v>64.430000000000007</v>
          </cell>
          <cell r="BY403">
            <v>65.790000000000006</v>
          </cell>
          <cell r="BZ403">
            <v>67.16</v>
          </cell>
          <cell r="CA403">
            <v>68.52</v>
          </cell>
          <cell r="CB403">
            <v>69.88</v>
          </cell>
          <cell r="CC403">
            <v>63.06</v>
          </cell>
        </row>
        <row r="404">
          <cell r="AD404">
            <v>35</v>
          </cell>
          <cell r="AE404">
            <v>28.31</v>
          </cell>
          <cell r="AF404">
            <v>29.31</v>
          </cell>
          <cell r="AG404">
            <v>30.31</v>
          </cell>
          <cell r="AH404">
            <v>31.32</v>
          </cell>
          <cell r="AI404">
            <v>32.32</v>
          </cell>
          <cell r="AJ404">
            <v>33.32</v>
          </cell>
          <cell r="AK404">
            <v>34.32</v>
          </cell>
          <cell r="AL404">
            <v>35.33</v>
          </cell>
          <cell r="AM404">
            <v>36.33</v>
          </cell>
          <cell r="AN404">
            <v>37.33</v>
          </cell>
          <cell r="AO404">
            <v>38.340000000000003</v>
          </cell>
          <cell r="AP404">
            <v>39.340000000000003</v>
          </cell>
          <cell r="AQ404">
            <v>40.340000000000003</v>
          </cell>
          <cell r="AR404">
            <v>41.35</v>
          </cell>
          <cell r="AS404">
            <v>42.35</v>
          </cell>
          <cell r="AT404">
            <v>43.35</v>
          </cell>
          <cell r="AU404">
            <v>44.36</v>
          </cell>
          <cell r="AV404">
            <v>45.36</v>
          </cell>
          <cell r="AW404">
            <v>46.36</v>
          </cell>
          <cell r="AX404">
            <v>47.36</v>
          </cell>
          <cell r="AY404">
            <v>48.37</v>
          </cell>
          <cell r="AZ404">
            <v>49.37</v>
          </cell>
          <cell r="BA404">
            <v>50.37</v>
          </cell>
          <cell r="BB404">
            <v>51.38</v>
          </cell>
          <cell r="BC404">
            <v>46.36</v>
          </cell>
          <cell r="BD404">
            <v>35</v>
          </cell>
          <cell r="BE404">
            <v>39.630000000000003</v>
          </cell>
          <cell r="BF404">
            <v>41.03</v>
          </cell>
          <cell r="BG404">
            <v>42.44</v>
          </cell>
          <cell r="BH404">
            <v>43.84</v>
          </cell>
          <cell r="BI404">
            <v>45.25</v>
          </cell>
          <cell r="BJ404">
            <v>46.65</v>
          </cell>
          <cell r="BK404">
            <v>48.05</v>
          </cell>
          <cell r="BL404">
            <v>49.46</v>
          </cell>
          <cell r="BM404">
            <v>50.86</v>
          </cell>
          <cell r="BN404">
            <v>52.27</v>
          </cell>
          <cell r="BO404">
            <v>53.67</v>
          </cell>
          <cell r="BP404">
            <v>55.08</v>
          </cell>
          <cell r="BQ404">
            <v>56.48</v>
          </cell>
          <cell r="BR404">
            <v>57.88</v>
          </cell>
          <cell r="BS404">
            <v>59.29</v>
          </cell>
          <cell r="BT404">
            <v>60.69</v>
          </cell>
          <cell r="BU404">
            <v>62.1</v>
          </cell>
          <cell r="BV404">
            <v>63.5</v>
          </cell>
          <cell r="BW404">
            <v>64.91</v>
          </cell>
          <cell r="BX404">
            <v>66.31</v>
          </cell>
          <cell r="BY404">
            <v>67.709999999999994</v>
          </cell>
          <cell r="BZ404">
            <v>69.12</v>
          </cell>
          <cell r="CA404">
            <v>70.52</v>
          </cell>
          <cell r="CB404">
            <v>71.930000000000007</v>
          </cell>
          <cell r="CC404">
            <v>64.91</v>
          </cell>
        </row>
        <row r="405">
          <cell r="AD405">
            <v>36</v>
          </cell>
          <cell r="AE405">
            <v>29.11</v>
          </cell>
          <cell r="AF405">
            <v>30.14</v>
          </cell>
          <cell r="AG405">
            <v>31.17</v>
          </cell>
          <cell r="AH405">
            <v>32.200000000000003</v>
          </cell>
          <cell r="AI405">
            <v>33.229999999999997</v>
          </cell>
          <cell r="AJ405">
            <v>34.26</v>
          </cell>
          <cell r="AK405">
            <v>35.299999999999997</v>
          </cell>
          <cell r="AL405">
            <v>36.33</v>
          </cell>
          <cell r="AM405">
            <v>37.36</v>
          </cell>
          <cell r="AN405">
            <v>38.39</v>
          </cell>
          <cell r="AO405">
            <v>39.42</v>
          </cell>
          <cell r="AP405">
            <v>40.46</v>
          </cell>
          <cell r="AQ405">
            <v>41.49</v>
          </cell>
          <cell r="AR405">
            <v>42.52</v>
          </cell>
          <cell r="AS405">
            <v>43.55</v>
          </cell>
          <cell r="AT405">
            <v>44.58</v>
          </cell>
          <cell r="AU405">
            <v>45.61</v>
          </cell>
          <cell r="AV405">
            <v>46.65</v>
          </cell>
          <cell r="AW405">
            <v>47.68</v>
          </cell>
          <cell r="AX405">
            <v>48.71</v>
          </cell>
          <cell r="AY405">
            <v>49.74</v>
          </cell>
          <cell r="AZ405">
            <v>50.77</v>
          </cell>
          <cell r="BA405">
            <v>51.8</v>
          </cell>
          <cell r="BB405">
            <v>52.84</v>
          </cell>
          <cell r="BC405">
            <v>47.68</v>
          </cell>
          <cell r="BD405">
            <v>36</v>
          </cell>
          <cell r="BE405">
            <v>40.75</v>
          </cell>
          <cell r="BF405">
            <v>42.19</v>
          </cell>
          <cell r="BG405">
            <v>43.64</v>
          </cell>
          <cell r="BH405">
            <v>45.08</v>
          </cell>
          <cell r="BI405">
            <v>46.53</v>
          </cell>
          <cell r="BJ405">
            <v>47.97</v>
          </cell>
          <cell r="BK405">
            <v>49.41</v>
          </cell>
          <cell r="BL405">
            <v>50.86</v>
          </cell>
          <cell r="BM405">
            <v>52.3</v>
          </cell>
          <cell r="BN405">
            <v>53.75</v>
          </cell>
          <cell r="BO405">
            <v>55.19</v>
          </cell>
          <cell r="BP405">
            <v>56.64</v>
          </cell>
          <cell r="BQ405">
            <v>58.08</v>
          </cell>
          <cell r="BR405">
            <v>59.53</v>
          </cell>
          <cell r="BS405">
            <v>60.97</v>
          </cell>
          <cell r="BT405">
            <v>62.41</v>
          </cell>
          <cell r="BU405">
            <v>63.86</v>
          </cell>
          <cell r="BV405">
            <v>65.3</v>
          </cell>
          <cell r="BW405">
            <v>66.75</v>
          </cell>
          <cell r="BX405">
            <v>68.19</v>
          </cell>
          <cell r="BY405">
            <v>69.64</v>
          </cell>
          <cell r="BZ405">
            <v>71.08</v>
          </cell>
          <cell r="CA405">
            <v>72.52</v>
          </cell>
          <cell r="CB405">
            <v>73.97</v>
          </cell>
          <cell r="CC405">
            <v>66.75</v>
          </cell>
        </row>
        <row r="406">
          <cell r="AD406">
            <v>37</v>
          </cell>
          <cell r="AE406">
            <v>29.91</v>
          </cell>
          <cell r="AF406">
            <v>30.97</v>
          </cell>
          <cell r="AG406">
            <v>32.03</v>
          </cell>
          <cell r="AH406">
            <v>33.090000000000003</v>
          </cell>
          <cell r="AI406">
            <v>34.15</v>
          </cell>
          <cell r="AJ406">
            <v>35.21</v>
          </cell>
          <cell r="AK406">
            <v>36.270000000000003</v>
          </cell>
          <cell r="AL406">
            <v>37.33</v>
          </cell>
          <cell r="AM406">
            <v>38.39</v>
          </cell>
          <cell r="AN406">
            <v>39.450000000000003</v>
          </cell>
          <cell r="AO406">
            <v>40.51</v>
          </cell>
          <cell r="AP406">
            <v>41.57</v>
          </cell>
          <cell r="AQ406">
            <v>42.63</v>
          </cell>
          <cell r="AR406">
            <v>43.69</v>
          </cell>
          <cell r="AS406">
            <v>44.75</v>
          </cell>
          <cell r="AT406">
            <v>45.81</v>
          </cell>
          <cell r="AU406">
            <v>46.87</v>
          </cell>
          <cell r="AV406">
            <v>47.93</v>
          </cell>
          <cell r="AW406">
            <v>48.99</v>
          </cell>
          <cell r="AX406">
            <v>50.05</v>
          </cell>
          <cell r="AY406">
            <v>51.11</v>
          </cell>
          <cell r="AZ406">
            <v>52.17</v>
          </cell>
          <cell r="BA406">
            <v>53.23</v>
          </cell>
          <cell r="BB406">
            <v>54.29</v>
          </cell>
          <cell r="BC406">
            <v>48.99</v>
          </cell>
          <cell r="BD406">
            <v>37</v>
          </cell>
          <cell r="BE406">
            <v>41.87</v>
          </cell>
          <cell r="BF406">
            <v>43.35</v>
          </cell>
          <cell r="BG406">
            <v>44.84</v>
          </cell>
          <cell r="BH406">
            <v>46.32</v>
          </cell>
          <cell r="BI406">
            <v>47.81</v>
          </cell>
          <cell r="BJ406">
            <v>49.29</v>
          </cell>
          <cell r="BK406">
            <v>50.78</v>
          </cell>
          <cell r="BL406">
            <v>52.26</v>
          </cell>
          <cell r="BM406">
            <v>53.74</v>
          </cell>
          <cell r="BN406">
            <v>55.23</v>
          </cell>
          <cell r="BO406">
            <v>56.71</v>
          </cell>
          <cell r="BP406">
            <v>58.2</v>
          </cell>
          <cell r="BQ406">
            <v>59.68</v>
          </cell>
          <cell r="BR406">
            <v>61.17</v>
          </cell>
          <cell r="BS406">
            <v>62.65</v>
          </cell>
          <cell r="BT406">
            <v>64.14</v>
          </cell>
          <cell r="BU406">
            <v>65.62</v>
          </cell>
          <cell r="BV406">
            <v>67.099999999999994</v>
          </cell>
          <cell r="BW406">
            <v>68.59</v>
          </cell>
          <cell r="BX406">
            <v>70.069999999999993</v>
          </cell>
          <cell r="BY406">
            <v>71.56</v>
          </cell>
          <cell r="BZ406">
            <v>73.040000000000006</v>
          </cell>
          <cell r="CA406">
            <v>74.53</v>
          </cell>
          <cell r="CB406">
            <v>76.010000000000005</v>
          </cell>
          <cell r="CC406">
            <v>68.59</v>
          </cell>
        </row>
        <row r="407">
          <cell r="AD407">
            <v>38</v>
          </cell>
          <cell r="AE407">
            <v>30.71</v>
          </cell>
          <cell r="AF407">
            <v>31.79</v>
          </cell>
          <cell r="AG407">
            <v>32.880000000000003</v>
          </cell>
          <cell r="AH407">
            <v>33.97</v>
          </cell>
          <cell r="AI407">
            <v>35.06</v>
          </cell>
          <cell r="AJ407">
            <v>36.15</v>
          </cell>
          <cell r="AK407">
            <v>37.24</v>
          </cell>
          <cell r="AL407">
            <v>38.33</v>
          </cell>
          <cell r="AM407">
            <v>39.42</v>
          </cell>
          <cell r="AN407">
            <v>40.51</v>
          </cell>
          <cell r="AO407">
            <v>41.6</v>
          </cell>
          <cell r="AP407">
            <v>42.69</v>
          </cell>
          <cell r="AQ407">
            <v>43.77</v>
          </cell>
          <cell r="AR407">
            <v>44.86</v>
          </cell>
          <cell r="AS407">
            <v>45.95</v>
          </cell>
          <cell r="AT407">
            <v>47.04</v>
          </cell>
          <cell r="AU407">
            <v>48.13</v>
          </cell>
          <cell r="AV407">
            <v>49.22</v>
          </cell>
          <cell r="AW407">
            <v>50.31</v>
          </cell>
          <cell r="AX407">
            <v>51.4</v>
          </cell>
          <cell r="AY407">
            <v>52.49</v>
          </cell>
          <cell r="AZ407">
            <v>53.57</v>
          </cell>
          <cell r="BA407">
            <v>54.66</v>
          </cell>
          <cell r="BB407">
            <v>55.75</v>
          </cell>
          <cell r="BC407">
            <v>50.31</v>
          </cell>
          <cell r="BD407">
            <v>38</v>
          </cell>
          <cell r="BE407">
            <v>42.99</v>
          </cell>
          <cell r="BF407">
            <v>44.51</v>
          </cell>
          <cell r="BG407">
            <v>46.04</v>
          </cell>
          <cell r="BH407">
            <v>47.56</v>
          </cell>
          <cell r="BI407">
            <v>49.09</v>
          </cell>
          <cell r="BJ407">
            <v>50.61</v>
          </cell>
          <cell r="BK407">
            <v>52.14</v>
          </cell>
          <cell r="BL407">
            <v>53.66</v>
          </cell>
          <cell r="BM407">
            <v>55.19</v>
          </cell>
          <cell r="BN407">
            <v>56.71</v>
          </cell>
          <cell r="BO407">
            <v>58.23</v>
          </cell>
          <cell r="BP407">
            <v>59.76</v>
          </cell>
          <cell r="BQ407">
            <v>61.28</v>
          </cell>
          <cell r="BR407">
            <v>62.81</v>
          </cell>
          <cell r="BS407">
            <v>64.33</v>
          </cell>
          <cell r="BT407">
            <v>65.86</v>
          </cell>
          <cell r="BU407">
            <v>67.38</v>
          </cell>
          <cell r="BV407">
            <v>68.91</v>
          </cell>
          <cell r="BW407">
            <v>70.430000000000007</v>
          </cell>
          <cell r="BX407">
            <v>71.959999999999994</v>
          </cell>
          <cell r="BY407">
            <v>73.48</v>
          </cell>
          <cell r="BZ407">
            <v>75</v>
          </cell>
          <cell r="CA407">
            <v>76.53</v>
          </cell>
          <cell r="CB407">
            <v>78.05</v>
          </cell>
          <cell r="CC407">
            <v>70.430000000000007</v>
          </cell>
        </row>
        <row r="408">
          <cell r="AD408">
            <v>39</v>
          </cell>
          <cell r="AE408">
            <v>31.51</v>
          </cell>
          <cell r="AF408">
            <v>32.619999999999997</v>
          </cell>
          <cell r="AG408">
            <v>33.74</v>
          </cell>
          <cell r="AH408">
            <v>34.86</v>
          </cell>
          <cell r="AI408">
            <v>35.979999999999997</v>
          </cell>
          <cell r="AJ408">
            <v>37.090000000000003</v>
          </cell>
          <cell r="AK408">
            <v>38.21</v>
          </cell>
          <cell r="AL408">
            <v>39.33</v>
          </cell>
          <cell r="AM408">
            <v>40.450000000000003</v>
          </cell>
          <cell r="AN408">
            <v>41.56</v>
          </cell>
          <cell r="AO408">
            <v>42.68</v>
          </cell>
          <cell r="AP408">
            <v>43.8</v>
          </cell>
          <cell r="AQ408">
            <v>44.92</v>
          </cell>
          <cell r="AR408">
            <v>46.04</v>
          </cell>
          <cell r="AS408">
            <v>47.15</v>
          </cell>
          <cell r="AT408">
            <v>48.27</v>
          </cell>
          <cell r="AU408">
            <v>49.39</v>
          </cell>
          <cell r="AV408">
            <v>50.51</v>
          </cell>
          <cell r="AW408">
            <v>51.62</v>
          </cell>
          <cell r="AX408">
            <v>52.74</v>
          </cell>
          <cell r="AY408">
            <v>53.86</v>
          </cell>
          <cell r="AZ408">
            <v>54.98</v>
          </cell>
          <cell r="BA408">
            <v>56.09</v>
          </cell>
          <cell r="BB408">
            <v>57.21</v>
          </cell>
          <cell r="BC408">
            <v>51.62</v>
          </cell>
          <cell r="BD408">
            <v>39</v>
          </cell>
          <cell r="BE408">
            <v>44.11</v>
          </cell>
          <cell r="BF408">
            <v>45.67</v>
          </cell>
          <cell r="BG408">
            <v>47.24</v>
          </cell>
          <cell r="BH408">
            <v>48.8</v>
          </cell>
          <cell r="BI408">
            <v>50.37</v>
          </cell>
          <cell r="BJ408">
            <v>51.93</v>
          </cell>
          <cell r="BK408">
            <v>53.5</v>
          </cell>
          <cell r="BL408">
            <v>55.06</v>
          </cell>
          <cell r="BM408">
            <v>56.63</v>
          </cell>
          <cell r="BN408">
            <v>58.19</v>
          </cell>
          <cell r="BO408">
            <v>59.75</v>
          </cell>
          <cell r="BP408">
            <v>61.32</v>
          </cell>
          <cell r="BQ408">
            <v>62.88</v>
          </cell>
          <cell r="BR408">
            <v>64.45</v>
          </cell>
          <cell r="BS408">
            <v>66.010000000000005</v>
          </cell>
          <cell r="BT408">
            <v>67.58</v>
          </cell>
          <cell r="BU408">
            <v>69.14</v>
          </cell>
          <cell r="BV408">
            <v>70.709999999999994</v>
          </cell>
          <cell r="BW408">
            <v>72.27</v>
          </cell>
          <cell r="BX408">
            <v>73.84</v>
          </cell>
          <cell r="BY408">
            <v>75.400000000000006</v>
          </cell>
          <cell r="BZ408">
            <v>76.97</v>
          </cell>
          <cell r="CA408">
            <v>78.53</v>
          </cell>
          <cell r="CB408">
            <v>80.099999999999994</v>
          </cell>
          <cell r="CC408">
            <v>72.27</v>
          </cell>
        </row>
        <row r="409">
          <cell r="AD409">
            <v>40</v>
          </cell>
          <cell r="AE409">
            <v>32.299999999999997</v>
          </cell>
          <cell r="AF409">
            <v>33.450000000000003</v>
          </cell>
          <cell r="AG409">
            <v>34.6</v>
          </cell>
          <cell r="AH409">
            <v>35.74</v>
          </cell>
          <cell r="AI409">
            <v>36.89</v>
          </cell>
          <cell r="AJ409">
            <v>38.04</v>
          </cell>
          <cell r="AK409">
            <v>39.18</v>
          </cell>
          <cell r="AL409">
            <v>40.33</v>
          </cell>
          <cell r="AM409">
            <v>41.48</v>
          </cell>
          <cell r="AN409">
            <v>42.62</v>
          </cell>
          <cell r="AO409">
            <v>43.77</v>
          </cell>
          <cell r="AP409">
            <v>44.91</v>
          </cell>
          <cell r="AQ409">
            <v>46.06</v>
          </cell>
          <cell r="AR409">
            <v>47.21</v>
          </cell>
          <cell r="AS409">
            <v>48.35</v>
          </cell>
          <cell r="AT409">
            <v>49.5</v>
          </cell>
          <cell r="AU409">
            <v>50.65</v>
          </cell>
          <cell r="AV409">
            <v>51.79</v>
          </cell>
          <cell r="AW409">
            <v>52.94</v>
          </cell>
          <cell r="AX409">
            <v>54.09</v>
          </cell>
          <cell r="AY409">
            <v>55.23</v>
          </cell>
          <cell r="AZ409">
            <v>56.38</v>
          </cell>
          <cell r="BA409">
            <v>57.52</v>
          </cell>
          <cell r="BB409">
            <v>58.67</v>
          </cell>
          <cell r="BC409">
            <v>52.94</v>
          </cell>
          <cell r="BD409">
            <v>40</v>
          </cell>
          <cell r="BE409">
            <v>45.23</v>
          </cell>
          <cell r="BF409">
            <v>46.83</v>
          </cell>
          <cell r="BG409">
            <v>48.44</v>
          </cell>
          <cell r="BH409">
            <v>50.04</v>
          </cell>
          <cell r="BI409">
            <v>51.65</v>
          </cell>
          <cell r="BJ409">
            <v>53.25</v>
          </cell>
          <cell r="BK409">
            <v>54.86</v>
          </cell>
          <cell r="BL409">
            <v>56.46</v>
          </cell>
          <cell r="BM409">
            <v>58.07</v>
          </cell>
          <cell r="BN409">
            <v>59.67</v>
          </cell>
          <cell r="BO409">
            <v>61.28</v>
          </cell>
          <cell r="BP409">
            <v>62.88</v>
          </cell>
          <cell r="BQ409">
            <v>64.489999999999995</v>
          </cell>
          <cell r="BR409">
            <v>66.09</v>
          </cell>
          <cell r="BS409">
            <v>67.69</v>
          </cell>
          <cell r="BT409">
            <v>69.3</v>
          </cell>
          <cell r="BU409">
            <v>70.900000000000006</v>
          </cell>
          <cell r="BV409">
            <v>72.510000000000005</v>
          </cell>
          <cell r="BW409">
            <v>74.11</v>
          </cell>
          <cell r="BX409">
            <v>75.72</v>
          </cell>
          <cell r="BY409">
            <v>77.319999999999993</v>
          </cell>
          <cell r="BZ409">
            <v>78.930000000000007</v>
          </cell>
          <cell r="CA409">
            <v>80.53</v>
          </cell>
          <cell r="CB409">
            <v>82.14</v>
          </cell>
          <cell r="CC409">
            <v>74.11</v>
          </cell>
        </row>
        <row r="410">
          <cell r="AD410">
            <v>41</v>
          </cell>
          <cell r="AE410">
            <v>33.1</v>
          </cell>
          <cell r="AF410">
            <v>34.28</v>
          </cell>
          <cell r="AG410">
            <v>35.450000000000003</v>
          </cell>
          <cell r="AH410">
            <v>36.630000000000003</v>
          </cell>
          <cell r="AI410">
            <v>37.799999999999997</v>
          </cell>
          <cell r="AJ410">
            <v>38.979999999999997</v>
          </cell>
          <cell r="AK410">
            <v>40.15</v>
          </cell>
          <cell r="AL410">
            <v>41.33</v>
          </cell>
          <cell r="AM410">
            <v>42.5</v>
          </cell>
          <cell r="AN410">
            <v>43.68</v>
          </cell>
          <cell r="AO410">
            <v>44.85</v>
          </cell>
          <cell r="AP410">
            <v>46.03</v>
          </cell>
          <cell r="AQ410">
            <v>47.2</v>
          </cell>
          <cell r="AR410">
            <v>48.38</v>
          </cell>
          <cell r="AS410">
            <v>49.55</v>
          </cell>
          <cell r="AT410">
            <v>50.73</v>
          </cell>
          <cell r="AU410">
            <v>51.9</v>
          </cell>
          <cell r="AV410">
            <v>53.08</v>
          </cell>
          <cell r="AW410">
            <v>54.25</v>
          </cell>
          <cell r="AX410">
            <v>55.43</v>
          </cell>
          <cell r="AY410">
            <v>56.6</v>
          </cell>
          <cell r="AZ410">
            <v>57.78</v>
          </cell>
          <cell r="BA410">
            <v>58.95</v>
          </cell>
          <cell r="BB410">
            <v>60.13</v>
          </cell>
          <cell r="BC410">
            <v>54.25</v>
          </cell>
          <cell r="BD410">
            <v>41</v>
          </cell>
          <cell r="BE410">
            <v>46.35</v>
          </cell>
          <cell r="BF410">
            <v>47.99</v>
          </cell>
          <cell r="BG410">
            <v>49.64</v>
          </cell>
          <cell r="BH410">
            <v>51.28</v>
          </cell>
          <cell r="BI410">
            <v>52.93</v>
          </cell>
          <cell r="BJ410">
            <v>54.57</v>
          </cell>
          <cell r="BK410">
            <v>56.22</v>
          </cell>
          <cell r="BL410">
            <v>57.86</v>
          </cell>
          <cell r="BM410">
            <v>59.51</v>
          </cell>
          <cell r="BN410">
            <v>61.15</v>
          </cell>
          <cell r="BO410">
            <v>62.8</v>
          </cell>
          <cell r="BP410">
            <v>64.44</v>
          </cell>
          <cell r="BQ410">
            <v>66.09</v>
          </cell>
          <cell r="BR410">
            <v>67.73</v>
          </cell>
          <cell r="BS410">
            <v>69.38</v>
          </cell>
          <cell r="BT410">
            <v>71.02</v>
          </cell>
          <cell r="BU410">
            <v>72.67</v>
          </cell>
          <cell r="BV410">
            <v>74.31</v>
          </cell>
          <cell r="BW410">
            <v>75.959999999999994</v>
          </cell>
          <cell r="BX410">
            <v>77.599999999999994</v>
          </cell>
          <cell r="BY410">
            <v>79.25</v>
          </cell>
          <cell r="BZ410">
            <v>80.89</v>
          </cell>
          <cell r="CA410">
            <v>82.54</v>
          </cell>
          <cell r="CB410">
            <v>84.18</v>
          </cell>
          <cell r="CC410">
            <v>75.959999999999994</v>
          </cell>
        </row>
        <row r="411">
          <cell r="AD411">
            <v>42</v>
          </cell>
          <cell r="AE411">
            <v>33.9</v>
          </cell>
          <cell r="AF411">
            <v>35.11</v>
          </cell>
          <cell r="AG411">
            <v>36.31</v>
          </cell>
          <cell r="AH411">
            <v>37.51</v>
          </cell>
          <cell r="AI411">
            <v>38.72</v>
          </cell>
          <cell r="AJ411">
            <v>39.92</v>
          </cell>
          <cell r="AK411">
            <v>41.13</v>
          </cell>
          <cell r="AL411">
            <v>42.33</v>
          </cell>
          <cell r="AM411">
            <v>43.53</v>
          </cell>
          <cell r="AN411">
            <v>44.74</v>
          </cell>
          <cell r="AO411">
            <v>45.94</v>
          </cell>
          <cell r="AP411">
            <v>47.14</v>
          </cell>
          <cell r="AQ411">
            <v>48.35</v>
          </cell>
          <cell r="AR411">
            <v>49.55</v>
          </cell>
          <cell r="AS411">
            <v>50.76</v>
          </cell>
          <cell r="AT411">
            <v>51.96</v>
          </cell>
          <cell r="AU411">
            <v>53.16</v>
          </cell>
          <cell r="AV411">
            <v>54.37</v>
          </cell>
          <cell r="AW411">
            <v>55.57</v>
          </cell>
          <cell r="AX411">
            <v>56.77</v>
          </cell>
          <cell r="AY411">
            <v>57.98</v>
          </cell>
          <cell r="AZ411">
            <v>59.18</v>
          </cell>
          <cell r="BA411">
            <v>60.38</v>
          </cell>
          <cell r="BB411">
            <v>61.59</v>
          </cell>
          <cell r="BC411">
            <v>55.57</v>
          </cell>
          <cell r="BD411">
            <v>42</v>
          </cell>
          <cell r="BE411">
            <v>47.47</v>
          </cell>
          <cell r="BF411">
            <v>49.15</v>
          </cell>
          <cell r="BG411">
            <v>50.84</v>
          </cell>
          <cell r="BH411">
            <v>52.52</v>
          </cell>
          <cell r="BI411">
            <v>54.21</v>
          </cell>
          <cell r="BJ411">
            <v>55.89</v>
          </cell>
          <cell r="BK411">
            <v>57.58</v>
          </cell>
          <cell r="BL411">
            <v>59.26</v>
          </cell>
          <cell r="BM411">
            <v>60.95</v>
          </cell>
          <cell r="BN411">
            <v>62.63</v>
          </cell>
          <cell r="BO411">
            <v>64.319999999999993</v>
          </cell>
          <cell r="BP411">
            <v>66</v>
          </cell>
          <cell r="BQ411">
            <v>67.69</v>
          </cell>
          <cell r="BR411">
            <v>69.37</v>
          </cell>
          <cell r="BS411">
            <v>71.06</v>
          </cell>
          <cell r="BT411">
            <v>72.739999999999995</v>
          </cell>
          <cell r="BU411">
            <v>74.430000000000007</v>
          </cell>
          <cell r="BV411">
            <v>76.11</v>
          </cell>
          <cell r="BW411">
            <v>77.8</v>
          </cell>
          <cell r="BX411">
            <v>79.48</v>
          </cell>
          <cell r="BY411">
            <v>81.17</v>
          </cell>
          <cell r="BZ411">
            <v>82.85</v>
          </cell>
          <cell r="CA411">
            <v>84.54</v>
          </cell>
          <cell r="CB411">
            <v>86.22</v>
          </cell>
          <cell r="CC411">
            <v>77.8</v>
          </cell>
        </row>
        <row r="412">
          <cell r="AD412">
            <v>43</v>
          </cell>
          <cell r="AE412">
            <v>34.700000000000003</v>
          </cell>
          <cell r="AF412">
            <v>35.94</v>
          </cell>
          <cell r="AG412">
            <v>37.17</v>
          </cell>
          <cell r="AH412">
            <v>38.4</v>
          </cell>
          <cell r="AI412">
            <v>39.630000000000003</v>
          </cell>
          <cell r="AJ412">
            <v>40.869999999999997</v>
          </cell>
          <cell r="AK412">
            <v>42.1</v>
          </cell>
          <cell r="AL412">
            <v>43.33</v>
          </cell>
          <cell r="AM412">
            <v>44.56</v>
          </cell>
          <cell r="AN412">
            <v>45.79</v>
          </cell>
          <cell r="AO412">
            <v>47.03</v>
          </cell>
          <cell r="AP412">
            <v>48.26</v>
          </cell>
          <cell r="AQ412">
            <v>49.49</v>
          </cell>
          <cell r="AR412">
            <v>50.72</v>
          </cell>
          <cell r="AS412">
            <v>51.96</v>
          </cell>
          <cell r="AT412">
            <v>53.19</v>
          </cell>
          <cell r="AU412">
            <v>54.42</v>
          </cell>
          <cell r="AV412">
            <v>55.65</v>
          </cell>
          <cell r="AW412">
            <v>56.89</v>
          </cell>
          <cell r="AX412">
            <v>58.12</v>
          </cell>
          <cell r="AY412">
            <v>59.35</v>
          </cell>
          <cell r="AZ412">
            <v>60.58</v>
          </cell>
          <cell r="BA412">
            <v>61.81</v>
          </cell>
          <cell r="BB412">
            <v>63.05</v>
          </cell>
          <cell r="BC412">
            <v>56.88</v>
          </cell>
          <cell r="BD412">
            <v>43</v>
          </cell>
          <cell r="BE412">
            <v>48.59</v>
          </cell>
          <cell r="BF412">
            <v>50.31</v>
          </cell>
          <cell r="BG412">
            <v>52.04</v>
          </cell>
          <cell r="BH412">
            <v>53.76</v>
          </cell>
          <cell r="BI412">
            <v>55.49</v>
          </cell>
          <cell r="BJ412">
            <v>57.21</v>
          </cell>
          <cell r="BK412">
            <v>58.94</v>
          </cell>
          <cell r="BL412">
            <v>60.66</v>
          </cell>
          <cell r="BM412">
            <v>62.39</v>
          </cell>
          <cell r="BN412">
            <v>64.11</v>
          </cell>
          <cell r="BO412">
            <v>65.84</v>
          </cell>
          <cell r="BP412">
            <v>67.56</v>
          </cell>
          <cell r="BQ412">
            <v>69.290000000000006</v>
          </cell>
          <cell r="BR412">
            <v>71.010000000000005</v>
          </cell>
          <cell r="BS412">
            <v>72.739999999999995</v>
          </cell>
          <cell r="BT412">
            <v>74.459999999999994</v>
          </cell>
          <cell r="BU412">
            <v>76.19</v>
          </cell>
          <cell r="BV412">
            <v>77.91</v>
          </cell>
          <cell r="BW412">
            <v>79.64</v>
          </cell>
          <cell r="BX412">
            <v>81.36</v>
          </cell>
          <cell r="BY412">
            <v>83.09</v>
          </cell>
          <cell r="BZ412">
            <v>84.81</v>
          </cell>
          <cell r="CA412">
            <v>86.54</v>
          </cell>
          <cell r="CB412">
            <v>88.27</v>
          </cell>
          <cell r="CC412">
            <v>79.64</v>
          </cell>
        </row>
        <row r="413">
          <cell r="AD413">
            <v>44</v>
          </cell>
          <cell r="AE413">
            <v>35.5</v>
          </cell>
          <cell r="AF413">
            <v>36.76</v>
          </cell>
          <cell r="AG413">
            <v>38.03</v>
          </cell>
          <cell r="AH413">
            <v>39.29</v>
          </cell>
          <cell r="AI413">
            <v>40.549999999999997</v>
          </cell>
          <cell r="AJ413">
            <v>41.81</v>
          </cell>
          <cell r="AK413">
            <v>43.07</v>
          </cell>
          <cell r="AL413">
            <v>44.33</v>
          </cell>
          <cell r="AM413">
            <v>45.59</v>
          </cell>
          <cell r="AN413">
            <v>46.85</v>
          </cell>
          <cell r="AO413">
            <v>48.11</v>
          </cell>
          <cell r="AP413">
            <v>49.37</v>
          </cell>
          <cell r="AQ413">
            <v>50.64</v>
          </cell>
          <cell r="AR413">
            <v>51.9</v>
          </cell>
          <cell r="AS413">
            <v>53.16</v>
          </cell>
          <cell r="AT413">
            <v>54.42</v>
          </cell>
          <cell r="AU413">
            <v>55.68</v>
          </cell>
          <cell r="AV413">
            <v>56.94</v>
          </cell>
          <cell r="AW413">
            <v>58.2</v>
          </cell>
          <cell r="AX413">
            <v>59.46</v>
          </cell>
          <cell r="AY413">
            <v>60.72</v>
          </cell>
          <cell r="AZ413">
            <v>61.98</v>
          </cell>
          <cell r="BA413">
            <v>63.24</v>
          </cell>
          <cell r="BB413">
            <v>64.510000000000005</v>
          </cell>
          <cell r="BC413">
            <v>58.2</v>
          </cell>
          <cell r="BD413">
            <v>44</v>
          </cell>
          <cell r="BE413">
            <v>49.7</v>
          </cell>
          <cell r="BF413">
            <v>51.47</v>
          </cell>
          <cell r="BG413">
            <v>53.24</v>
          </cell>
          <cell r="BH413">
            <v>55</v>
          </cell>
          <cell r="BI413">
            <v>56.77</v>
          </cell>
          <cell r="BJ413">
            <v>58.53</v>
          </cell>
          <cell r="BK413">
            <v>60.3</v>
          </cell>
          <cell r="BL413">
            <v>62.06</v>
          </cell>
          <cell r="BM413">
            <v>63.83</v>
          </cell>
          <cell r="BN413">
            <v>65.59</v>
          </cell>
          <cell r="BO413">
            <v>67.36</v>
          </cell>
          <cell r="BP413">
            <v>69.12</v>
          </cell>
          <cell r="BQ413">
            <v>70.89</v>
          </cell>
          <cell r="BR413">
            <v>72.650000000000006</v>
          </cell>
          <cell r="BS413">
            <v>74.42</v>
          </cell>
          <cell r="BT413">
            <v>76.180000000000007</v>
          </cell>
          <cell r="BU413">
            <v>77.95</v>
          </cell>
          <cell r="BV413">
            <v>79.72</v>
          </cell>
          <cell r="BW413">
            <v>81.48</v>
          </cell>
          <cell r="BX413">
            <v>83.25</v>
          </cell>
          <cell r="BY413">
            <v>85.01</v>
          </cell>
          <cell r="BZ413">
            <v>86.78</v>
          </cell>
          <cell r="CA413">
            <v>88.54</v>
          </cell>
          <cell r="CB413">
            <v>90.31</v>
          </cell>
          <cell r="CC413">
            <v>81.48</v>
          </cell>
        </row>
        <row r="414">
          <cell r="AD414">
            <v>45</v>
          </cell>
          <cell r="AE414">
            <v>36.299999999999997</v>
          </cell>
          <cell r="AF414">
            <v>37.590000000000003</v>
          </cell>
          <cell r="AG414">
            <v>38.880000000000003</v>
          </cell>
          <cell r="AH414">
            <v>40.17</v>
          </cell>
          <cell r="AI414">
            <v>41.46</v>
          </cell>
          <cell r="AJ414">
            <v>42.75</v>
          </cell>
          <cell r="AK414">
            <v>44.04</v>
          </cell>
          <cell r="AL414">
            <v>45.33</v>
          </cell>
          <cell r="AM414">
            <v>46.62</v>
          </cell>
          <cell r="AN414">
            <v>47.91</v>
          </cell>
          <cell r="AO414">
            <v>49.2</v>
          </cell>
          <cell r="AP414">
            <v>50.49</v>
          </cell>
          <cell r="AQ414">
            <v>51.78</v>
          </cell>
          <cell r="AR414">
            <v>53.07</v>
          </cell>
          <cell r="AS414">
            <v>54.36</v>
          </cell>
          <cell r="AT414">
            <v>55.65</v>
          </cell>
          <cell r="AU414">
            <v>56.94</v>
          </cell>
          <cell r="AV414">
            <v>58.23</v>
          </cell>
          <cell r="AW414">
            <v>59.52</v>
          </cell>
          <cell r="AX414">
            <v>60.81</v>
          </cell>
          <cell r="AY414">
            <v>62.1</v>
          </cell>
          <cell r="AZ414">
            <v>63.38</v>
          </cell>
          <cell r="BA414">
            <v>64.67</v>
          </cell>
          <cell r="BB414">
            <v>65.959999999999994</v>
          </cell>
          <cell r="BC414">
            <v>59.52</v>
          </cell>
          <cell r="BD414">
            <v>45</v>
          </cell>
          <cell r="BE414">
            <v>50.82</v>
          </cell>
          <cell r="BF414">
            <v>52.63</v>
          </cell>
          <cell r="BG414">
            <v>54.43</v>
          </cell>
          <cell r="BH414">
            <v>56.24</v>
          </cell>
          <cell r="BI414">
            <v>58.05</v>
          </cell>
          <cell r="BJ414">
            <v>59.85</v>
          </cell>
          <cell r="BK414">
            <v>61.66</v>
          </cell>
          <cell r="BL414">
            <v>63.46</v>
          </cell>
          <cell r="BM414">
            <v>65.27</v>
          </cell>
          <cell r="BN414">
            <v>67.069999999999993</v>
          </cell>
          <cell r="BO414">
            <v>68.88</v>
          </cell>
          <cell r="BP414">
            <v>70.680000000000007</v>
          </cell>
          <cell r="BQ414">
            <v>72.489999999999995</v>
          </cell>
          <cell r="BR414">
            <v>74.3</v>
          </cell>
          <cell r="BS414">
            <v>76.099999999999994</v>
          </cell>
          <cell r="BT414">
            <v>77.91</v>
          </cell>
          <cell r="BU414">
            <v>79.709999999999994</v>
          </cell>
          <cell r="BV414">
            <v>81.52</v>
          </cell>
          <cell r="BW414">
            <v>83.32</v>
          </cell>
          <cell r="BX414">
            <v>85.13</v>
          </cell>
          <cell r="BY414">
            <v>86.93</v>
          </cell>
          <cell r="BZ414">
            <v>88.74</v>
          </cell>
          <cell r="CA414">
            <v>90.54</v>
          </cell>
          <cell r="CB414">
            <v>92.35</v>
          </cell>
          <cell r="CC414">
            <v>83.32</v>
          </cell>
        </row>
        <row r="415">
          <cell r="AD415">
            <v>46</v>
          </cell>
          <cell r="AE415">
            <v>37.1</v>
          </cell>
          <cell r="AF415">
            <v>38.42</v>
          </cell>
          <cell r="AG415">
            <v>39.74</v>
          </cell>
          <cell r="AH415">
            <v>41.06</v>
          </cell>
          <cell r="AI415">
            <v>42.38</v>
          </cell>
          <cell r="AJ415">
            <v>43.69</v>
          </cell>
          <cell r="AK415">
            <v>45.01</v>
          </cell>
          <cell r="AL415">
            <v>46.33</v>
          </cell>
          <cell r="AM415">
            <v>47.65</v>
          </cell>
          <cell r="AN415">
            <v>48.97</v>
          </cell>
          <cell r="AO415">
            <v>50.29</v>
          </cell>
          <cell r="AP415">
            <v>51.6</v>
          </cell>
          <cell r="AQ415">
            <v>52.92</v>
          </cell>
          <cell r="AR415">
            <v>54.24</v>
          </cell>
          <cell r="AS415">
            <v>55.56</v>
          </cell>
          <cell r="AT415">
            <v>56.88</v>
          </cell>
          <cell r="AU415">
            <v>58.2</v>
          </cell>
          <cell r="AV415">
            <v>59.51</v>
          </cell>
          <cell r="AW415">
            <v>60.83</v>
          </cell>
          <cell r="AX415">
            <v>62.15</v>
          </cell>
          <cell r="AY415">
            <v>63.47</v>
          </cell>
          <cell r="AZ415">
            <v>64.790000000000006</v>
          </cell>
          <cell r="BA415">
            <v>66.099999999999994</v>
          </cell>
          <cell r="BB415">
            <v>67.42</v>
          </cell>
          <cell r="BC415">
            <v>60.83</v>
          </cell>
          <cell r="BD415">
            <v>46</v>
          </cell>
          <cell r="BE415">
            <v>51.94</v>
          </cell>
          <cell r="BF415">
            <v>53.79</v>
          </cell>
          <cell r="BG415">
            <v>55.63</v>
          </cell>
          <cell r="BH415">
            <v>57.48</v>
          </cell>
          <cell r="BI415">
            <v>59.33</v>
          </cell>
          <cell r="BJ415">
            <v>61.17</v>
          </cell>
          <cell r="BK415">
            <v>63.02</v>
          </cell>
          <cell r="BL415">
            <v>64.86</v>
          </cell>
          <cell r="BM415">
            <v>66.709999999999994</v>
          </cell>
          <cell r="BN415">
            <v>68.55</v>
          </cell>
          <cell r="BO415">
            <v>70.400000000000006</v>
          </cell>
          <cell r="BP415">
            <v>72.25</v>
          </cell>
          <cell r="BQ415">
            <v>74.09</v>
          </cell>
          <cell r="BR415">
            <v>75.94</v>
          </cell>
          <cell r="BS415">
            <v>77.78</v>
          </cell>
          <cell r="BT415">
            <v>79.63</v>
          </cell>
          <cell r="BU415">
            <v>81.47</v>
          </cell>
          <cell r="BV415">
            <v>83.32</v>
          </cell>
          <cell r="BW415">
            <v>85.16</v>
          </cell>
          <cell r="BX415">
            <v>87.01</v>
          </cell>
          <cell r="BY415">
            <v>88.86</v>
          </cell>
          <cell r="BZ415">
            <v>90.7</v>
          </cell>
          <cell r="CA415">
            <v>92.55</v>
          </cell>
          <cell r="CB415">
            <v>94.39</v>
          </cell>
          <cell r="CC415">
            <v>85.16</v>
          </cell>
        </row>
        <row r="416">
          <cell r="AD416">
            <v>47</v>
          </cell>
          <cell r="AE416">
            <v>37.9</v>
          </cell>
          <cell r="AF416">
            <v>39.25</v>
          </cell>
          <cell r="AG416">
            <v>40.6</v>
          </cell>
          <cell r="AH416">
            <v>41.94</v>
          </cell>
          <cell r="AI416">
            <v>43.29</v>
          </cell>
          <cell r="AJ416">
            <v>44.64</v>
          </cell>
          <cell r="AK416">
            <v>45.98</v>
          </cell>
          <cell r="AL416">
            <v>47.33</v>
          </cell>
          <cell r="AM416">
            <v>48.68</v>
          </cell>
          <cell r="AN416">
            <v>50.02</v>
          </cell>
          <cell r="AO416">
            <v>51.37</v>
          </cell>
          <cell r="AP416">
            <v>52.72</v>
          </cell>
          <cell r="AQ416">
            <v>54.07</v>
          </cell>
          <cell r="AR416">
            <v>55.41</v>
          </cell>
          <cell r="AS416">
            <v>56.76</v>
          </cell>
          <cell r="AT416">
            <v>58.11</v>
          </cell>
          <cell r="AU416">
            <v>59.45</v>
          </cell>
          <cell r="AV416">
            <v>60.8</v>
          </cell>
          <cell r="AW416">
            <v>62.15</v>
          </cell>
          <cell r="AX416">
            <v>63.49</v>
          </cell>
          <cell r="AY416">
            <v>64.84</v>
          </cell>
          <cell r="AZ416">
            <v>66.19</v>
          </cell>
          <cell r="BA416">
            <v>67.53</v>
          </cell>
          <cell r="BB416">
            <v>68.88</v>
          </cell>
          <cell r="BC416">
            <v>62.15</v>
          </cell>
          <cell r="BD416">
            <v>47</v>
          </cell>
          <cell r="BE416">
            <v>53.06</v>
          </cell>
          <cell r="BF416">
            <v>54.95</v>
          </cell>
          <cell r="BG416">
            <v>56.83</v>
          </cell>
          <cell r="BH416">
            <v>58.72</v>
          </cell>
          <cell r="BI416">
            <v>60.61</v>
          </cell>
          <cell r="BJ416">
            <v>62.49</v>
          </cell>
          <cell r="BK416">
            <v>64.38</v>
          </cell>
          <cell r="BL416">
            <v>66.260000000000005</v>
          </cell>
          <cell r="BM416">
            <v>68.150000000000006</v>
          </cell>
          <cell r="BN416">
            <v>70.03</v>
          </cell>
          <cell r="BO416">
            <v>71.92</v>
          </cell>
          <cell r="BP416">
            <v>73.81</v>
          </cell>
          <cell r="BQ416">
            <v>75.69</v>
          </cell>
          <cell r="BR416">
            <v>77.58</v>
          </cell>
          <cell r="BS416">
            <v>79.459999999999994</v>
          </cell>
          <cell r="BT416">
            <v>81.349999999999994</v>
          </cell>
          <cell r="BU416">
            <v>83.23</v>
          </cell>
          <cell r="BV416">
            <v>85.12</v>
          </cell>
          <cell r="BW416">
            <v>87.01</v>
          </cell>
          <cell r="BX416">
            <v>88.89</v>
          </cell>
          <cell r="BY416">
            <v>90.78</v>
          </cell>
          <cell r="BZ416">
            <v>92.66</v>
          </cell>
          <cell r="CA416">
            <v>94.55</v>
          </cell>
          <cell r="CB416">
            <v>96.43</v>
          </cell>
          <cell r="CC416">
            <v>87.01</v>
          </cell>
        </row>
        <row r="417">
          <cell r="AD417">
            <v>48</v>
          </cell>
          <cell r="AE417">
            <v>38.700000000000003</v>
          </cell>
          <cell r="AF417">
            <v>40.08</v>
          </cell>
          <cell r="AG417">
            <v>41.45</v>
          </cell>
          <cell r="AH417">
            <v>42.83</v>
          </cell>
          <cell r="AI417">
            <v>44.2</v>
          </cell>
          <cell r="AJ417">
            <v>45.58</v>
          </cell>
          <cell r="AK417">
            <v>46.96</v>
          </cell>
          <cell r="AL417">
            <v>48.33</v>
          </cell>
          <cell r="AM417">
            <v>49.71</v>
          </cell>
          <cell r="AN417">
            <v>51.08</v>
          </cell>
          <cell r="AO417">
            <v>52.46</v>
          </cell>
          <cell r="AP417">
            <v>53.83</v>
          </cell>
          <cell r="AQ417">
            <v>55.21</v>
          </cell>
          <cell r="AR417">
            <v>56.58</v>
          </cell>
          <cell r="AS417">
            <v>57.96</v>
          </cell>
          <cell r="AT417">
            <v>59.34</v>
          </cell>
          <cell r="AU417">
            <v>60.71</v>
          </cell>
          <cell r="AV417">
            <v>62.09</v>
          </cell>
          <cell r="AW417">
            <v>63.46</v>
          </cell>
          <cell r="AX417">
            <v>64.84</v>
          </cell>
          <cell r="AY417">
            <v>66.209999999999994</v>
          </cell>
          <cell r="AZ417">
            <v>67.59</v>
          </cell>
          <cell r="BA417">
            <v>68.959999999999994</v>
          </cell>
          <cell r="BB417">
            <v>70.34</v>
          </cell>
          <cell r="BC417">
            <v>63.46</v>
          </cell>
          <cell r="BD417">
            <v>48</v>
          </cell>
          <cell r="BE417">
            <v>54.18</v>
          </cell>
          <cell r="BF417">
            <v>56.11</v>
          </cell>
          <cell r="BG417">
            <v>58.03</v>
          </cell>
          <cell r="BH417">
            <v>59.96</v>
          </cell>
          <cell r="BI417">
            <v>61.89</v>
          </cell>
          <cell r="BJ417">
            <v>63.81</v>
          </cell>
          <cell r="BK417">
            <v>65.739999999999995</v>
          </cell>
          <cell r="BL417">
            <v>67.66</v>
          </cell>
          <cell r="BM417">
            <v>69.59</v>
          </cell>
          <cell r="BN417">
            <v>71.52</v>
          </cell>
          <cell r="BO417">
            <v>73.44</v>
          </cell>
          <cell r="BP417">
            <v>75.37</v>
          </cell>
          <cell r="BQ417">
            <v>77.290000000000006</v>
          </cell>
          <cell r="BR417">
            <v>79.22</v>
          </cell>
          <cell r="BS417">
            <v>81.14</v>
          </cell>
          <cell r="BT417">
            <v>83.07</v>
          </cell>
          <cell r="BU417">
            <v>85</v>
          </cell>
          <cell r="BV417">
            <v>86.92</v>
          </cell>
          <cell r="BW417">
            <v>88.85</v>
          </cell>
          <cell r="BX417">
            <v>90.77</v>
          </cell>
          <cell r="BY417">
            <v>92.7</v>
          </cell>
          <cell r="BZ417">
            <v>94.62</v>
          </cell>
          <cell r="CA417">
            <v>96.55</v>
          </cell>
          <cell r="CB417">
            <v>98.48</v>
          </cell>
          <cell r="CC417">
            <v>88.85</v>
          </cell>
        </row>
        <row r="418">
          <cell r="AD418">
            <v>49</v>
          </cell>
          <cell r="AE418">
            <v>39.5</v>
          </cell>
          <cell r="AF418">
            <v>40.909999999999997</v>
          </cell>
          <cell r="AG418">
            <v>42.31</v>
          </cell>
          <cell r="AH418">
            <v>43.71</v>
          </cell>
          <cell r="AI418">
            <v>45.12</v>
          </cell>
          <cell r="AJ418">
            <v>46.52</v>
          </cell>
          <cell r="AK418">
            <v>47.93</v>
          </cell>
          <cell r="AL418">
            <v>49.33</v>
          </cell>
          <cell r="AM418">
            <v>50.74</v>
          </cell>
          <cell r="AN418">
            <v>52.14</v>
          </cell>
          <cell r="AO418">
            <v>53.54</v>
          </cell>
          <cell r="AP418">
            <v>54.95</v>
          </cell>
          <cell r="AQ418">
            <v>56.35</v>
          </cell>
          <cell r="AR418">
            <v>57.76</v>
          </cell>
          <cell r="AS418">
            <v>59.16</v>
          </cell>
          <cell r="AT418">
            <v>60.57</v>
          </cell>
          <cell r="AU418">
            <v>61.97</v>
          </cell>
          <cell r="AV418">
            <v>63.37</v>
          </cell>
          <cell r="AW418">
            <v>64.78</v>
          </cell>
          <cell r="AX418">
            <v>66.180000000000007</v>
          </cell>
          <cell r="AY418">
            <v>67.59</v>
          </cell>
          <cell r="AZ418">
            <v>68.989999999999995</v>
          </cell>
          <cell r="BA418">
            <v>70.39</v>
          </cell>
          <cell r="BB418">
            <v>71.8</v>
          </cell>
          <cell r="BC418">
            <v>64.78</v>
          </cell>
          <cell r="BD418">
            <v>49</v>
          </cell>
          <cell r="BE418">
            <v>55.3</v>
          </cell>
          <cell r="BF418">
            <v>57.27</v>
          </cell>
          <cell r="BG418">
            <v>59.23</v>
          </cell>
          <cell r="BH418">
            <v>61.2</v>
          </cell>
          <cell r="BI418">
            <v>63.17</v>
          </cell>
          <cell r="BJ418">
            <v>65.13</v>
          </cell>
          <cell r="BK418">
            <v>67.099999999999994</v>
          </cell>
          <cell r="BL418">
            <v>69.06</v>
          </cell>
          <cell r="BM418">
            <v>71.03</v>
          </cell>
          <cell r="BN418">
            <v>73</v>
          </cell>
          <cell r="BO418">
            <v>74.959999999999994</v>
          </cell>
          <cell r="BP418">
            <v>76.930000000000007</v>
          </cell>
          <cell r="BQ418">
            <v>78.89</v>
          </cell>
          <cell r="BR418">
            <v>80.86</v>
          </cell>
          <cell r="BS418">
            <v>82.83</v>
          </cell>
          <cell r="BT418">
            <v>84.79</v>
          </cell>
          <cell r="BU418">
            <v>86.76</v>
          </cell>
          <cell r="BV418">
            <v>88.72</v>
          </cell>
          <cell r="BW418">
            <v>90.69</v>
          </cell>
          <cell r="BX418">
            <v>92.65</v>
          </cell>
          <cell r="BY418">
            <v>94.62</v>
          </cell>
          <cell r="BZ418">
            <v>96.59</v>
          </cell>
          <cell r="CA418">
            <v>98.55</v>
          </cell>
          <cell r="CB418">
            <v>100.52</v>
          </cell>
          <cell r="CC418">
            <v>90.69</v>
          </cell>
        </row>
        <row r="419">
          <cell r="AD419">
            <v>50</v>
          </cell>
          <cell r="AE419">
            <v>40.299999999999997</v>
          </cell>
          <cell r="AF419">
            <v>41.73</v>
          </cell>
          <cell r="AG419">
            <v>43.17</v>
          </cell>
          <cell r="AH419">
            <v>44.6</v>
          </cell>
          <cell r="AI419">
            <v>46.03</v>
          </cell>
          <cell r="AJ419">
            <v>47.47</v>
          </cell>
          <cell r="AK419">
            <v>48.9</v>
          </cell>
          <cell r="AL419">
            <v>50.33</v>
          </cell>
          <cell r="AM419">
            <v>51.76</v>
          </cell>
          <cell r="AN419">
            <v>53.2</v>
          </cell>
          <cell r="AO419">
            <v>54.63</v>
          </cell>
          <cell r="AP419">
            <v>56.06</v>
          </cell>
          <cell r="AQ419">
            <v>57.5</v>
          </cell>
          <cell r="AR419">
            <v>58.93</v>
          </cell>
          <cell r="AS419">
            <v>60.36</v>
          </cell>
          <cell r="AT419">
            <v>61.79</v>
          </cell>
          <cell r="AU419">
            <v>63.23</v>
          </cell>
          <cell r="AV419">
            <v>64.66</v>
          </cell>
          <cell r="AW419">
            <v>66.09</v>
          </cell>
          <cell r="AX419">
            <v>67.53</v>
          </cell>
          <cell r="AY419">
            <v>68.959999999999994</v>
          </cell>
          <cell r="AZ419">
            <v>70.39</v>
          </cell>
          <cell r="BA419">
            <v>71.819999999999993</v>
          </cell>
          <cell r="BB419">
            <v>73.260000000000005</v>
          </cell>
          <cell r="BC419">
            <v>66.09</v>
          </cell>
          <cell r="BD419">
            <v>50</v>
          </cell>
          <cell r="BE419">
            <v>56.42</v>
          </cell>
          <cell r="BF419">
            <v>58.43</v>
          </cell>
          <cell r="BG419">
            <v>60.43</v>
          </cell>
          <cell r="BH419">
            <v>62.44</v>
          </cell>
          <cell r="BI419">
            <v>64.45</v>
          </cell>
          <cell r="BJ419">
            <v>66.45</v>
          </cell>
          <cell r="BK419">
            <v>68.459999999999994</v>
          </cell>
          <cell r="BL419">
            <v>70.459999999999994</v>
          </cell>
          <cell r="BM419">
            <v>72.47</v>
          </cell>
          <cell r="BN419">
            <v>74.48</v>
          </cell>
          <cell r="BO419">
            <v>76.48</v>
          </cell>
          <cell r="BP419">
            <v>78.489999999999995</v>
          </cell>
          <cell r="BQ419">
            <v>80.489999999999995</v>
          </cell>
          <cell r="BR419">
            <v>82.5</v>
          </cell>
          <cell r="BS419">
            <v>84.51</v>
          </cell>
          <cell r="BT419">
            <v>86.51</v>
          </cell>
          <cell r="BU419">
            <v>88.52</v>
          </cell>
          <cell r="BV419">
            <v>90.52</v>
          </cell>
          <cell r="BW419">
            <v>92.53</v>
          </cell>
          <cell r="BX419">
            <v>94.54</v>
          </cell>
          <cell r="BY419">
            <v>96.54</v>
          </cell>
          <cell r="BZ419">
            <v>98.55</v>
          </cell>
          <cell r="CA419">
            <v>100.55</v>
          </cell>
          <cell r="CB419">
            <v>102.56</v>
          </cell>
          <cell r="CC419">
            <v>92.53</v>
          </cell>
        </row>
        <row r="420">
          <cell r="AD420">
            <v>51</v>
          </cell>
          <cell r="AE420">
            <v>41.1</v>
          </cell>
          <cell r="AF420">
            <v>42.56</v>
          </cell>
          <cell r="AG420">
            <v>44.02</v>
          </cell>
          <cell r="AH420">
            <v>45.49</v>
          </cell>
          <cell r="AI420">
            <v>46.95</v>
          </cell>
          <cell r="AJ420">
            <v>48.41</v>
          </cell>
          <cell r="AK420">
            <v>49.87</v>
          </cell>
          <cell r="AL420">
            <v>51.33</v>
          </cell>
          <cell r="AM420">
            <v>52.79</v>
          </cell>
          <cell r="AN420">
            <v>54.26</v>
          </cell>
          <cell r="AO420">
            <v>55.72</v>
          </cell>
          <cell r="AP420">
            <v>57.18</v>
          </cell>
          <cell r="AQ420">
            <v>58.64</v>
          </cell>
          <cell r="AR420">
            <v>60.1</v>
          </cell>
          <cell r="AS420">
            <v>61.56</v>
          </cell>
          <cell r="AT420">
            <v>63.02</v>
          </cell>
          <cell r="AU420">
            <v>64.489999999999995</v>
          </cell>
          <cell r="AV420">
            <v>65.95</v>
          </cell>
          <cell r="AW420">
            <v>67.41</v>
          </cell>
          <cell r="AX420">
            <v>68.87</v>
          </cell>
          <cell r="AY420">
            <v>70.33</v>
          </cell>
          <cell r="AZ420">
            <v>71.790000000000006</v>
          </cell>
          <cell r="BA420">
            <v>73.260000000000005</v>
          </cell>
          <cell r="BB420">
            <v>74.72</v>
          </cell>
          <cell r="BC420">
            <v>67.41</v>
          </cell>
          <cell r="BD420">
            <v>51</v>
          </cell>
          <cell r="BE420">
            <v>57.54</v>
          </cell>
          <cell r="BF420">
            <v>59.59</v>
          </cell>
          <cell r="BG420">
            <v>61.63</v>
          </cell>
          <cell r="BH420">
            <v>63.68</v>
          </cell>
          <cell r="BI420">
            <v>65.73</v>
          </cell>
          <cell r="BJ420">
            <v>67.77</v>
          </cell>
          <cell r="BK420">
            <v>69.819999999999993</v>
          </cell>
          <cell r="BL420">
            <v>71.86</v>
          </cell>
          <cell r="BM420">
            <v>73.91</v>
          </cell>
          <cell r="BN420">
            <v>75.959999999999994</v>
          </cell>
          <cell r="BO420">
            <v>78</v>
          </cell>
          <cell r="BP420">
            <v>80.05</v>
          </cell>
          <cell r="BQ420">
            <v>82.1</v>
          </cell>
          <cell r="BR420">
            <v>84.14</v>
          </cell>
          <cell r="BS420">
            <v>86.19</v>
          </cell>
          <cell r="BT420">
            <v>88.23</v>
          </cell>
          <cell r="BU420">
            <v>90.28</v>
          </cell>
          <cell r="BV420">
            <v>92.33</v>
          </cell>
          <cell r="BW420">
            <v>94.37</v>
          </cell>
          <cell r="BX420">
            <v>96.42</v>
          </cell>
          <cell r="BY420">
            <v>98.46</v>
          </cell>
          <cell r="BZ420">
            <v>100.51</v>
          </cell>
          <cell r="CA420">
            <v>102.56</v>
          </cell>
          <cell r="CB420">
            <v>104.6</v>
          </cell>
          <cell r="CC420">
            <v>94.37</v>
          </cell>
        </row>
        <row r="421">
          <cell r="AD421">
            <v>52</v>
          </cell>
          <cell r="AE421">
            <v>41.9</v>
          </cell>
          <cell r="AF421">
            <v>43.39</v>
          </cell>
          <cell r="AG421">
            <v>44.88</v>
          </cell>
          <cell r="AH421">
            <v>46.37</v>
          </cell>
          <cell r="AI421">
            <v>47.86</v>
          </cell>
          <cell r="AJ421">
            <v>49.35</v>
          </cell>
          <cell r="AK421">
            <v>50.84</v>
          </cell>
          <cell r="AL421">
            <v>52.33</v>
          </cell>
          <cell r="AM421">
            <v>53.82</v>
          </cell>
          <cell r="AN421">
            <v>55.31</v>
          </cell>
          <cell r="AO421">
            <v>56.8</v>
          </cell>
          <cell r="AP421">
            <v>58.29</v>
          </cell>
          <cell r="AQ421">
            <v>59.78</v>
          </cell>
          <cell r="AR421">
            <v>61.27</v>
          </cell>
          <cell r="AS421">
            <v>62.76</v>
          </cell>
          <cell r="AT421">
            <v>64.25</v>
          </cell>
          <cell r="AU421">
            <v>65.739999999999995</v>
          </cell>
          <cell r="AV421">
            <v>67.23</v>
          </cell>
          <cell r="AW421">
            <v>68.72</v>
          </cell>
          <cell r="AX421">
            <v>70.209999999999994</v>
          </cell>
          <cell r="AY421">
            <v>71.7</v>
          </cell>
          <cell r="AZ421">
            <v>73.19</v>
          </cell>
          <cell r="BA421">
            <v>74.69</v>
          </cell>
          <cell r="BB421">
            <v>76.180000000000007</v>
          </cell>
          <cell r="BC421">
            <v>68.72</v>
          </cell>
          <cell r="BD421">
            <v>52</v>
          </cell>
          <cell r="BE421">
            <v>58.66</v>
          </cell>
          <cell r="BF421">
            <v>60.75</v>
          </cell>
          <cell r="BG421">
            <v>62.83</v>
          </cell>
          <cell r="BH421">
            <v>64.92</v>
          </cell>
          <cell r="BI421">
            <v>67.010000000000005</v>
          </cell>
          <cell r="BJ421">
            <v>69.09</v>
          </cell>
          <cell r="BK421">
            <v>71.180000000000007</v>
          </cell>
          <cell r="BL421">
            <v>73.260000000000005</v>
          </cell>
          <cell r="BM421">
            <v>75.349999999999994</v>
          </cell>
          <cell r="BN421">
            <v>77.44</v>
          </cell>
          <cell r="BO421">
            <v>79.52</v>
          </cell>
          <cell r="BP421">
            <v>81.61</v>
          </cell>
          <cell r="BQ421">
            <v>83.7</v>
          </cell>
          <cell r="BR421">
            <v>85.78</v>
          </cell>
          <cell r="BS421">
            <v>87.87</v>
          </cell>
          <cell r="BT421">
            <v>89.96</v>
          </cell>
          <cell r="BU421">
            <v>92.04</v>
          </cell>
          <cell r="BV421">
            <v>94.13</v>
          </cell>
          <cell r="BW421">
            <v>96.21</v>
          </cell>
          <cell r="BX421">
            <v>98.3</v>
          </cell>
          <cell r="BY421">
            <v>100.39</v>
          </cell>
          <cell r="BZ421">
            <v>102.47</v>
          </cell>
          <cell r="CA421">
            <v>104.56</v>
          </cell>
          <cell r="CB421">
            <v>106.65</v>
          </cell>
          <cell r="CC421">
            <v>96.21</v>
          </cell>
        </row>
        <row r="422">
          <cell r="AD422">
            <v>53</v>
          </cell>
          <cell r="AE422">
            <v>42.7</v>
          </cell>
          <cell r="AF422">
            <v>44.22</v>
          </cell>
          <cell r="AG422">
            <v>45.74</v>
          </cell>
          <cell r="AH422">
            <v>47.26</v>
          </cell>
          <cell r="AI422">
            <v>48.78</v>
          </cell>
          <cell r="AJ422">
            <v>50.29</v>
          </cell>
          <cell r="AK422">
            <v>51.81</v>
          </cell>
          <cell r="AL422">
            <v>53.33</v>
          </cell>
          <cell r="AM422">
            <v>54.85</v>
          </cell>
          <cell r="AN422">
            <v>56.37</v>
          </cell>
          <cell r="AO422">
            <v>57.89</v>
          </cell>
          <cell r="AP422">
            <v>59.41</v>
          </cell>
          <cell r="AQ422">
            <v>60.93</v>
          </cell>
          <cell r="AR422">
            <v>62.45</v>
          </cell>
          <cell r="AS422">
            <v>63.96</v>
          </cell>
          <cell r="AT422">
            <v>65.48</v>
          </cell>
          <cell r="AU422">
            <v>67</v>
          </cell>
          <cell r="AV422">
            <v>68.52</v>
          </cell>
          <cell r="AW422">
            <v>70.040000000000006</v>
          </cell>
          <cell r="AX422">
            <v>71.56</v>
          </cell>
          <cell r="AY422">
            <v>73.08</v>
          </cell>
          <cell r="AZ422">
            <v>74.599999999999994</v>
          </cell>
          <cell r="BA422">
            <v>76.12</v>
          </cell>
          <cell r="BB422">
            <v>77.63</v>
          </cell>
          <cell r="BC422">
            <v>70.040000000000006</v>
          </cell>
          <cell r="BD422">
            <v>53</v>
          </cell>
          <cell r="BE422">
            <v>59.78</v>
          </cell>
          <cell r="BF422">
            <v>61.91</v>
          </cell>
          <cell r="BG422">
            <v>64.03</v>
          </cell>
          <cell r="BH422">
            <v>66.16</v>
          </cell>
          <cell r="BI422">
            <v>68.290000000000006</v>
          </cell>
          <cell r="BJ422">
            <v>70.41</v>
          </cell>
          <cell r="BK422">
            <v>72.540000000000006</v>
          </cell>
          <cell r="BL422">
            <v>74.66</v>
          </cell>
          <cell r="BM422">
            <v>76.790000000000006</v>
          </cell>
          <cell r="BN422">
            <v>78.92</v>
          </cell>
          <cell r="BO422">
            <v>81.040000000000006</v>
          </cell>
          <cell r="BP422">
            <v>83.17</v>
          </cell>
          <cell r="BQ422">
            <v>85.3</v>
          </cell>
          <cell r="BR422">
            <v>87.42</v>
          </cell>
          <cell r="BS422">
            <v>89.55</v>
          </cell>
          <cell r="BT422">
            <v>91.68</v>
          </cell>
          <cell r="BU422">
            <v>93.8</v>
          </cell>
          <cell r="BV422">
            <v>95.93</v>
          </cell>
          <cell r="BW422">
            <v>98.06</v>
          </cell>
          <cell r="BX422">
            <v>100.18</v>
          </cell>
          <cell r="BY422">
            <v>102.31</v>
          </cell>
          <cell r="BZ422">
            <v>104.43</v>
          </cell>
          <cell r="CA422">
            <v>106.56</v>
          </cell>
          <cell r="CB422">
            <v>108.69</v>
          </cell>
          <cell r="CC422">
            <v>98.06</v>
          </cell>
        </row>
        <row r="423">
          <cell r="AD423">
            <v>54</v>
          </cell>
          <cell r="AE423">
            <v>43.5</v>
          </cell>
          <cell r="AF423">
            <v>45.05</v>
          </cell>
          <cell r="AG423">
            <v>46.59</v>
          </cell>
          <cell r="AH423">
            <v>48.14</v>
          </cell>
          <cell r="AI423">
            <v>49.69</v>
          </cell>
          <cell r="AJ423">
            <v>51.24</v>
          </cell>
          <cell r="AK423">
            <v>52.78</v>
          </cell>
          <cell r="AL423">
            <v>54.33</v>
          </cell>
          <cell r="AM423">
            <v>55.88</v>
          </cell>
          <cell r="AN423">
            <v>57.43</v>
          </cell>
          <cell r="AO423">
            <v>58.98</v>
          </cell>
          <cell r="AP423">
            <v>60.52</v>
          </cell>
          <cell r="AQ423">
            <v>62.07</v>
          </cell>
          <cell r="AR423">
            <v>63.62</v>
          </cell>
          <cell r="AS423">
            <v>65.17</v>
          </cell>
          <cell r="AT423">
            <v>66.709999999999994</v>
          </cell>
          <cell r="AU423">
            <v>68.260000000000005</v>
          </cell>
          <cell r="AV423">
            <v>69.81</v>
          </cell>
          <cell r="AW423">
            <v>71.36</v>
          </cell>
          <cell r="AX423">
            <v>72.900000000000006</v>
          </cell>
          <cell r="AY423">
            <v>74.45</v>
          </cell>
          <cell r="AZ423">
            <v>76</v>
          </cell>
          <cell r="BA423">
            <v>77.55</v>
          </cell>
          <cell r="BB423">
            <v>79.09</v>
          </cell>
          <cell r="BC423">
            <v>71.349999999999994</v>
          </cell>
          <cell r="BD423">
            <v>54</v>
          </cell>
          <cell r="BE423">
            <v>60.9</v>
          </cell>
          <cell r="BF423">
            <v>63.07</v>
          </cell>
          <cell r="BG423">
            <v>65.23</v>
          </cell>
          <cell r="BH423">
            <v>67.400000000000006</v>
          </cell>
          <cell r="BI423">
            <v>69.569999999999993</v>
          </cell>
          <cell r="BJ423">
            <v>71.73</v>
          </cell>
          <cell r="BK423">
            <v>73.900000000000006</v>
          </cell>
          <cell r="BL423">
            <v>76.069999999999993</v>
          </cell>
          <cell r="BM423">
            <v>78.23</v>
          </cell>
          <cell r="BN423">
            <v>80.400000000000006</v>
          </cell>
          <cell r="BO423">
            <v>82.57</v>
          </cell>
          <cell r="BP423">
            <v>84.73</v>
          </cell>
          <cell r="BQ423">
            <v>86.9</v>
          </cell>
          <cell r="BR423">
            <v>89.06</v>
          </cell>
          <cell r="BS423">
            <v>91.23</v>
          </cell>
          <cell r="BT423">
            <v>93.4</v>
          </cell>
          <cell r="BU423">
            <v>95.56</v>
          </cell>
          <cell r="BV423">
            <v>97.73</v>
          </cell>
          <cell r="BW423">
            <v>99.9</v>
          </cell>
          <cell r="BX423">
            <v>102.06</v>
          </cell>
          <cell r="BY423">
            <v>104.23</v>
          </cell>
          <cell r="BZ423">
            <v>106.4</v>
          </cell>
          <cell r="CA423">
            <v>108.56</v>
          </cell>
          <cell r="CB423">
            <v>110.73</v>
          </cell>
          <cell r="CC423">
            <v>99.9</v>
          </cell>
        </row>
        <row r="424">
          <cell r="AD424">
            <v>55</v>
          </cell>
          <cell r="AE424">
            <v>44.3</v>
          </cell>
          <cell r="AF424">
            <v>45.88</v>
          </cell>
          <cell r="AG424">
            <v>47.45</v>
          </cell>
          <cell r="AH424">
            <v>49.03</v>
          </cell>
          <cell r="AI424">
            <v>50.6</v>
          </cell>
          <cell r="AJ424">
            <v>52.18</v>
          </cell>
          <cell r="AK424">
            <v>53.76</v>
          </cell>
          <cell r="AL424">
            <v>55.33</v>
          </cell>
          <cell r="AM424">
            <v>56.91</v>
          </cell>
          <cell r="AN424">
            <v>58.49</v>
          </cell>
          <cell r="AO424">
            <v>60.06</v>
          </cell>
          <cell r="AP424">
            <v>61.64</v>
          </cell>
          <cell r="AQ424">
            <v>63.21</v>
          </cell>
          <cell r="AR424">
            <v>64.790000000000006</v>
          </cell>
          <cell r="AS424">
            <v>66.37</v>
          </cell>
          <cell r="AT424">
            <v>67.94</v>
          </cell>
          <cell r="AU424">
            <v>69.52</v>
          </cell>
          <cell r="AV424">
            <v>71.09</v>
          </cell>
          <cell r="AW424">
            <v>72.67</v>
          </cell>
          <cell r="AX424">
            <v>74.25</v>
          </cell>
          <cell r="AY424">
            <v>75.819999999999993</v>
          </cell>
          <cell r="AZ424">
            <v>77.400000000000006</v>
          </cell>
          <cell r="BA424">
            <v>78.98</v>
          </cell>
          <cell r="BB424">
            <v>80.55</v>
          </cell>
          <cell r="BC424">
            <v>72.67</v>
          </cell>
          <cell r="BD424">
            <v>55</v>
          </cell>
          <cell r="BE424">
            <v>62.02</v>
          </cell>
          <cell r="BF424">
            <v>64.23</v>
          </cell>
          <cell r="BG424">
            <v>66.430000000000007</v>
          </cell>
          <cell r="BH424">
            <v>68.64</v>
          </cell>
          <cell r="BI424">
            <v>70.849999999999994</v>
          </cell>
          <cell r="BJ424">
            <v>73.05</v>
          </cell>
          <cell r="BK424">
            <v>75.260000000000005</v>
          </cell>
          <cell r="BL424">
            <v>77.47</v>
          </cell>
          <cell r="BM424">
            <v>79.67</v>
          </cell>
          <cell r="BN424">
            <v>81.88</v>
          </cell>
          <cell r="BO424">
            <v>84.09</v>
          </cell>
          <cell r="BP424">
            <v>86.29</v>
          </cell>
          <cell r="BQ424">
            <v>88.5</v>
          </cell>
          <cell r="BR424">
            <v>90.71</v>
          </cell>
          <cell r="BS424">
            <v>92.91</v>
          </cell>
          <cell r="BT424">
            <v>95.12</v>
          </cell>
          <cell r="BU424">
            <v>97.33</v>
          </cell>
          <cell r="BV424">
            <v>99.53</v>
          </cell>
          <cell r="BW424">
            <v>101.74</v>
          </cell>
          <cell r="BX424">
            <v>103.95</v>
          </cell>
          <cell r="BY424">
            <v>106.15</v>
          </cell>
          <cell r="BZ424">
            <v>108.36</v>
          </cell>
          <cell r="CA424">
            <v>110.57</v>
          </cell>
          <cell r="CB424">
            <v>112.77</v>
          </cell>
          <cell r="CC424">
            <v>101.74</v>
          </cell>
        </row>
        <row r="425">
          <cell r="AD425">
            <v>56</v>
          </cell>
          <cell r="AE425">
            <v>45.1</v>
          </cell>
          <cell r="AF425">
            <v>46.7</v>
          </cell>
          <cell r="AG425">
            <v>48.31</v>
          </cell>
          <cell r="AH425">
            <v>49.91</v>
          </cell>
          <cell r="AI425">
            <v>51.52</v>
          </cell>
          <cell r="AJ425">
            <v>53.12</v>
          </cell>
          <cell r="AK425">
            <v>54.73</v>
          </cell>
          <cell r="AL425">
            <v>56.33</v>
          </cell>
          <cell r="AM425">
            <v>57.94</v>
          </cell>
          <cell r="AN425">
            <v>59.54</v>
          </cell>
          <cell r="AO425">
            <v>61.15</v>
          </cell>
          <cell r="AP425">
            <v>62.75</v>
          </cell>
          <cell r="AQ425">
            <v>64.36</v>
          </cell>
          <cell r="AR425">
            <v>65.959999999999994</v>
          </cell>
          <cell r="AS425">
            <v>67.569999999999993</v>
          </cell>
          <cell r="AT425">
            <v>69.17</v>
          </cell>
          <cell r="AU425">
            <v>70.78</v>
          </cell>
          <cell r="AV425">
            <v>72.38</v>
          </cell>
          <cell r="AW425">
            <v>73.989999999999995</v>
          </cell>
          <cell r="AX425">
            <v>75.59</v>
          </cell>
          <cell r="AY425">
            <v>77.2</v>
          </cell>
          <cell r="AZ425">
            <v>78.8</v>
          </cell>
          <cell r="BA425">
            <v>80.41</v>
          </cell>
          <cell r="BB425">
            <v>82.01</v>
          </cell>
          <cell r="BC425">
            <v>73.989999999999995</v>
          </cell>
          <cell r="BD425">
            <v>56</v>
          </cell>
          <cell r="BE425">
            <v>63.14</v>
          </cell>
          <cell r="BF425">
            <v>65.39</v>
          </cell>
          <cell r="BG425">
            <v>67.63</v>
          </cell>
          <cell r="BH425">
            <v>69.88</v>
          </cell>
          <cell r="BI425">
            <v>72.13</v>
          </cell>
          <cell r="BJ425">
            <v>74.37</v>
          </cell>
          <cell r="BK425">
            <v>76.62</v>
          </cell>
          <cell r="BL425">
            <v>78.87</v>
          </cell>
          <cell r="BM425">
            <v>81.11</v>
          </cell>
          <cell r="BN425">
            <v>83.36</v>
          </cell>
          <cell r="BO425">
            <v>85.61</v>
          </cell>
          <cell r="BP425">
            <v>87.85</v>
          </cell>
          <cell r="BQ425">
            <v>90.1</v>
          </cell>
          <cell r="BR425">
            <v>92.35</v>
          </cell>
          <cell r="BS425">
            <v>94.59</v>
          </cell>
          <cell r="BT425">
            <v>96.84</v>
          </cell>
          <cell r="BU425">
            <v>99.09</v>
          </cell>
          <cell r="BV425">
            <v>101.33</v>
          </cell>
          <cell r="BW425">
            <v>103.58</v>
          </cell>
          <cell r="BX425">
            <v>105.83</v>
          </cell>
          <cell r="BY425">
            <v>108.07</v>
          </cell>
          <cell r="BZ425">
            <v>110.32</v>
          </cell>
          <cell r="CA425">
            <v>112.57</v>
          </cell>
          <cell r="CB425">
            <v>114.81</v>
          </cell>
          <cell r="CC425">
            <v>103.58</v>
          </cell>
        </row>
        <row r="426">
          <cell r="AD426">
            <v>57</v>
          </cell>
          <cell r="AE426">
            <v>45.9</v>
          </cell>
          <cell r="AF426">
            <v>47.53</v>
          </cell>
          <cell r="AG426">
            <v>49.17</v>
          </cell>
          <cell r="AH426">
            <v>50.8</v>
          </cell>
          <cell r="AI426">
            <v>52.43</v>
          </cell>
          <cell r="AJ426">
            <v>54.07</v>
          </cell>
          <cell r="AK426">
            <v>55.7</v>
          </cell>
          <cell r="AL426">
            <v>57.33</v>
          </cell>
          <cell r="AM426">
            <v>58.97</v>
          </cell>
          <cell r="AN426">
            <v>60.6</v>
          </cell>
          <cell r="AO426">
            <v>62.23</v>
          </cell>
          <cell r="AP426">
            <v>63.87</v>
          </cell>
          <cell r="AQ426">
            <v>65.5</v>
          </cell>
          <cell r="AR426">
            <v>67.13</v>
          </cell>
          <cell r="AS426">
            <v>68.77</v>
          </cell>
          <cell r="AT426">
            <v>70.400000000000006</v>
          </cell>
          <cell r="AU426">
            <v>72.03</v>
          </cell>
          <cell r="AV426">
            <v>73.67</v>
          </cell>
          <cell r="AW426">
            <v>75.3</v>
          </cell>
          <cell r="AX426">
            <v>76.94</v>
          </cell>
          <cell r="AY426">
            <v>78.569999999999993</v>
          </cell>
          <cell r="AZ426">
            <v>80.2</v>
          </cell>
          <cell r="BA426">
            <v>81.84</v>
          </cell>
          <cell r="BB426">
            <v>83.47</v>
          </cell>
          <cell r="BC426">
            <v>75.3</v>
          </cell>
          <cell r="BD426">
            <v>57</v>
          </cell>
          <cell r="BE426">
            <v>64.260000000000005</v>
          </cell>
          <cell r="BF426">
            <v>66.540000000000006</v>
          </cell>
          <cell r="BG426">
            <v>68.83</v>
          </cell>
          <cell r="BH426">
            <v>71.12</v>
          </cell>
          <cell r="BI426">
            <v>73.41</v>
          </cell>
          <cell r="BJ426">
            <v>75.69</v>
          </cell>
          <cell r="BK426">
            <v>77.98</v>
          </cell>
          <cell r="BL426">
            <v>80.27</v>
          </cell>
          <cell r="BM426">
            <v>82.55</v>
          </cell>
          <cell r="BN426">
            <v>84.84</v>
          </cell>
          <cell r="BO426">
            <v>87.13</v>
          </cell>
          <cell r="BP426">
            <v>89.41</v>
          </cell>
          <cell r="BQ426">
            <v>91.7</v>
          </cell>
          <cell r="BR426">
            <v>93.99</v>
          </cell>
          <cell r="BS426">
            <v>96.27</v>
          </cell>
          <cell r="BT426">
            <v>98.56</v>
          </cell>
          <cell r="BU426">
            <v>100.85</v>
          </cell>
          <cell r="BV426">
            <v>103.14</v>
          </cell>
          <cell r="BW426">
            <v>105.42</v>
          </cell>
          <cell r="BX426">
            <v>107.71</v>
          </cell>
          <cell r="BY426">
            <v>110</v>
          </cell>
          <cell r="BZ426">
            <v>112.28</v>
          </cell>
          <cell r="CA426">
            <v>114.57</v>
          </cell>
          <cell r="CB426">
            <v>116.86</v>
          </cell>
          <cell r="CC426">
            <v>105.42</v>
          </cell>
        </row>
        <row r="427">
          <cell r="AD427">
            <v>58</v>
          </cell>
          <cell r="AE427">
            <v>46.7</v>
          </cell>
          <cell r="AF427">
            <v>48.36</v>
          </cell>
          <cell r="AG427">
            <v>50.02</v>
          </cell>
          <cell r="AH427">
            <v>51.68</v>
          </cell>
          <cell r="AI427">
            <v>53.35</v>
          </cell>
          <cell r="AJ427">
            <v>55.01</v>
          </cell>
          <cell r="AK427">
            <v>56.67</v>
          </cell>
          <cell r="AL427">
            <v>58.33</v>
          </cell>
          <cell r="AM427">
            <v>60</v>
          </cell>
          <cell r="AN427">
            <v>61.66</v>
          </cell>
          <cell r="AO427">
            <v>63.32</v>
          </cell>
          <cell r="AP427">
            <v>64.98</v>
          </cell>
          <cell r="AQ427">
            <v>66.64</v>
          </cell>
          <cell r="AR427">
            <v>68.31</v>
          </cell>
          <cell r="AS427">
            <v>69.97</v>
          </cell>
          <cell r="AT427">
            <v>71.63</v>
          </cell>
          <cell r="AU427">
            <v>73.290000000000006</v>
          </cell>
          <cell r="AV427">
            <v>74.959999999999994</v>
          </cell>
          <cell r="AW427">
            <v>76.62</v>
          </cell>
          <cell r="AX427">
            <v>78.28</v>
          </cell>
          <cell r="AY427">
            <v>79.94</v>
          </cell>
          <cell r="AZ427">
            <v>81.599999999999994</v>
          </cell>
          <cell r="BA427">
            <v>83.27</v>
          </cell>
          <cell r="BB427">
            <v>84.93</v>
          </cell>
          <cell r="BC427">
            <v>76.62</v>
          </cell>
          <cell r="BD427">
            <v>58</v>
          </cell>
          <cell r="BE427">
            <v>65.38</v>
          </cell>
          <cell r="BF427">
            <v>67.7</v>
          </cell>
          <cell r="BG427">
            <v>70.03</v>
          </cell>
          <cell r="BH427">
            <v>72.36</v>
          </cell>
          <cell r="BI427">
            <v>74.69</v>
          </cell>
          <cell r="BJ427">
            <v>77.010000000000005</v>
          </cell>
          <cell r="BK427">
            <v>79.34</v>
          </cell>
          <cell r="BL427">
            <v>81.67</v>
          </cell>
          <cell r="BM427">
            <v>83.99</v>
          </cell>
          <cell r="BN427">
            <v>86.32</v>
          </cell>
          <cell r="BO427">
            <v>88.65</v>
          </cell>
          <cell r="BP427">
            <v>90.97</v>
          </cell>
          <cell r="BQ427">
            <v>93.3</v>
          </cell>
          <cell r="BR427">
            <v>95.63</v>
          </cell>
          <cell r="BS427">
            <v>97.96</v>
          </cell>
          <cell r="BT427">
            <v>100.28</v>
          </cell>
          <cell r="BU427">
            <v>102.61</v>
          </cell>
          <cell r="BV427">
            <v>104.94</v>
          </cell>
          <cell r="BW427">
            <v>107.26</v>
          </cell>
          <cell r="BX427">
            <v>109.59</v>
          </cell>
          <cell r="BY427">
            <v>111.92</v>
          </cell>
          <cell r="BZ427">
            <v>114.24</v>
          </cell>
          <cell r="CA427">
            <v>116.57</v>
          </cell>
          <cell r="CB427">
            <v>118.9</v>
          </cell>
          <cell r="CC427">
            <v>107.26</v>
          </cell>
        </row>
        <row r="428">
          <cell r="AD428">
            <v>59</v>
          </cell>
          <cell r="AE428">
            <v>47.5</v>
          </cell>
          <cell r="AF428">
            <v>49.19</v>
          </cell>
          <cell r="AG428">
            <v>50.88</v>
          </cell>
          <cell r="AH428">
            <v>52.57</v>
          </cell>
          <cell r="AI428">
            <v>54.26</v>
          </cell>
          <cell r="AJ428">
            <v>55.95</v>
          </cell>
          <cell r="AK428">
            <v>57.64</v>
          </cell>
          <cell r="AL428">
            <v>59.33</v>
          </cell>
          <cell r="AM428">
            <v>61.02</v>
          </cell>
          <cell r="AN428">
            <v>62.72</v>
          </cell>
          <cell r="AO428">
            <v>64.41</v>
          </cell>
          <cell r="AP428">
            <v>66.099999999999994</v>
          </cell>
          <cell r="AQ428">
            <v>67.790000000000006</v>
          </cell>
          <cell r="AR428">
            <v>69.48</v>
          </cell>
          <cell r="AS428">
            <v>71.17</v>
          </cell>
          <cell r="AT428">
            <v>72.86</v>
          </cell>
          <cell r="AU428">
            <v>74.55</v>
          </cell>
          <cell r="AV428">
            <v>76.239999999999995</v>
          </cell>
          <cell r="AW428">
            <v>77.930000000000007</v>
          </cell>
          <cell r="AX428">
            <v>79.62</v>
          </cell>
          <cell r="AY428">
            <v>81.31</v>
          </cell>
          <cell r="AZ428">
            <v>83.01</v>
          </cell>
          <cell r="BA428">
            <v>84.7</v>
          </cell>
          <cell r="BB428">
            <v>86.39</v>
          </cell>
          <cell r="BC428">
            <v>77.930000000000007</v>
          </cell>
          <cell r="BD428">
            <v>59</v>
          </cell>
          <cell r="BE428">
            <v>66.5</v>
          </cell>
          <cell r="BF428">
            <v>68.86</v>
          </cell>
          <cell r="BG428">
            <v>71.23</v>
          </cell>
          <cell r="BH428">
            <v>73.599999999999994</v>
          </cell>
          <cell r="BI428">
            <v>75.97</v>
          </cell>
          <cell r="BJ428">
            <v>78.33</v>
          </cell>
          <cell r="BK428">
            <v>80.7</v>
          </cell>
          <cell r="BL428">
            <v>83.07</v>
          </cell>
          <cell r="BM428">
            <v>85.43</v>
          </cell>
          <cell r="BN428">
            <v>87.8</v>
          </cell>
          <cell r="BO428">
            <v>90.17</v>
          </cell>
          <cell r="BP428">
            <v>92.54</v>
          </cell>
          <cell r="BQ428">
            <v>94.9</v>
          </cell>
          <cell r="BR428">
            <v>97.27</v>
          </cell>
          <cell r="BS428">
            <v>99.64</v>
          </cell>
          <cell r="BT428">
            <v>102</v>
          </cell>
          <cell r="BU428">
            <v>104.37</v>
          </cell>
          <cell r="BV428">
            <v>106.74</v>
          </cell>
          <cell r="BW428">
            <v>109.11</v>
          </cell>
          <cell r="BX428">
            <v>111.47</v>
          </cell>
          <cell r="BY428">
            <v>113.84</v>
          </cell>
          <cell r="BZ428">
            <v>116.21</v>
          </cell>
          <cell r="CA428">
            <v>118.57</v>
          </cell>
          <cell r="CB428">
            <v>120.94</v>
          </cell>
          <cell r="CC428">
            <v>109.1</v>
          </cell>
        </row>
        <row r="429">
          <cell r="AD429">
            <v>60</v>
          </cell>
          <cell r="AE429">
            <v>48.3</v>
          </cell>
          <cell r="AF429">
            <v>50.02</v>
          </cell>
          <cell r="AG429">
            <v>51.74</v>
          </cell>
          <cell r="AH429">
            <v>53.46</v>
          </cell>
          <cell r="AI429">
            <v>55.18</v>
          </cell>
          <cell r="AJ429">
            <v>56.89</v>
          </cell>
          <cell r="AK429">
            <v>58.61</v>
          </cell>
          <cell r="AL429">
            <v>60.33</v>
          </cell>
          <cell r="AM429">
            <v>62.05</v>
          </cell>
          <cell r="AN429">
            <v>63.77</v>
          </cell>
          <cell r="AO429">
            <v>65.489999999999995</v>
          </cell>
          <cell r="AP429">
            <v>67.209999999999994</v>
          </cell>
          <cell r="AQ429">
            <v>68.930000000000007</v>
          </cell>
          <cell r="AR429">
            <v>70.650000000000006</v>
          </cell>
          <cell r="AS429">
            <v>72.37</v>
          </cell>
          <cell r="AT429">
            <v>74.09</v>
          </cell>
          <cell r="AU429">
            <v>75.81</v>
          </cell>
          <cell r="AV429">
            <v>77.53</v>
          </cell>
          <cell r="AW429">
            <v>79.25</v>
          </cell>
          <cell r="AX429">
            <v>80.97</v>
          </cell>
          <cell r="AY429">
            <v>82.69</v>
          </cell>
          <cell r="AZ429">
            <v>84.41</v>
          </cell>
          <cell r="BA429">
            <v>86.13</v>
          </cell>
          <cell r="BB429">
            <v>87.85</v>
          </cell>
          <cell r="BC429">
            <v>79.25</v>
          </cell>
          <cell r="BD429">
            <v>60</v>
          </cell>
          <cell r="BE429">
            <v>67.62</v>
          </cell>
          <cell r="BF429">
            <v>70.02</v>
          </cell>
          <cell r="BG429">
            <v>72.430000000000007</v>
          </cell>
          <cell r="BH429">
            <v>74.84</v>
          </cell>
          <cell r="BI429">
            <v>77.25</v>
          </cell>
          <cell r="BJ429">
            <v>79.650000000000006</v>
          </cell>
          <cell r="BK429">
            <v>82.06</v>
          </cell>
          <cell r="BL429">
            <v>84.47</v>
          </cell>
          <cell r="BM429">
            <v>86.87</v>
          </cell>
          <cell r="BN429">
            <v>89.28</v>
          </cell>
          <cell r="BO429">
            <v>91.69</v>
          </cell>
          <cell r="BP429">
            <v>94.1</v>
          </cell>
          <cell r="BQ429">
            <v>96.5</v>
          </cell>
          <cell r="BR429">
            <v>98.91</v>
          </cell>
          <cell r="BS429">
            <v>101.32</v>
          </cell>
          <cell r="BT429">
            <v>103.73</v>
          </cell>
          <cell r="BU429">
            <v>106.13</v>
          </cell>
          <cell r="BV429">
            <v>108.54</v>
          </cell>
          <cell r="BW429">
            <v>110.95</v>
          </cell>
          <cell r="BX429">
            <v>113.35</v>
          </cell>
          <cell r="BY429">
            <v>115.76</v>
          </cell>
          <cell r="BZ429">
            <v>118.17</v>
          </cell>
          <cell r="CA429">
            <v>120.58</v>
          </cell>
          <cell r="CB429">
            <v>122.98</v>
          </cell>
          <cell r="CC429">
            <v>110.95</v>
          </cell>
        </row>
        <row r="430">
          <cell r="AD430">
            <v>61</v>
          </cell>
          <cell r="AE430">
            <v>49.1</v>
          </cell>
          <cell r="AF430">
            <v>50.85</v>
          </cell>
          <cell r="AG430">
            <v>52.59</v>
          </cell>
          <cell r="AH430">
            <v>54.34</v>
          </cell>
          <cell r="AI430">
            <v>56.09</v>
          </cell>
          <cell r="AJ430">
            <v>57.84</v>
          </cell>
          <cell r="AK430">
            <v>59.59</v>
          </cell>
          <cell r="AL430">
            <v>61.33</v>
          </cell>
          <cell r="AM430">
            <v>63.08</v>
          </cell>
          <cell r="AN430">
            <v>64.83</v>
          </cell>
          <cell r="AO430">
            <v>66.58</v>
          </cell>
          <cell r="AP430">
            <v>68.33</v>
          </cell>
          <cell r="AQ430">
            <v>70.069999999999993</v>
          </cell>
          <cell r="AR430">
            <v>71.819999999999993</v>
          </cell>
          <cell r="AS430">
            <v>73.569999999999993</v>
          </cell>
          <cell r="AT430">
            <v>75.319999999999993</v>
          </cell>
          <cell r="AU430">
            <v>77.069999999999993</v>
          </cell>
          <cell r="AV430">
            <v>78.819999999999993</v>
          </cell>
          <cell r="AW430">
            <v>80.56</v>
          </cell>
          <cell r="AX430">
            <v>82.31</v>
          </cell>
          <cell r="AY430">
            <v>84.06</v>
          </cell>
          <cell r="AZ430">
            <v>85.81</v>
          </cell>
          <cell r="BA430">
            <v>87.56</v>
          </cell>
          <cell r="BB430">
            <v>89.3</v>
          </cell>
          <cell r="BC430">
            <v>80.56</v>
          </cell>
          <cell r="BD430">
            <v>61</v>
          </cell>
          <cell r="BE430">
            <v>68.739999999999995</v>
          </cell>
          <cell r="BF430">
            <v>71.180000000000007</v>
          </cell>
          <cell r="BG430">
            <v>73.63</v>
          </cell>
          <cell r="BH430">
            <v>76.08</v>
          </cell>
          <cell r="BI430">
            <v>78.53</v>
          </cell>
          <cell r="BJ430">
            <v>80.97</v>
          </cell>
          <cell r="BK430">
            <v>83.42</v>
          </cell>
          <cell r="BL430">
            <v>85.87</v>
          </cell>
          <cell r="BM430">
            <v>88.32</v>
          </cell>
          <cell r="BN430">
            <v>90.76</v>
          </cell>
          <cell r="BO430">
            <v>93.21</v>
          </cell>
          <cell r="BP430">
            <v>95.66</v>
          </cell>
          <cell r="BQ430">
            <v>98.1</v>
          </cell>
          <cell r="BR430">
            <v>100.55</v>
          </cell>
          <cell r="BS430">
            <v>103</v>
          </cell>
          <cell r="BT430">
            <v>105.45</v>
          </cell>
          <cell r="BU430">
            <v>107.89</v>
          </cell>
          <cell r="BV430">
            <v>110.34</v>
          </cell>
          <cell r="BW430">
            <v>112.79</v>
          </cell>
          <cell r="BX430">
            <v>115.24</v>
          </cell>
          <cell r="BY430">
            <v>117.68</v>
          </cell>
          <cell r="BZ430">
            <v>120.13</v>
          </cell>
          <cell r="CA430">
            <v>122.58</v>
          </cell>
          <cell r="CB430">
            <v>125.03</v>
          </cell>
          <cell r="CC430">
            <v>112.79</v>
          </cell>
        </row>
        <row r="431">
          <cell r="AD431">
            <v>62</v>
          </cell>
          <cell r="AE431">
            <v>49.9</v>
          </cell>
          <cell r="AF431">
            <v>51.67</v>
          </cell>
          <cell r="AG431">
            <v>53.45</v>
          </cell>
          <cell r="AH431">
            <v>55.23</v>
          </cell>
          <cell r="AI431">
            <v>57</v>
          </cell>
          <cell r="AJ431">
            <v>58.78</v>
          </cell>
          <cell r="AK431">
            <v>60.56</v>
          </cell>
          <cell r="AL431">
            <v>62.33</v>
          </cell>
          <cell r="AM431">
            <v>64.11</v>
          </cell>
          <cell r="AN431">
            <v>65.89</v>
          </cell>
          <cell r="AO431">
            <v>67.66</v>
          </cell>
          <cell r="AP431">
            <v>69.44</v>
          </cell>
          <cell r="AQ431">
            <v>71.22</v>
          </cell>
          <cell r="AR431">
            <v>73</v>
          </cell>
          <cell r="AS431">
            <v>74.77</v>
          </cell>
          <cell r="AT431">
            <v>76.55</v>
          </cell>
          <cell r="AU431">
            <v>78.33</v>
          </cell>
          <cell r="AV431">
            <v>80.099999999999994</v>
          </cell>
          <cell r="AW431">
            <v>81.88</v>
          </cell>
          <cell r="AX431">
            <v>83.66</v>
          </cell>
          <cell r="AY431">
            <v>85.43</v>
          </cell>
          <cell r="AZ431">
            <v>87.21</v>
          </cell>
          <cell r="BA431">
            <v>88.99</v>
          </cell>
          <cell r="BB431">
            <v>90.76</v>
          </cell>
          <cell r="BC431">
            <v>81.88</v>
          </cell>
          <cell r="BD431">
            <v>62</v>
          </cell>
          <cell r="BE431">
            <v>69.86</v>
          </cell>
          <cell r="BF431">
            <v>72.34</v>
          </cell>
          <cell r="BG431">
            <v>74.83</v>
          </cell>
          <cell r="BH431">
            <v>77.319999999999993</v>
          </cell>
          <cell r="BI431">
            <v>79.81</v>
          </cell>
          <cell r="BJ431">
            <v>82.29</v>
          </cell>
          <cell r="BK431">
            <v>84.78</v>
          </cell>
          <cell r="BL431">
            <v>87.27</v>
          </cell>
          <cell r="BM431">
            <v>89.76</v>
          </cell>
          <cell r="BN431">
            <v>92.24</v>
          </cell>
          <cell r="BO431">
            <v>94.73</v>
          </cell>
          <cell r="BP431">
            <v>97.22</v>
          </cell>
          <cell r="BQ431">
            <v>99.71</v>
          </cell>
          <cell r="BR431">
            <v>102.19</v>
          </cell>
          <cell r="BS431">
            <v>104.68</v>
          </cell>
          <cell r="BT431">
            <v>107.17</v>
          </cell>
          <cell r="BU431">
            <v>109.66</v>
          </cell>
          <cell r="BV431">
            <v>112.14</v>
          </cell>
          <cell r="BW431">
            <v>114.63</v>
          </cell>
          <cell r="BX431">
            <v>117.12</v>
          </cell>
          <cell r="BY431">
            <v>119.61</v>
          </cell>
          <cell r="BZ431">
            <v>122.09</v>
          </cell>
          <cell r="CA431">
            <v>124.58</v>
          </cell>
          <cell r="CB431">
            <v>127.07</v>
          </cell>
          <cell r="CC431">
            <v>114.63</v>
          </cell>
        </row>
        <row r="432">
          <cell r="AD432">
            <v>63</v>
          </cell>
          <cell r="AE432">
            <v>50.7</v>
          </cell>
          <cell r="AF432">
            <v>52.5</v>
          </cell>
          <cell r="AG432">
            <v>54.31</v>
          </cell>
          <cell r="AH432">
            <v>56.11</v>
          </cell>
          <cell r="AI432">
            <v>57.92</v>
          </cell>
          <cell r="AJ432">
            <v>59.72</v>
          </cell>
          <cell r="AK432">
            <v>61.53</v>
          </cell>
          <cell r="AL432">
            <v>63.33</v>
          </cell>
          <cell r="AM432">
            <v>65.14</v>
          </cell>
          <cell r="AN432">
            <v>66.95</v>
          </cell>
          <cell r="AO432">
            <v>68.75</v>
          </cell>
          <cell r="AP432">
            <v>70.56</v>
          </cell>
          <cell r="AQ432">
            <v>72.36</v>
          </cell>
          <cell r="AR432">
            <v>74.17</v>
          </cell>
          <cell r="AS432">
            <v>75.97</v>
          </cell>
          <cell r="AT432">
            <v>77.78</v>
          </cell>
          <cell r="AU432">
            <v>79.58</v>
          </cell>
          <cell r="AV432">
            <v>81.39</v>
          </cell>
          <cell r="AW432">
            <v>83.19</v>
          </cell>
          <cell r="AX432">
            <v>85</v>
          </cell>
          <cell r="AY432">
            <v>86.81</v>
          </cell>
          <cell r="AZ432">
            <v>88.61</v>
          </cell>
          <cell r="BA432">
            <v>90.42</v>
          </cell>
          <cell r="BB432">
            <v>92.22</v>
          </cell>
          <cell r="BC432">
            <v>83.19</v>
          </cell>
          <cell r="BD432">
            <v>63</v>
          </cell>
          <cell r="BE432">
            <v>70.97</v>
          </cell>
          <cell r="BF432">
            <v>73.5</v>
          </cell>
          <cell r="BG432">
            <v>76.03</v>
          </cell>
          <cell r="BH432">
            <v>78.56</v>
          </cell>
          <cell r="BI432">
            <v>81.09</v>
          </cell>
          <cell r="BJ432">
            <v>83.61</v>
          </cell>
          <cell r="BK432">
            <v>86.14</v>
          </cell>
          <cell r="BL432">
            <v>88.67</v>
          </cell>
          <cell r="BM432">
            <v>91.2</v>
          </cell>
          <cell r="BN432">
            <v>93.72</v>
          </cell>
          <cell r="BO432">
            <v>96.25</v>
          </cell>
          <cell r="BP432">
            <v>98.78</v>
          </cell>
          <cell r="BQ432">
            <v>101.31</v>
          </cell>
          <cell r="BR432">
            <v>103.83</v>
          </cell>
          <cell r="BS432">
            <v>106.36</v>
          </cell>
          <cell r="BT432">
            <v>108.89</v>
          </cell>
          <cell r="BU432">
            <v>111.42</v>
          </cell>
          <cell r="BV432">
            <v>113.94</v>
          </cell>
          <cell r="BW432">
            <v>116.47</v>
          </cell>
          <cell r="BX432">
            <v>119</v>
          </cell>
          <cell r="BY432">
            <v>121.53</v>
          </cell>
          <cell r="BZ432">
            <v>124.05</v>
          </cell>
          <cell r="CA432">
            <v>126.58</v>
          </cell>
          <cell r="CB432">
            <v>129.11000000000001</v>
          </cell>
          <cell r="CC432">
            <v>116.47</v>
          </cell>
        </row>
        <row r="433">
          <cell r="AD433">
            <v>64</v>
          </cell>
          <cell r="AE433">
            <v>51.5</v>
          </cell>
          <cell r="AF433">
            <v>53.33</v>
          </cell>
          <cell r="AG433">
            <v>55.16</v>
          </cell>
          <cell r="AH433">
            <v>57</v>
          </cell>
          <cell r="AI433">
            <v>58.83</v>
          </cell>
          <cell r="AJ433">
            <v>60.67</v>
          </cell>
          <cell r="AK433">
            <v>62.5</v>
          </cell>
          <cell r="AL433">
            <v>64.33</v>
          </cell>
          <cell r="AM433">
            <v>66.17</v>
          </cell>
          <cell r="AN433">
            <v>68</v>
          </cell>
          <cell r="AO433">
            <v>69.84</v>
          </cell>
          <cell r="AP433">
            <v>71.67</v>
          </cell>
          <cell r="AQ433">
            <v>73.510000000000005</v>
          </cell>
          <cell r="AR433">
            <v>75.34</v>
          </cell>
          <cell r="AS433">
            <v>77.17</v>
          </cell>
          <cell r="AT433">
            <v>79.010000000000005</v>
          </cell>
          <cell r="AU433">
            <v>80.84</v>
          </cell>
          <cell r="AV433">
            <v>82.68</v>
          </cell>
          <cell r="AW433">
            <v>84.51</v>
          </cell>
          <cell r="AX433">
            <v>86.34</v>
          </cell>
          <cell r="AY433">
            <v>88.18</v>
          </cell>
          <cell r="AZ433">
            <v>90.01</v>
          </cell>
          <cell r="BA433">
            <v>91.85</v>
          </cell>
          <cell r="BB433">
            <v>93.68</v>
          </cell>
          <cell r="BC433">
            <v>84.51</v>
          </cell>
          <cell r="BD433">
            <v>64</v>
          </cell>
          <cell r="BE433">
            <v>72.09</v>
          </cell>
          <cell r="BF433">
            <v>74.66</v>
          </cell>
          <cell r="BG433">
            <v>77.23</v>
          </cell>
          <cell r="BH433">
            <v>79.8</v>
          </cell>
          <cell r="BI433">
            <v>82.37</v>
          </cell>
          <cell r="BJ433">
            <v>84.93</v>
          </cell>
          <cell r="BK433">
            <v>87.5</v>
          </cell>
          <cell r="BL433">
            <v>90.07</v>
          </cell>
          <cell r="BM433">
            <v>92.64</v>
          </cell>
          <cell r="BN433">
            <v>95.2</v>
          </cell>
          <cell r="BO433">
            <v>97.77</v>
          </cell>
          <cell r="BP433">
            <v>100.34</v>
          </cell>
          <cell r="BQ433">
            <v>102.91</v>
          </cell>
          <cell r="BR433">
            <v>105.48</v>
          </cell>
          <cell r="BS433">
            <v>108.04</v>
          </cell>
          <cell r="BT433">
            <v>110.61</v>
          </cell>
          <cell r="BU433">
            <v>113.18</v>
          </cell>
          <cell r="BV433">
            <v>115.75</v>
          </cell>
          <cell r="BW433">
            <v>118.31</v>
          </cell>
          <cell r="BX433">
            <v>120.88</v>
          </cell>
          <cell r="BY433">
            <v>123.45</v>
          </cell>
          <cell r="BZ433">
            <v>126.02</v>
          </cell>
          <cell r="CA433">
            <v>128.58000000000001</v>
          </cell>
          <cell r="CB433">
            <v>131.15</v>
          </cell>
          <cell r="CC433">
            <v>118.31</v>
          </cell>
        </row>
        <row r="434">
          <cell r="AD434">
            <v>65</v>
          </cell>
          <cell r="AE434">
            <v>52.3</v>
          </cell>
          <cell r="AF434">
            <v>54.16</v>
          </cell>
          <cell r="AG434">
            <v>56.02</v>
          </cell>
          <cell r="AH434">
            <v>57.88</v>
          </cell>
          <cell r="AI434">
            <v>59.75</v>
          </cell>
          <cell r="AJ434">
            <v>61.61</v>
          </cell>
          <cell r="AK434">
            <v>53.47</v>
          </cell>
          <cell r="AL434">
            <v>65.33</v>
          </cell>
          <cell r="AM434">
            <v>67.2</v>
          </cell>
          <cell r="AN434">
            <v>69.06</v>
          </cell>
          <cell r="AO434">
            <v>70.92</v>
          </cell>
          <cell r="AP434">
            <v>72.790000000000006</v>
          </cell>
          <cell r="AQ434">
            <v>74.650000000000006</v>
          </cell>
          <cell r="AR434">
            <v>76.510000000000005</v>
          </cell>
          <cell r="AS434">
            <v>78.37</v>
          </cell>
          <cell r="AT434">
            <v>80.239999999999995</v>
          </cell>
          <cell r="AU434">
            <v>82.1</v>
          </cell>
          <cell r="AV434">
            <v>83.96</v>
          </cell>
          <cell r="AW434">
            <v>85.83</v>
          </cell>
          <cell r="AX434">
            <v>87.69</v>
          </cell>
          <cell r="AY434">
            <v>89.55</v>
          </cell>
          <cell r="AZ434">
            <v>91.41</v>
          </cell>
          <cell r="BA434">
            <v>93.28</v>
          </cell>
          <cell r="BB434">
            <v>95.14</v>
          </cell>
          <cell r="BC434">
            <v>85.82</v>
          </cell>
          <cell r="BD434">
            <v>65</v>
          </cell>
          <cell r="BE434">
            <v>73.209999999999994</v>
          </cell>
          <cell r="BF434">
            <v>75.819999999999993</v>
          </cell>
          <cell r="BG434">
            <v>78.430000000000007</v>
          </cell>
          <cell r="BH434">
            <v>81.040000000000006</v>
          </cell>
          <cell r="BI434">
            <v>83.65</v>
          </cell>
          <cell r="BJ434">
            <v>86.25</v>
          </cell>
          <cell r="BK434">
            <v>88.86</v>
          </cell>
          <cell r="BL434">
            <v>91.47</v>
          </cell>
          <cell r="BM434">
            <v>94.08</v>
          </cell>
          <cell r="BN434">
            <v>96.68</v>
          </cell>
          <cell r="BO434">
            <v>99.29</v>
          </cell>
          <cell r="BP434">
            <v>101.9</v>
          </cell>
          <cell r="BQ434">
            <v>104.51</v>
          </cell>
          <cell r="BR434">
            <v>107.12</v>
          </cell>
          <cell r="BS434">
            <v>109.72</v>
          </cell>
          <cell r="BT434">
            <v>112.33</v>
          </cell>
          <cell r="BU434">
            <v>114.94</v>
          </cell>
          <cell r="BV434">
            <v>117.55</v>
          </cell>
          <cell r="BW434">
            <v>120.16</v>
          </cell>
          <cell r="BX434">
            <v>122.76</v>
          </cell>
          <cell r="BY434">
            <v>125.37</v>
          </cell>
          <cell r="BZ434">
            <v>127.98</v>
          </cell>
          <cell r="CA434">
            <v>130.59</v>
          </cell>
          <cell r="CB434">
            <v>133.19</v>
          </cell>
          <cell r="CC434">
            <v>120.15</v>
          </cell>
        </row>
        <row r="435">
          <cell r="AD435">
            <v>66</v>
          </cell>
          <cell r="AE435">
            <v>53.1</v>
          </cell>
          <cell r="AF435">
            <v>54.99</v>
          </cell>
          <cell r="AG435">
            <v>56.88</v>
          </cell>
          <cell r="AH435">
            <v>58.77</v>
          </cell>
          <cell r="AI435">
            <v>60.66</v>
          </cell>
          <cell r="AJ435">
            <v>62.55</v>
          </cell>
          <cell r="AK435">
            <v>64.44</v>
          </cell>
          <cell r="AL435">
            <v>66.33</v>
          </cell>
          <cell r="AM435">
            <v>68.23</v>
          </cell>
          <cell r="AN435">
            <v>70.12</v>
          </cell>
          <cell r="AO435">
            <v>72.010000000000005</v>
          </cell>
          <cell r="AP435">
            <v>73.900000000000006</v>
          </cell>
          <cell r="AQ435">
            <v>75.790000000000006</v>
          </cell>
          <cell r="AR435">
            <v>77.680000000000007</v>
          </cell>
          <cell r="AS435">
            <v>79.58</v>
          </cell>
          <cell r="AT435">
            <v>81.47</v>
          </cell>
          <cell r="AU435">
            <v>83.36</v>
          </cell>
          <cell r="AV435">
            <v>85.25</v>
          </cell>
          <cell r="AW435">
            <v>87.14</v>
          </cell>
          <cell r="AX435">
            <v>89.03</v>
          </cell>
          <cell r="AY435">
            <v>90.92</v>
          </cell>
          <cell r="AZ435">
            <v>92.82</v>
          </cell>
          <cell r="BA435">
            <v>94.71</v>
          </cell>
          <cell r="BB435">
            <v>96.6</v>
          </cell>
          <cell r="BC435">
            <v>87.14</v>
          </cell>
          <cell r="BD435">
            <v>66</v>
          </cell>
          <cell r="BE435">
            <v>74.33</v>
          </cell>
          <cell r="BF435">
            <v>76.98</v>
          </cell>
          <cell r="BG435">
            <v>79.63</v>
          </cell>
          <cell r="BH435">
            <v>82.28</v>
          </cell>
          <cell r="BI435">
            <v>84.92</v>
          </cell>
          <cell r="BJ435">
            <v>87.57</v>
          </cell>
          <cell r="BK435">
            <v>90.22</v>
          </cell>
          <cell r="BL435">
            <v>92.87</v>
          </cell>
          <cell r="BM435">
            <v>95.52</v>
          </cell>
          <cell r="BN435">
            <v>98.17</v>
          </cell>
          <cell r="BO435">
            <v>100.81</v>
          </cell>
          <cell r="BP435">
            <v>103.46</v>
          </cell>
          <cell r="BQ435">
            <v>106.11</v>
          </cell>
          <cell r="BR435">
            <v>108.76</v>
          </cell>
          <cell r="BS435">
            <v>111.41</v>
          </cell>
          <cell r="BT435">
            <v>114.05</v>
          </cell>
          <cell r="BU435">
            <v>116.7</v>
          </cell>
          <cell r="BV435">
            <v>119.35</v>
          </cell>
          <cell r="BW435">
            <v>122</v>
          </cell>
          <cell r="BX435">
            <v>124.64</v>
          </cell>
          <cell r="BY435">
            <v>127.29</v>
          </cell>
          <cell r="BZ435">
            <v>129.94</v>
          </cell>
          <cell r="CA435">
            <v>132.59</v>
          </cell>
          <cell r="CB435">
            <v>135.24</v>
          </cell>
          <cell r="CC435">
            <v>122</v>
          </cell>
        </row>
        <row r="436">
          <cell r="AD436">
            <v>67</v>
          </cell>
          <cell r="AE436">
            <v>53.89</v>
          </cell>
          <cell r="AF436">
            <v>55.81</v>
          </cell>
          <cell r="AG436">
            <v>57.73</v>
          </cell>
          <cell r="AH436">
            <v>59.65</v>
          </cell>
          <cell r="AI436">
            <v>61.57</v>
          </cell>
          <cell r="AJ436">
            <v>63.49</v>
          </cell>
          <cell r="AK436">
            <v>65.42</v>
          </cell>
          <cell r="AL436">
            <v>67.34</v>
          </cell>
          <cell r="AM436">
            <v>69.260000000000005</v>
          </cell>
          <cell r="AN436">
            <v>71.180000000000007</v>
          </cell>
          <cell r="AO436">
            <v>73.099999999999994</v>
          </cell>
          <cell r="AP436">
            <v>75.02</v>
          </cell>
          <cell r="AQ436">
            <v>76.94</v>
          </cell>
          <cell r="AR436">
            <v>78.86</v>
          </cell>
          <cell r="AS436">
            <v>80.78</v>
          </cell>
          <cell r="AT436">
            <v>82.7</v>
          </cell>
          <cell r="AU436">
            <v>84.62</v>
          </cell>
          <cell r="AV436">
            <v>86.54</v>
          </cell>
          <cell r="AW436">
            <v>88.46</v>
          </cell>
          <cell r="AX436">
            <v>90.38</v>
          </cell>
          <cell r="AY436">
            <v>92.3</v>
          </cell>
          <cell r="AZ436">
            <v>94.22</v>
          </cell>
          <cell r="BA436">
            <v>96.14</v>
          </cell>
          <cell r="BB436">
            <v>98.06</v>
          </cell>
          <cell r="BC436">
            <v>88.46</v>
          </cell>
          <cell r="BD436">
            <v>67</v>
          </cell>
          <cell r="BE436">
            <v>75.45</v>
          </cell>
          <cell r="BF436">
            <v>78.14</v>
          </cell>
          <cell r="BG436">
            <v>80.83</v>
          </cell>
          <cell r="BH436">
            <v>73.52</v>
          </cell>
          <cell r="BI436">
            <v>86.2</v>
          </cell>
          <cell r="BJ436">
            <v>88.89</v>
          </cell>
          <cell r="BK436">
            <v>91.58</v>
          </cell>
          <cell r="BL436">
            <v>94.27</v>
          </cell>
          <cell r="BM436">
            <v>96.96</v>
          </cell>
          <cell r="BN436">
            <v>99.65</v>
          </cell>
          <cell r="BO436">
            <v>102.33</v>
          </cell>
          <cell r="BP436">
            <v>105.02</v>
          </cell>
          <cell r="BQ436">
            <v>107.71</v>
          </cell>
          <cell r="BR436">
            <v>110.4</v>
          </cell>
          <cell r="BS436">
            <v>113.09</v>
          </cell>
          <cell r="BT436">
            <v>115.77</v>
          </cell>
          <cell r="BU436">
            <v>118.46</v>
          </cell>
          <cell r="BV436">
            <v>121.15</v>
          </cell>
          <cell r="BW436">
            <v>123.84</v>
          </cell>
          <cell r="BX436">
            <v>126.53</v>
          </cell>
          <cell r="BY436">
            <v>129.21</v>
          </cell>
          <cell r="BZ436">
            <v>131.9</v>
          </cell>
          <cell r="CA436">
            <v>134.59</v>
          </cell>
          <cell r="CB436">
            <v>137.28</v>
          </cell>
          <cell r="CC436">
            <v>123.84</v>
          </cell>
        </row>
        <row r="437">
          <cell r="AD437">
            <v>68</v>
          </cell>
          <cell r="AE437">
            <v>54.69</v>
          </cell>
          <cell r="AF437">
            <v>56.64</v>
          </cell>
          <cell r="AG437">
            <v>58.59</v>
          </cell>
          <cell r="AH437">
            <v>60.54</v>
          </cell>
          <cell r="AI437">
            <v>62.49</v>
          </cell>
          <cell r="AJ437">
            <v>64.44</v>
          </cell>
          <cell r="AK437">
            <v>66.39</v>
          </cell>
          <cell r="AL437">
            <v>68.34</v>
          </cell>
          <cell r="AM437">
            <v>70.28</v>
          </cell>
          <cell r="AN437">
            <v>72.23</v>
          </cell>
          <cell r="AO437">
            <v>74.180000000000007</v>
          </cell>
          <cell r="AP437">
            <v>76.13</v>
          </cell>
          <cell r="AQ437">
            <v>78.08</v>
          </cell>
          <cell r="AR437">
            <v>80.03</v>
          </cell>
          <cell r="AS437">
            <v>81.98</v>
          </cell>
          <cell r="AT437">
            <v>83.93</v>
          </cell>
          <cell r="AU437">
            <v>85.87</v>
          </cell>
          <cell r="AV437">
            <v>87.82</v>
          </cell>
          <cell r="AW437">
            <v>89.77</v>
          </cell>
          <cell r="AX437">
            <v>91.72</v>
          </cell>
          <cell r="AY437">
            <v>93.67</v>
          </cell>
          <cell r="AZ437">
            <v>95.62</v>
          </cell>
          <cell r="BA437">
            <v>97.57</v>
          </cell>
          <cell r="BB437">
            <v>99.52</v>
          </cell>
          <cell r="BC437">
            <v>89.77</v>
          </cell>
          <cell r="BD437">
            <v>68</v>
          </cell>
          <cell r="BE437">
            <v>76.569999999999993</v>
          </cell>
          <cell r="BF437">
            <v>73.3</v>
          </cell>
          <cell r="BG437">
            <v>82.03</v>
          </cell>
          <cell r="BH437">
            <v>84.76</v>
          </cell>
          <cell r="BI437">
            <v>87.48</v>
          </cell>
          <cell r="BJ437">
            <v>90.21</v>
          </cell>
          <cell r="BK437">
            <v>92.94</v>
          </cell>
          <cell r="BL437">
            <v>95.67</v>
          </cell>
          <cell r="BM437">
            <v>98.4</v>
          </cell>
          <cell r="BN437">
            <v>101.13</v>
          </cell>
          <cell r="BO437">
            <v>103.85</v>
          </cell>
          <cell r="BP437">
            <v>106.58</v>
          </cell>
          <cell r="BQ437">
            <v>109.31</v>
          </cell>
          <cell r="BR437">
            <v>112.04</v>
          </cell>
          <cell r="BS437">
            <v>114.77</v>
          </cell>
          <cell r="BT437">
            <v>117.5</v>
          </cell>
          <cell r="BU437">
            <v>120.22</v>
          </cell>
          <cell r="BV437">
            <v>122.95</v>
          </cell>
          <cell r="BW437">
            <v>125.68</v>
          </cell>
          <cell r="BX437">
            <v>128.41</v>
          </cell>
          <cell r="BY437">
            <v>131.13999999999999</v>
          </cell>
          <cell r="BZ437">
            <v>133.86000000000001</v>
          </cell>
          <cell r="CA437">
            <v>136.59</v>
          </cell>
          <cell r="CB437">
            <v>139.32</v>
          </cell>
          <cell r="CC437">
            <v>125.68</v>
          </cell>
        </row>
        <row r="438">
          <cell r="AD438">
            <v>69</v>
          </cell>
          <cell r="AE438">
            <v>55.49</v>
          </cell>
          <cell r="AF438">
            <v>57.47</v>
          </cell>
          <cell r="AG438">
            <v>59.45</v>
          </cell>
          <cell r="AH438">
            <v>61.43</v>
          </cell>
          <cell r="AI438">
            <v>63.4</v>
          </cell>
          <cell r="AJ438">
            <v>65.38</v>
          </cell>
          <cell r="AK438">
            <v>67.36</v>
          </cell>
          <cell r="AL438">
            <v>69.34</v>
          </cell>
          <cell r="AM438">
            <v>71.31</v>
          </cell>
          <cell r="AN438">
            <v>73.290000000000006</v>
          </cell>
          <cell r="AO438">
            <v>75.27</v>
          </cell>
          <cell r="AP438">
            <v>77.25</v>
          </cell>
          <cell r="AQ438">
            <v>79.22</v>
          </cell>
          <cell r="AR438">
            <v>81.2</v>
          </cell>
          <cell r="AS438">
            <v>83.18</v>
          </cell>
          <cell r="AT438">
            <v>85.16</v>
          </cell>
          <cell r="AU438">
            <v>87.13</v>
          </cell>
          <cell r="AV438">
            <v>89.11</v>
          </cell>
          <cell r="AW438">
            <v>91.09</v>
          </cell>
          <cell r="AX438">
            <v>93.06</v>
          </cell>
          <cell r="AY438">
            <v>95.04</v>
          </cell>
          <cell r="AZ438">
            <v>97.02</v>
          </cell>
          <cell r="BA438">
            <v>99</v>
          </cell>
          <cell r="BB438">
            <v>100.97</v>
          </cell>
          <cell r="BC438">
            <v>91.09</v>
          </cell>
          <cell r="BD438">
            <v>69</v>
          </cell>
          <cell r="BE438">
            <v>77.69</v>
          </cell>
          <cell r="BF438">
            <v>70.459999999999994</v>
          </cell>
          <cell r="BG438">
            <v>83.23</v>
          </cell>
          <cell r="BH438">
            <v>86</v>
          </cell>
          <cell r="BI438">
            <v>88.76</v>
          </cell>
          <cell r="BJ438">
            <v>91.53</v>
          </cell>
          <cell r="BK438">
            <v>94.3</v>
          </cell>
          <cell r="BL438">
            <v>97.07</v>
          </cell>
          <cell r="BM438">
            <v>99.84</v>
          </cell>
          <cell r="BN438">
            <v>102.61</v>
          </cell>
          <cell r="BO438">
            <v>105.38</v>
          </cell>
          <cell r="BP438">
            <v>108.14</v>
          </cell>
          <cell r="BQ438">
            <v>110.91</v>
          </cell>
          <cell r="BR438">
            <v>113.68</v>
          </cell>
          <cell r="BS438">
            <v>116.45</v>
          </cell>
          <cell r="BT438">
            <v>119.22</v>
          </cell>
          <cell r="BU438">
            <v>121.99</v>
          </cell>
          <cell r="BV438">
            <v>124.75</v>
          </cell>
          <cell r="BW438">
            <v>127.52</v>
          </cell>
          <cell r="BX438">
            <v>130.29</v>
          </cell>
          <cell r="BY438">
            <v>133.06</v>
          </cell>
          <cell r="BZ438">
            <v>135.83000000000001</v>
          </cell>
          <cell r="CA438">
            <v>138.6</v>
          </cell>
          <cell r="CB438">
            <v>141.36000000000001</v>
          </cell>
          <cell r="CC438">
            <v>127.52</v>
          </cell>
        </row>
        <row r="439">
          <cell r="AD439">
            <v>70</v>
          </cell>
          <cell r="AE439">
            <v>56.29</v>
          </cell>
          <cell r="AF439">
            <v>58.3</v>
          </cell>
          <cell r="AG439">
            <v>60.31</v>
          </cell>
          <cell r="AH439">
            <v>62.31</v>
          </cell>
          <cell r="AI439">
            <v>64.319999999999993</v>
          </cell>
          <cell r="AJ439">
            <v>66.319999999999993</v>
          </cell>
          <cell r="AK439">
            <v>68.33</v>
          </cell>
          <cell r="AL439">
            <v>70.34</v>
          </cell>
          <cell r="AM439">
            <v>72.34</v>
          </cell>
          <cell r="AN439">
            <v>74.349999999999994</v>
          </cell>
          <cell r="AO439">
            <v>76.349999999999994</v>
          </cell>
          <cell r="AP439">
            <v>78.36</v>
          </cell>
          <cell r="AQ439">
            <v>80.37</v>
          </cell>
          <cell r="AR439">
            <v>82.37</v>
          </cell>
          <cell r="AS439">
            <v>84.38</v>
          </cell>
          <cell r="AT439">
            <v>86.38</v>
          </cell>
          <cell r="AU439">
            <v>88.39</v>
          </cell>
          <cell r="AV439">
            <v>90.4</v>
          </cell>
          <cell r="AW439">
            <v>92.4</v>
          </cell>
          <cell r="AX439">
            <v>94.41</v>
          </cell>
          <cell r="AY439">
            <v>96.41</v>
          </cell>
          <cell r="AZ439">
            <v>98.42</v>
          </cell>
          <cell r="BA439">
            <v>100.43</v>
          </cell>
          <cell r="BB439">
            <v>102.43</v>
          </cell>
          <cell r="BC439">
            <v>92.4</v>
          </cell>
          <cell r="BD439">
            <v>70</v>
          </cell>
          <cell r="BE439">
            <v>78.81</v>
          </cell>
          <cell r="BF439">
            <v>81.62</v>
          </cell>
          <cell r="BG439">
            <v>84.43</v>
          </cell>
          <cell r="BH439">
            <v>87.24</v>
          </cell>
          <cell r="BI439">
            <v>90.04</v>
          </cell>
          <cell r="BJ439">
            <v>92.85</v>
          </cell>
          <cell r="BK439">
            <v>95.66</v>
          </cell>
          <cell r="BL439">
            <v>98.47</v>
          </cell>
          <cell r="BM439">
            <v>101.28</v>
          </cell>
          <cell r="BN439">
            <v>104.09</v>
          </cell>
          <cell r="BO439">
            <v>106.9</v>
          </cell>
          <cell r="BP439">
            <v>109.7</v>
          </cell>
          <cell r="BQ439">
            <v>112.51</v>
          </cell>
          <cell r="BR439">
            <v>115.32</v>
          </cell>
          <cell r="BS439">
            <v>118.13</v>
          </cell>
          <cell r="BT439">
            <v>120.94</v>
          </cell>
          <cell r="BU439">
            <v>123.75</v>
          </cell>
          <cell r="BV439">
            <v>126.56</v>
          </cell>
          <cell r="BW439">
            <v>129.36000000000001</v>
          </cell>
          <cell r="BX439">
            <v>132.16999999999999</v>
          </cell>
          <cell r="BY439">
            <v>134.97999999999999</v>
          </cell>
          <cell r="BZ439">
            <v>137.79</v>
          </cell>
          <cell r="CA439">
            <v>140.6</v>
          </cell>
          <cell r="CB439">
            <v>143.41</v>
          </cell>
          <cell r="CC439">
            <v>129.36000000000001</v>
          </cell>
        </row>
        <row r="440">
          <cell r="AD440">
            <v>71</v>
          </cell>
          <cell r="AE440">
            <v>57.09</v>
          </cell>
          <cell r="AF440">
            <v>59.13</v>
          </cell>
          <cell r="AG440">
            <v>61.16</v>
          </cell>
          <cell r="AH440">
            <v>63.2</v>
          </cell>
          <cell r="AI440">
            <v>65.23</v>
          </cell>
          <cell r="AJ440">
            <v>67.27</v>
          </cell>
          <cell r="AK440">
            <v>69.3</v>
          </cell>
          <cell r="AL440">
            <v>71.34</v>
          </cell>
          <cell r="AM440">
            <v>73.37</v>
          </cell>
          <cell r="AN440">
            <v>75.41</v>
          </cell>
          <cell r="AO440">
            <v>77.44</v>
          </cell>
          <cell r="AP440">
            <v>79.48</v>
          </cell>
          <cell r="AQ440">
            <v>81.510000000000005</v>
          </cell>
          <cell r="AR440">
            <v>83.54</v>
          </cell>
          <cell r="AS440">
            <v>85.58</v>
          </cell>
          <cell r="AT440">
            <v>87.61</v>
          </cell>
          <cell r="AU440">
            <v>89.65</v>
          </cell>
          <cell r="AV440">
            <v>91.68</v>
          </cell>
          <cell r="AW440">
            <v>93.72</v>
          </cell>
          <cell r="AX440">
            <v>95.75</v>
          </cell>
          <cell r="AY440">
            <v>97.79</v>
          </cell>
          <cell r="AZ440">
            <v>99.82</v>
          </cell>
          <cell r="BA440">
            <v>101.86</v>
          </cell>
          <cell r="BB440">
            <v>103.89</v>
          </cell>
          <cell r="BC440">
            <v>93.72</v>
          </cell>
          <cell r="BD440">
            <v>71</v>
          </cell>
          <cell r="BE440">
            <v>79.930000000000007</v>
          </cell>
          <cell r="BF440">
            <v>82.78</v>
          </cell>
          <cell r="BG440">
            <v>85.63</v>
          </cell>
          <cell r="BH440">
            <v>88.48</v>
          </cell>
          <cell r="BI440">
            <v>91.32</v>
          </cell>
          <cell r="BJ440">
            <v>94.17</v>
          </cell>
          <cell r="BK440">
            <v>97.02</v>
          </cell>
          <cell r="BL440">
            <v>99.87</v>
          </cell>
          <cell r="BM440">
            <v>102.72</v>
          </cell>
          <cell r="BN440">
            <v>105.57</v>
          </cell>
          <cell r="BO440">
            <v>108.42</v>
          </cell>
          <cell r="BP440">
            <v>111.27</v>
          </cell>
          <cell r="BQ440">
            <v>114.11</v>
          </cell>
          <cell r="BR440">
            <v>116.96</v>
          </cell>
          <cell r="BS440">
            <v>119.81</v>
          </cell>
          <cell r="BT440">
            <v>122.66</v>
          </cell>
          <cell r="BU440">
            <v>125.51</v>
          </cell>
          <cell r="BV440">
            <v>128.36000000000001</v>
          </cell>
          <cell r="BW440">
            <v>131.21</v>
          </cell>
          <cell r="BX440">
            <v>134.05000000000001</v>
          </cell>
          <cell r="BY440">
            <v>136.9</v>
          </cell>
          <cell r="BZ440">
            <v>139.75</v>
          </cell>
          <cell r="CA440">
            <v>142.6</v>
          </cell>
          <cell r="CB440">
            <v>145.44999999999999</v>
          </cell>
          <cell r="CC440">
            <v>131.19999999999999</v>
          </cell>
        </row>
        <row r="441">
          <cell r="AD441">
            <v>72</v>
          </cell>
          <cell r="AE441">
            <v>57.89</v>
          </cell>
          <cell r="AF441">
            <v>59.96</v>
          </cell>
          <cell r="AG441">
            <v>62.02</v>
          </cell>
          <cell r="AH441">
            <v>64.08</v>
          </cell>
          <cell r="AI441">
            <v>66.150000000000006</v>
          </cell>
          <cell r="AJ441">
            <v>68.209999999999994</v>
          </cell>
          <cell r="AK441">
            <v>70.27</v>
          </cell>
          <cell r="AL441">
            <v>72.34</v>
          </cell>
          <cell r="AM441">
            <v>74.400000000000006</v>
          </cell>
          <cell r="AN441">
            <v>76.459999999999994</v>
          </cell>
          <cell r="AO441">
            <v>78.53</v>
          </cell>
          <cell r="AP441">
            <v>80.59</v>
          </cell>
          <cell r="AQ441">
            <v>82.65</v>
          </cell>
          <cell r="AR441">
            <v>84.72</v>
          </cell>
          <cell r="AS441">
            <v>86.78</v>
          </cell>
          <cell r="AT441">
            <v>88.84</v>
          </cell>
          <cell r="AU441">
            <v>90.91</v>
          </cell>
          <cell r="AV441">
            <v>92.97</v>
          </cell>
          <cell r="AW441">
            <v>95.03</v>
          </cell>
          <cell r="AX441">
            <v>97.1</v>
          </cell>
          <cell r="AY441">
            <v>99.16</v>
          </cell>
          <cell r="AZ441">
            <v>101.22</v>
          </cell>
          <cell r="BA441">
            <v>103.29</v>
          </cell>
          <cell r="BB441">
            <v>105.35</v>
          </cell>
          <cell r="BC441">
            <v>95.03</v>
          </cell>
          <cell r="BD441">
            <v>72</v>
          </cell>
          <cell r="BE441">
            <v>81.05</v>
          </cell>
          <cell r="BF441">
            <v>83.94</v>
          </cell>
          <cell r="BG441">
            <v>86.83</v>
          </cell>
          <cell r="BH441">
            <v>89.72</v>
          </cell>
          <cell r="BI441">
            <v>92.6</v>
          </cell>
          <cell r="BJ441">
            <v>95.49</v>
          </cell>
          <cell r="BK441">
            <v>98.38</v>
          </cell>
          <cell r="BL441">
            <v>101.27</v>
          </cell>
          <cell r="BM441">
            <v>104.16</v>
          </cell>
          <cell r="BN441">
            <v>107.05</v>
          </cell>
          <cell r="BO441">
            <v>109.94</v>
          </cell>
          <cell r="BP441">
            <v>112.83</v>
          </cell>
          <cell r="BQ441">
            <v>115.71</v>
          </cell>
          <cell r="BR441">
            <v>118.6</v>
          </cell>
          <cell r="BS441">
            <v>121.49</v>
          </cell>
          <cell r="BT441">
            <v>124.38</v>
          </cell>
          <cell r="BU441">
            <v>127.27</v>
          </cell>
          <cell r="BV441">
            <v>130.16</v>
          </cell>
          <cell r="BW441">
            <v>133.05000000000001</v>
          </cell>
          <cell r="BX441">
            <v>135.94</v>
          </cell>
          <cell r="BY441">
            <v>138.82</v>
          </cell>
          <cell r="BZ441">
            <v>141.71</v>
          </cell>
          <cell r="CA441">
            <v>144.6</v>
          </cell>
          <cell r="CB441">
            <v>147.49</v>
          </cell>
          <cell r="CC441">
            <v>133.05000000000001</v>
          </cell>
        </row>
        <row r="442">
          <cell r="AD442">
            <v>73</v>
          </cell>
          <cell r="AE442">
            <v>58.69</v>
          </cell>
          <cell r="AF442">
            <v>60.78</v>
          </cell>
          <cell r="AG442">
            <v>62.88</v>
          </cell>
          <cell r="AH442">
            <v>64.97</v>
          </cell>
          <cell r="AI442">
            <v>67.06</v>
          </cell>
          <cell r="AJ442">
            <v>69.150000000000006</v>
          </cell>
          <cell r="AK442">
            <v>71.239999999999995</v>
          </cell>
          <cell r="AL442">
            <v>73.34</v>
          </cell>
          <cell r="AM442">
            <v>75.430000000000007</v>
          </cell>
          <cell r="AN442">
            <v>77.52</v>
          </cell>
          <cell r="AO442">
            <v>79.61</v>
          </cell>
          <cell r="AP442">
            <v>81.709999999999994</v>
          </cell>
          <cell r="AQ442">
            <v>83.8</v>
          </cell>
          <cell r="AR442">
            <v>85.89</v>
          </cell>
          <cell r="AS442">
            <v>87.98</v>
          </cell>
          <cell r="AT442">
            <v>90.07</v>
          </cell>
          <cell r="AU442">
            <v>92.17</v>
          </cell>
          <cell r="AV442">
            <v>94.26</v>
          </cell>
          <cell r="AW442">
            <v>96.35</v>
          </cell>
          <cell r="AX442">
            <v>98.44</v>
          </cell>
          <cell r="AY442">
            <v>100.53</v>
          </cell>
          <cell r="AZ442">
            <v>102.63</v>
          </cell>
          <cell r="BA442">
            <v>104.72</v>
          </cell>
          <cell r="BB442">
            <v>106.81</v>
          </cell>
          <cell r="BC442">
            <v>96.35</v>
          </cell>
          <cell r="BD442">
            <v>73</v>
          </cell>
          <cell r="BE442">
            <v>82.17</v>
          </cell>
          <cell r="BF442">
            <v>85.1</v>
          </cell>
          <cell r="BG442">
            <v>88.03</v>
          </cell>
          <cell r="BH442">
            <v>90.96</v>
          </cell>
          <cell r="BI442">
            <v>93.88</v>
          </cell>
          <cell r="BJ442">
            <v>96.81</v>
          </cell>
          <cell r="BK442">
            <v>99.74</v>
          </cell>
          <cell r="BL442">
            <v>102.67</v>
          </cell>
          <cell r="BM442">
            <v>105.6</v>
          </cell>
          <cell r="BN442">
            <v>108.53</v>
          </cell>
          <cell r="BO442">
            <v>111.46</v>
          </cell>
          <cell r="BP442">
            <v>114.39</v>
          </cell>
          <cell r="BQ442">
            <v>117.32</v>
          </cell>
          <cell r="BR442">
            <v>120.24</v>
          </cell>
          <cell r="BS442">
            <v>123.17</v>
          </cell>
          <cell r="BT442">
            <v>126.1</v>
          </cell>
          <cell r="BU442">
            <v>129.03</v>
          </cell>
          <cell r="BV442">
            <v>131.96</v>
          </cell>
          <cell r="BW442">
            <v>134.88999999999999</v>
          </cell>
          <cell r="BX442">
            <v>137.82</v>
          </cell>
          <cell r="BY442">
            <v>140.75</v>
          </cell>
          <cell r="BZ442">
            <v>143.66999999999999</v>
          </cell>
          <cell r="CA442">
            <v>146.6</v>
          </cell>
          <cell r="CB442">
            <v>149.53</v>
          </cell>
          <cell r="CC442">
            <v>134.88999999999999</v>
          </cell>
        </row>
        <row r="443">
          <cell r="AD443">
            <v>74</v>
          </cell>
          <cell r="AE443">
            <v>59.49</v>
          </cell>
          <cell r="AF443">
            <v>61.61</v>
          </cell>
          <cell r="AG443">
            <v>63.73</v>
          </cell>
          <cell r="AH443">
            <v>65.849999999999994</v>
          </cell>
          <cell r="AI443">
            <v>67.97</v>
          </cell>
          <cell r="AJ443">
            <v>70.099999999999994</v>
          </cell>
          <cell r="AK443">
            <v>72.22</v>
          </cell>
          <cell r="AL443">
            <v>74.34</v>
          </cell>
          <cell r="AM443">
            <v>76.459999999999994</v>
          </cell>
          <cell r="AN443">
            <v>78.58</v>
          </cell>
          <cell r="AO443">
            <v>80.7</v>
          </cell>
          <cell r="AP443">
            <v>82.82</v>
          </cell>
          <cell r="AQ443">
            <v>84.94</v>
          </cell>
          <cell r="AR443">
            <v>87.06</v>
          </cell>
          <cell r="AS443">
            <v>89.18</v>
          </cell>
          <cell r="AT443">
            <v>91.3</v>
          </cell>
          <cell r="AU443">
            <v>93.42</v>
          </cell>
          <cell r="AV443">
            <v>95.54</v>
          </cell>
          <cell r="AW443">
            <v>97.66</v>
          </cell>
          <cell r="AX443">
            <v>99.79</v>
          </cell>
          <cell r="AY443">
            <v>101.91</v>
          </cell>
          <cell r="AZ443">
            <v>104.03</v>
          </cell>
          <cell r="BA443">
            <v>106.15</v>
          </cell>
          <cell r="BB443">
            <v>108.27</v>
          </cell>
          <cell r="BC443">
            <v>97.66</v>
          </cell>
          <cell r="BD443">
            <v>74</v>
          </cell>
          <cell r="BE443">
            <v>83.29</v>
          </cell>
          <cell r="BF443">
            <v>86.26</v>
          </cell>
          <cell r="BG443">
            <v>89.23</v>
          </cell>
          <cell r="BH443">
            <v>92.2</v>
          </cell>
          <cell r="BI443">
            <v>95.16</v>
          </cell>
          <cell r="BJ443">
            <v>98.13</v>
          </cell>
          <cell r="BK443">
            <v>101.1</v>
          </cell>
          <cell r="BL443">
            <v>104.07</v>
          </cell>
          <cell r="BM443">
            <v>107.04</v>
          </cell>
          <cell r="BN443">
            <v>110.01</v>
          </cell>
          <cell r="BO443">
            <v>112.98</v>
          </cell>
          <cell r="BP443">
            <v>115.95</v>
          </cell>
          <cell r="BQ443">
            <v>118.92</v>
          </cell>
          <cell r="BR443">
            <v>121.89</v>
          </cell>
          <cell r="BS443">
            <v>124.85</v>
          </cell>
          <cell r="BT443">
            <v>127.82</v>
          </cell>
          <cell r="BU443">
            <v>130.79</v>
          </cell>
          <cell r="BV443">
            <v>133.76</v>
          </cell>
          <cell r="BW443">
            <v>136.72999999999999</v>
          </cell>
          <cell r="BX443">
            <v>139.69999999999999</v>
          </cell>
          <cell r="BY443">
            <v>142.66999999999999</v>
          </cell>
          <cell r="BZ443">
            <v>145.63999999999999</v>
          </cell>
          <cell r="CA443">
            <v>148.61000000000001</v>
          </cell>
          <cell r="CB443">
            <v>151.57</v>
          </cell>
          <cell r="CC443">
            <v>136.72999999999999</v>
          </cell>
        </row>
        <row r="444">
          <cell r="AD444">
            <v>75</v>
          </cell>
          <cell r="AE444">
            <v>60.29</v>
          </cell>
          <cell r="AF444">
            <v>62.44</v>
          </cell>
          <cell r="AG444">
            <v>64.59</v>
          </cell>
          <cell r="AH444">
            <v>66.739999999999995</v>
          </cell>
          <cell r="AI444">
            <v>68.89</v>
          </cell>
          <cell r="AJ444">
            <v>71.040000000000006</v>
          </cell>
          <cell r="AK444">
            <v>73.19</v>
          </cell>
          <cell r="AL444">
            <v>75.34</v>
          </cell>
          <cell r="AM444">
            <v>77.489999999999995</v>
          </cell>
          <cell r="AN444">
            <v>79.64</v>
          </cell>
          <cell r="AO444">
            <v>81.790000000000006</v>
          </cell>
          <cell r="AP444">
            <v>83.93</v>
          </cell>
          <cell r="AQ444">
            <v>86.08</v>
          </cell>
          <cell r="AR444">
            <v>88.23</v>
          </cell>
          <cell r="AS444">
            <v>90.38</v>
          </cell>
          <cell r="AT444">
            <v>92.53</v>
          </cell>
          <cell r="AU444">
            <v>94.68</v>
          </cell>
          <cell r="AV444">
            <v>96.83</v>
          </cell>
          <cell r="AW444">
            <v>98.98</v>
          </cell>
          <cell r="AX444">
            <v>101.13</v>
          </cell>
          <cell r="AY444">
            <v>103.28</v>
          </cell>
          <cell r="AZ444">
            <v>105.43</v>
          </cell>
          <cell r="BA444">
            <v>107.58</v>
          </cell>
          <cell r="BB444">
            <v>109.73</v>
          </cell>
          <cell r="BC444">
            <v>98.98</v>
          </cell>
          <cell r="BD444">
            <v>75</v>
          </cell>
          <cell r="BE444">
            <v>84.41</v>
          </cell>
          <cell r="BF444">
            <v>87.42</v>
          </cell>
          <cell r="BG444">
            <v>90.43</v>
          </cell>
          <cell r="BH444">
            <v>93.44</v>
          </cell>
          <cell r="BI444">
            <v>96.44</v>
          </cell>
          <cell r="BJ444">
            <v>99.45</v>
          </cell>
          <cell r="BK444">
            <v>102.46</v>
          </cell>
          <cell r="BL444">
            <v>105.47</v>
          </cell>
          <cell r="BM444">
            <v>108.48</v>
          </cell>
          <cell r="BN444">
            <v>111.49</v>
          </cell>
          <cell r="BO444">
            <v>114.5</v>
          </cell>
          <cell r="BP444">
            <v>117.51</v>
          </cell>
          <cell r="BQ444">
            <v>120.52</v>
          </cell>
          <cell r="BR444">
            <v>123.53</v>
          </cell>
          <cell r="BS444">
            <v>126.54</v>
          </cell>
          <cell r="BT444">
            <v>129.54</v>
          </cell>
          <cell r="BU444">
            <v>132.55000000000001</v>
          </cell>
          <cell r="BV444">
            <v>135.56</v>
          </cell>
          <cell r="BW444">
            <v>138.57</v>
          </cell>
          <cell r="BX444">
            <v>141.58000000000001</v>
          </cell>
          <cell r="BY444">
            <v>144.59</v>
          </cell>
          <cell r="BZ444">
            <v>147.6</v>
          </cell>
          <cell r="CA444">
            <v>150.61000000000001</v>
          </cell>
          <cell r="CB444">
            <v>153.62</v>
          </cell>
          <cell r="CC444">
            <v>138.57</v>
          </cell>
        </row>
        <row r="445">
          <cell r="AD445">
            <v>76</v>
          </cell>
          <cell r="AE445">
            <v>61.09</v>
          </cell>
          <cell r="AF445">
            <v>63.27</v>
          </cell>
          <cell r="AG445">
            <v>65.45</v>
          </cell>
          <cell r="AH445">
            <v>67.63</v>
          </cell>
          <cell r="AI445">
            <v>69.8</v>
          </cell>
          <cell r="AJ445">
            <v>71.98</v>
          </cell>
          <cell r="AK445">
            <v>74.16</v>
          </cell>
          <cell r="AL445">
            <v>76.34</v>
          </cell>
          <cell r="AM445">
            <v>78.52</v>
          </cell>
          <cell r="AN445">
            <v>80.69</v>
          </cell>
          <cell r="AO445">
            <v>82.87</v>
          </cell>
          <cell r="AP445">
            <v>85.05</v>
          </cell>
          <cell r="AQ445">
            <v>87.23</v>
          </cell>
          <cell r="AR445">
            <v>89.41</v>
          </cell>
          <cell r="AS445">
            <v>91.58</v>
          </cell>
          <cell r="AT445">
            <v>93.76</v>
          </cell>
          <cell r="AU445">
            <v>95.94</v>
          </cell>
          <cell r="AV445">
            <v>98.12</v>
          </cell>
          <cell r="AW445">
            <v>100.3</v>
          </cell>
          <cell r="AX445">
            <v>102.47</v>
          </cell>
          <cell r="AY445">
            <v>104.65</v>
          </cell>
          <cell r="AZ445">
            <v>106.83</v>
          </cell>
          <cell r="BA445">
            <v>109.01</v>
          </cell>
          <cell r="BB445">
            <v>111.19</v>
          </cell>
          <cell r="BC445">
            <v>100.29</v>
          </cell>
          <cell r="BD445">
            <v>76</v>
          </cell>
          <cell r="BE445">
            <v>65.53</v>
          </cell>
          <cell r="BF445">
            <v>88.58</v>
          </cell>
          <cell r="BG445">
            <v>91.63</v>
          </cell>
          <cell r="BH445">
            <v>94.68</v>
          </cell>
          <cell r="BI445">
            <v>97.72</v>
          </cell>
          <cell r="BJ445">
            <v>100.77</v>
          </cell>
          <cell r="BK445">
            <v>103.82</v>
          </cell>
          <cell r="BL445">
            <v>106.87</v>
          </cell>
          <cell r="BM445">
            <v>109.92</v>
          </cell>
          <cell r="BN445">
            <v>112.97</v>
          </cell>
          <cell r="BO445">
            <v>116.02</v>
          </cell>
          <cell r="BP445">
            <v>119.07</v>
          </cell>
          <cell r="BQ445">
            <v>122.12</v>
          </cell>
          <cell r="BR445">
            <v>125.17</v>
          </cell>
          <cell r="BS445">
            <v>128.22</v>
          </cell>
          <cell r="BT445">
            <v>131.27000000000001</v>
          </cell>
          <cell r="BU445">
            <v>134.32</v>
          </cell>
          <cell r="BV445">
            <v>137.36000000000001</v>
          </cell>
          <cell r="BW445">
            <v>140.41</v>
          </cell>
          <cell r="BX445">
            <v>143.46</v>
          </cell>
          <cell r="BY445">
            <v>146.51</v>
          </cell>
          <cell r="BZ445">
            <v>149.56</v>
          </cell>
          <cell r="CA445">
            <v>152.61000000000001</v>
          </cell>
          <cell r="CB445">
            <v>155.66</v>
          </cell>
          <cell r="CC445">
            <v>140.41</v>
          </cell>
        </row>
        <row r="446">
          <cell r="AD446">
            <v>77</v>
          </cell>
          <cell r="AE446">
            <v>61.89</v>
          </cell>
          <cell r="AF446">
            <v>64.099999999999994</v>
          </cell>
          <cell r="AG446">
            <v>66.3</v>
          </cell>
          <cell r="AH446">
            <v>68.510000000000005</v>
          </cell>
          <cell r="AI446">
            <v>70.72</v>
          </cell>
          <cell r="AJ446">
            <v>72.92</v>
          </cell>
          <cell r="AK446">
            <v>75.13</v>
          </cell>
          <cell r="AL446">
            <v>77.34</v>
          </cell>
          <cell r="AM446">
            <v>79.540000000000006</v>
          </cell>
          <cell r="AN446">
            <v>81.75</v>
          </cell>
          <cell r="AO446">
            <v>83.96</v>
          </cell>
          <cell r="AP446">
            <v>86.16</v>
          </cell>
          <cell r="AQ446">
            <v>88.37</v>
          </cell>
          <cell r="AR446">
            <v>90.58</v>
          </cell>
          <cell r="AS446">
            <v>92.78</v>
          </cell>
          <cell r="AT446">
            <v>94.99</v>
          </cell>
          <cell r="AU446">
            <v>97.2</v>
          </cell>
          <cell r="AV446">
            <v>99.4</v>
          </cell>
          <cell r="AW446">
            <v>101.61</v>
          </cell>
          <cell r="AX446">
            <v>103.82</v>
          </cell>
          <cell r="AY446">
            <v>106.02</v>
          </cell>
          <cell r="AZ446">
            <v>108.23</v>
          </cell>
          <cell r="BA446">
            <v>110.44</v>
          </cell>
          <cell r="BB446">
            <v>112.64</v>
          </cell>
          <cell r="BC446">
            <v>101.61</v>
          </cell>
          <cell r="BD446">
            <v>77</v>
          </cell>
          <cell r="BE446">
            <v>86.65</v>
          </cell>
          <cell r="BF446">
            <v>89.74</v>
          </cell>
          <cell r="BG446">
            <v>92.83</v>
          </cell>
          <cell r="BH446">
            <v>95.92</v>
          </cell>
          <cell r="BI446">
            <v>99</v>
          </cell>
          <cell r="BJ446">
            <v>102.09</v>
          </cell>
          <cell r="BK446">
            <v>105.18</v>
          </cell>
          <cell r="BL446">
            <v>108.27</v>
          </cell>
          <cell r="BM446">
            <v>111.36</v>
          </cell>
          <cell r="BN446">
            <v>114.45</v>
          </cell>
          <cell r="BO446">
            <v>117.54</v>
          </cell>
          <cell r="BP446">
            <v>120.63</v>
          </cell>
          <cell r="BQ446">
            <v>123.72</v>
          </cell>
          <cell r="BR446">
            <v>126.81</v>
          </cell>
          <cell r="BS446">
            <v>129.9</v>
          </cell>
          <cell r="BT446">
            <v>132.99</v>
          </cell>
          <cell r="BU446">
            <v>136.08000000000001</v>
          </cell>
          <cell r="BV446">
            <v>139.16999999999999</v>
          </cell>
          <cell r="BW446">
            <v>142.26</v>
          </cell>
          <cell r="BX446">
            <v>145.34</v>
          </cell>
          <cell r="BY446">
            <v>148.43</v>
          </cell>
          <cell r="BZ446">
            <v>151.52000000000001</v>
          </cell>
          <cell r="CA446">
            <v>154.61000000000001</v>
          </cell>
          <cell r="CB446">
            <v>157.69999999999999</v>
          </cell>
          <cell r="CC446">
            <v>142.25</v>
          </cell>
        </row>
        <row r="447">
          <cell r="AD447">
            <v>78</v>
          </cell>
          <cell r="AE447">
            <v>62.69</v>
          </cell>
          <cell r="AF447">
            <v>64.930000000000007</v>
          </cell>
          <cell r="AG447">
            <v>67.16</v>
          </cell>
          <cell r="AH447">
            <v>69.400000000000006</v>
          </cell>
          <cell r="AI447">
            <v>71.63</v>
          </cell>
          <cell r="AJ447">
            <v>73.87</v>
          </cell>
          <cell r="AK447">
            <v>76.099999999999994</v>
          </cell>
          <cell r="AL447">
            <v>78.34</v>
          </cell>
          <cell r="AM447">
            <v>80.569999999999993</v>
          </cell>
          <cell r="AN447">
            <v>82.81</v>
          </cell>
          <cell r="AO447">
            <v>85.04</v>
          </cell>
          <cell r="AP447">
            <v>87.28</v>
          </cell>
          <cell r="AQ447">
            <v>89.51</v>
          </cell>
          <cell r="AR447">
            <v>91.75</v>
          </cell>
          <cell r="AS447">
            <v>93.99</v>
          </cell>
          <cell r="AT447">
            <v>96.22</v>
          </cell>
          <cell r="AU447">
            <v>98.46</v>
          </cell>
          <cell r="AV447">
            <v>100.69</v>
          </cell>
          <cell r="AW447">
            <v>102.93</v>
          </cell>
          <cell r="AX447">
            <v>105.16</v>
          </cell>
          <cell r="AY447">
            <v>107.4</v>
          </cell>
          <cell r="AZ447">
            <v>109.63</v>
          </cell>
          <cell r="BA447">
            <v>111.87</v>
          </cell>
          <cell r="BB447">
            <v>114.1</v>
          </cell>
          <cell r="BC447">
            <v>102.93</v>
          </cell>
          <cell r="BD447">
            <v>78</v>
          </cell>
          <cell r="BE447">
            <v>57.77</v>
          </cell>
          <cell r="BF447">
            <v>90.9</v>
          </cell>
          <cell r="BG447">
            <v>94.03</v>
          </cell>
          <cell r="BH447">
            <v>97.16</v>
          </cell>
          <cell r="BI447">
            <v>100.28</v>
          </cell>
          <cell r="BJ447">
            <v>103.41</v>
          </cell>
          <cell r="BK447">
            <v>106.54</v>
          </cell>
          <cell r="BL447">
            <v>109.67</v>
          </cell>
          <cell r="BM447">
            <v>112.8</v>
          </cell>
          <cell r="BN447">
            <v>115.93</v>
          </cell>
          <cell r="BO447">
            <v>119.06</v>
          </cell>
          <cell r="BP447">
            <v>122.19</v>
          </cell>
          <cell r="BQ447">
            <v>125.32</v>
          </cell>
          <cell r="BR447">
            <v>128.44999999999999</v>
          </cell>
          <cell r="BS447">
            <v>131.58000000000001</v>
          </cell>
          <cell r="BT447">
            <v>134.71</v>
          </cell>
          <cell r="BU447">
            <v>137.84</v>
          </cell>
          <cell r="BV447">
            <v>140.97</v>
          </cell>
          <cell r="BW447">
            <v>144.1</v>
          </cell>
          <cell r="BX447">
            <v>147.22999999999999</v>
          </cell>
          <cell r="BY447">
            <v>150.36000000000001</v>
          </cell>
          <cell r="BZ447">
            <v>153.47999999999999</v>
          </cell>
          <cell r="CA447">
            <v>156.61000000000001</v>
          </cell>
          <cell r="CB447">
            <v>159.74</v>
          </cell>
          <cell r="CC447">
            <v>144.1</v>
          </cell>
        </row>
        <row r="448">
          <cell r="AD448">
            <v>79</v>
          </cell>
          <cell r="AE448">
            <v>63.49</v>
          </cell>
          <cell r="AF448">
            <v>65.75</v>
          </cell>
          <cell r="AG448">
            <v>68.02</v>
          </cell>
          <cell r="AH448">
            <v>70.28</v>
          </cell>
          <cell r="AI448">
            <v>72.55</v>
          </cell>
          <cell r="AJ448">
            <v>74.81</v>
          </cell>
          <cell r="AK448">
            <v>77.069999999999993</v>
          </cell>
          <cell r="AL448">
            <v>79.34</v>
          </cell>
          <cell r="AM448">
            <v>81.599999999999994</v>
          </cell>
          <cell r="AN448">
            <v>83.87</v>
          </cell>
          <cell r="AO448">
            <v>86.13</v>
          </cell>
          <cell r="AP448">
            <v>88.39</v>
          </cell>
          <cell r="AQ448">
            <v>90.66</v>
          </cell>
          <cell r="AR448">
            <v>92.92</v>
          </cell>
          <cell r="AS448">
            <v>95.19</v>
          </cell>
          <cell r="AT448">
            <v>97.45</v>
          </cell>
          <cell r="AU448">
            <v>99.71</v>
          </cell>
          <cell r="AV448">
            <v>101.98</v>
          </cell>
          <cell r="AW448">
            <v>104.24</v>
          </cell>
          <cell r="AX448">
            <v>106.51</v>
          </cell>
          <cell r="AY448">
            <v>108.77</v>
          </cell>
          <cell r="AZ448">
            <v>111.03</v>
          </cell>
          <cell r="BA448">
            <v>113.3</v>
          </cell>
          <cell r="BB448">
            <v>115.56</v>
          </cell>
          <cell r="BC448">
            <v>104.24</v>
          </cell>
          <cell r="BD448">
            <v>79</v>
          </cell>
          <cell r="BE448">
            <v>88.89</v>
          </cell>
          <cell r="BF448">
            <v>92.06</v>
          </cell>
          <cell r="BG448">
            <v>95.23</v>
          </cell>
          <cell r="BH448">
            <v>98.39</v>
          </cell>
          <cell r="BI448">
            <v>101.56</v>
          </cell>
          <cell r="BJ448">
            <v>104.73</v>
          </cell>
          <cell r="BK448">
            <v>107.9</v>
          </cell>
          <cell r="BL448">
            <v>111.07</v>
          </cell>
          <cell r="BM448">
            <v>114.24</v>
          </cell>
          <cell r="BN448">
            <v>117.41</v>
          </cell>
          <cell r="BO448">
            <v>120.58</v>
          </cell>
          <cell r="BP448">
            <v>123.75</v>
          </cell>
          <cell r="BQ448">
            <v>126.92</v>
          </cell>
          <cell r="BR448">
            <v>130.09</v>
          </cell>
          <cell r="BS448">
            <v>133.26</v>
          </cell>
          <cell r="BT448">
            <v>136.43</v>
          </cell>
          <cell r="BU448">
            <v>139.6</v>
          </cell>
          <cell r="BV448">
            <v>142.77000000000001</v>
          </cell>
          <cell r="BW448">
            <v>145.94</v>
          </cell>
          <cell r="BX448">
            <v>149.11000000000001</v>
          </cell>
          <cell r="BY448">
            <v>152.28</v>
          </cell>
          <cell r="BZ448">
            <v>155.44999999999999</v>
          </cell>
          <cell r="CA448">
            <v>158.62</v>
          </cell>
          <cell r="CB448">
            <v>161.79</v>
          </cell>
          <cell r="CC448">
            <v>145.94</v>
          </cell>
        </row>
        <row r="449">
          <cell r="AD449">
            <v>80</v>
          </cell>
          <cell r="AE449">
            <v>64.290000000000006</v>
          </cell>
          <cell r="AF449">
            <v>66.58</v>
          </cell>
          <cell r="AG449">
            <v>68.88</v>
          </cell>
          <cell r="AH449">
            <v>71.17</v>
          </cell>
          <cell r="AI449">
            <v>73.459999999999994</v>
          </cell>
          <cell r="AJ449">
            <v>72.75</v>
          </cell>
          <cell r="AK449">
            <v>78.05</v>
          </cell>
          <cell r="AL449">
            <v>80.34</v>
          </cell>
          <cell r="AM449">
            <v>82.63</v>
          </cell>
          <cell r="AN449">
            <v>84.92</v>
          </cell>
          <cell r="AO449">
            <v>87.22</v>
          </cell>
          <cell r="AP449">
            <v>89.51</v>
          </cell>
          <cell r="AQ449">
            <v>91.8</v>
          </cell>
          <cell r="AR449">
            <v>94.09</v>
          </cell>
          <cell r="AS449">
            <v>96.39</v>
          </cell>
          <cell r="AT449">
            <v>98.68</v>
          </cell>
          <cell r="AU449">
            <v>100.97</v>
          </cell>
          <cell r="AV449">
            <v>103.26</v>
          </cell>
          <cell r="AW449">
            <v>105.56</v>
          </cell>
          <cell r="AX449">
            <v>107.85</v>
          </cell>
          <cell r="AY449">
            <v>110.14</v>
          </cell>
          <cell r="AZ449">
            <v>112.44</v>
          </cell>
          <cell r="BA449">
            <v>114.73</v>
          </cell>
          <cell r="BB449">
            <v>117.02</v>
          </cell>
          <cell r="BC449">
            <v>105.56</v>
          </cell>
          <cell r="BD449">
            <v>80</v>
          </cell>
          <cell r="BE449">
            <v>90.01</v>
          </cell>
          <cell r="BF449">
            <v>93.22</v>
          </cell>
          <cell r="BG449">
            <v>96.43</v>
          </cell>
          <cell r="BH449">
            <v>99.63</v>
          </cell>
          <cell r="BI449">
            <v>102.84</v>
          </cell>
          <cell r="BJ449">
            <v>106.05</v>
          </cell>
          <cell r="BK449">
            <v>109.26</v>
          </cell>
          <cell r="BL449">
            <v>112.47</v>
          </cell>
          <cell r="BM449">
            <v>115.68</v>
          </cell>
          <cell r="BN449">
            <v>118.89</v>
          </cell>
          <cell r="BO449">
            <v>122.1</v>
          </cell>
          <cell r="BP449">
            <v>125.31</v>
          </cell>
          <cell r="BQ449">
            <v>128.52000000000001</v>
          </cell>
          <cell r="BR449">
            <v>131.72999999999999</v>
          </cell>
          <cell r="BS449">
            <v>134.94</v>
          </cell>
          <cell r="BT449">
            <v>138.15</v>
          </cell>
          <cell r="BU449">
            <v>141.36000000000001</v>
          </cell>
          <cell r="BV449">
            <v>144.57</v>
          </cell>
          <cell r="BW449">
            <v>147.78</v>
          </cell>
          <cell r="BX449">
            <v>150.99</v>
          </cell>
          <cell r="BY449">
            <v>154.19999999999999</v>
          </cell>
          <cell r="BZ449">
            <v>157.41</v>
          </cell>
          <cell r="CA449">
            <v>160.62</v>
          </cell>
          <cell r="CB449">
            <v>163.83000000000001</v>
          </cell>
          <cell r="CC449">
            <v>147.78</v>
          </cell>
        </row>
        <row r="450">
          <cell r="AD450">
            <v>81</v>
          </cell>
          <cell r="AE450">
            <v>65.09</v>
          </cell>
          <cell r="AF450">
            <v>67.41</v>
          </cell>
          <cell r="AG450">
            <v>69.73</v>
          </cell>
          <cell r="AH450">
            <v>72.05</v>
          </cell>
          <cell r="AI450">
            <v>74.37</v>
          </cell>
          <cell r="AJ450">
            <v>76.7</v>
          </cell>
          <cell r="AK450">
            <v>79.02</v>
          </cell>
          <cell r="AL450">
            <v>81.34</v>
          </cell>
          <cell r="AM450">
            <v>83.66</v>
          </cell>
          <cell r="AN450">
            <v>85.98</v>
          </cell>
          <cell r="AO450">
            <v>88.3</v>
          </cell>
          <cell r="AP450">
            <v>90.62</v>
          </cell>
          <cell r="AQ450">
            <v>92.95</v>
          </cell>
          <cell r="AR450">
            <v>95.27</v>
          </cell>
          <cell r="AS450">
            <v>97.59</v>
          </cell>
          <cell r="AT450">
            <v>99.91</v>
          </cell>
          <cell r="AU450">
            <v>102.23</v>
          </cell>
          <cell r="AV450">
            <v>104.55</v>
          </cell>
          <cell r="AW450">
            <v>106.87</v>
          </cell>
          <cell r="AX450">
            <v>109.19</v>
          </cell>
          <cell r="AY450">
            <v>111.52</v>
          </cell>
          <cell r="AZ450">
            <v>113.84</v>
          </cell>
          <cell r="BA450">
            <v>116.16</v>
          </cell>
          <cell r="BB450">
            <v>118.48</v>
          </cell>
          <cell r="BC450">
            <v>106.87</v>
          </cell>
          <cell r="BD450">
            <v>81</v>
          </cell>
          <cell r="BE450">
            <v>93.13</v>
          </cell>
          <cell r="BF450">
            <v>94.38</v>
          </cell>
          <cell r="BG450">
            <v>97.62</v>
          </cell>
          <cell r="BH450">
            <v>100.87</v>
          </cell>
          <cell r="BI450">
            <v>104.12</v>
          </cell>
          <cell r="BJ450">
            <v>107.37</v>
          </cell>
          <cell r="BK450">
            <v>110.62</v>
          </cell>
          <cell r="BL450">
            <v>113.87</v>
          </cell>
          <cell r="BM450">
            <v>117.12</v>
          </cell>
          <cell r="BN450">
            <v>120.37</v>
          </cell>
          <cell r="BO450">
            <v>123.62</v>
          </cell>
          <cell r="BP450">
            <v>126.87</v>
          </cell>
          <cell r="BQ450">
            <v>130.12</v>
          </cell>
          <cell r="BR450">
            <v>133.37</v>
          </cell>
          <cell r="BS450">
            <v>136.62</v>
          </cell>
          <cell r="BT450">
            <v>139.87</v>
          </cell>
          <cell r="BU450">
            <v>143.12</v>
          </cell>
          <cell r="BV450">
            <v>146.37</v>
          </cell>
          <cell r="BW450">
            <v>149.62</v>
          </cell>
          <cell r="BX450">
            <v>152.87</v>
          </cell>
          <cell r="BY450">
            <v>156.12</v>
          </cell>
          <cell r="BZ450">
            <v>159.37</v>
          </cell>
          <cell r="CA450">
            <v>162.62</v>
          </cell>
          <cell r="CB450">
            <v>165.87</v>
          </cell>
          <cell r="CC450">
            <v>149.62</v>
          </cell>
        </row>
        <row r="451">
          <cell r="AD451">
            <v>82</v>
          </cell>
          <cell r="AE451">
            <v>65.89</v>
          </cell>
          <cell r="AF451">
            <v>68.239999999999995</v>
          </cell>
          <cell r="AG451">
            <v>70.59</v>
          </cell>
          <cell r="AH451">
            <v>72.94</v>
          </cell>
          <cell r="AI451">
            <v>75.290000000000006</v>
          </cell>
          <cell r="AJ451">
            <v>77.64</v>
          </cell>
          <cell r="AK451">
            <v>79.989999999999995</v>
          </cell>
          <cell r="AL451">
            <v>82.34</v>
          </cell>
          <cell r="AM451">
            <v>84.69</v>
          </cell>
          <cell r="AN451">
            <v>87.04</v>
          </cell>
          <cell r="AO451">
            <v>89.39</v>
          </cell>
          <cell r="AP451">
            <v>91.74</v>
          </cell>
          <cell r="AQ451">
            <v>94.09</v>
          </cell>
          <cell r="AR451">
            <v>96.44</v>
          </cell>
          <cell r="AS451">
            <v>98.79</v>
          </cell>
          <cell r="AT451">
            <v>101.14</v>
          </cell>
          <cell r="AU451">
            <v>103.49</v>
          </cell>
          <cell r="AV451">
            <v>105.84</v>
          </cell>
          <cell r="AW451">
            <v>108.19</v>
          </cell>
          <cell r="AX451">
            <v>110.54</v>
          </cell>
          <cell r="AY451">
            <v>112.89</v>
          </cell>
          <cell r="AZ451">
            <v>115.24</v>
          </cell>
          <cell r="BA451">
            <v>117.59</v>
          </cell>
          <cell r="BB451">
            <v>119.94</v>
          </cell>
          <cell r="BC451">
            <v>108.19</v>
          </cell>
          <cell r="BD451">
            <v>82</v>
          </cell>
          <cell r="BE451">
            <v>92.24</v>
          </cell>
          <cell r="BF451">
            <v>95.53</v>
          </cell>
          <cell r="BG451">
            <v>98.82</v>
          </cell>
          <cell r="BH451">
            <v>102.11</v>
          </cell>
          <cell r="BI451">
            <v>105.4</v>
          </cell>
          <cell r="BJ451">
            <v>108.69</v>
          </cell>
          <cell r="BK451">
            <v>111.98</v>
          </cell>
          <cell r="BL451">
            <v>115.27</v>
          </cell>
          <cell r="BM451">
            <v>118.56</v>
          </cell>
          <cell r="BN451">
            <v>121.85</v>
          </cell>
          <cell r="BO451">
            <v>125.14</v>
          </cell>
          <cell r="BP451">
            <v>128.43</v>
          </cell>
          <cell r="BQ451">
            <v>131.72</v>
          </cell>
          <cell r="BR451">
            <v>135.01</v>
          </cell>
          <cell r="BS451">
            <v>138.30000000000001</v>
          </cell>
          <cell r="BT451">
            <v>141.59</v>
          </cell>
          <cell r="BU451">
            <v>144.88</v>
          </cell>
          <cell r="BV451">
            <v>148.16999999999999</v>
          </cell>
          <cell r="BW451">
            <v>151.46</v>
          </cell>
          <cell r="BX451">
            <v>154.75</v>
          </cell>
          <cell r="BY451">
            <v>158.04</v>
          </cell>
          <cell r="BZ451">
            <v>161.33000000000001</v>
          </cell>
          <cell r="CA451">
            <v>164.62</v>
          </cell>
          <cell r="CB451">
            <v>167.91</v>
          </cell>
          <cell r="CC451">
            <v>151.46</v>
          </cell>
        </row>
        <row r="452">
          <cell r="AD452">
            <v>83</v>
          </cell>
          <cell r="AE452">
            <v>66.69</v>
          </cell>
          <cell r="AF452">
            <v>69.069999999999993</v>
          </cell>
          <cell r="AG452">
            <v>71.45</v>
          </cell>
          <cell r="AH452">
            <v>73.819999999999993</v>
          </cell>
          <cell r="AI452">
            <v>76.2</v>
          </cell>
          <cell r="AJ452">
            <v>78.58</v>
          </cell>
          <cell r="AK452">
            <v>80.959999999999994</v>
          </cell>
          <cell r="AL452">
            <v>83.34</v>
          </cell>
          <cell r="AM452">
            <v>85.72</v>
          </cell>
          <cell r="AN452">
            <v>88.1</v>
          </cell>
          <cell r="AO452">
            <v>90.48</v>
          </cell>
          <cell r="AP452">
            <v>92.85</v>
          </cell>
          <cell r="AQ452">
            <v>95.23</v>
          </cell>
          <cell r="AR452">
            <v>97.61</v>
          </cell>
          <cell r="AS452">
            <v>99.99</v>
          </cell>
          <cell r="AT452">
            <v>102.37</v>
          </cell>
          <cell r="AU452">
            <v>104.75</v>
          </cell>
          <cell r="AV452">
            <v>107.13</v>
          </cell>
          <cell r="AW452">
            <v>109.5</v>
          </cell>
          <cell r="AX452">
            <v>111.88</v>
          </cell>
          <cell r="AY452">
            <v>114.26</v>
          </cell>
          <cell r="AZ452">
            <v>116.64</v>
          </cell>
          <cell r="BA452">
            <v>119.02</v>
          </cell>
          <cell r="BB452">
            <v>121.4</v>
          </cell>
          <cell r="BC452">
            <v>109.5</v>
          </cell>
          <cell r="BD452">
            <v>83</v>
          </cell>
          <cell r="BE452">
            <v>93.36</v>
          </cell>
          <cell r="BF452">
            <v>96.69</v>
          </cell>
          <cell r="BG452">
            <v>100.02</v>
          </cell>
          <cell r="BH452">
            <v>103.35</v>
          </cell>
          <cell r="BI452">
            <v>106.68</v>
          </cell>
          <cell r="BJ452">
            <v>110.01</v>
          </cell>
          <cell r="BK452">
            <v>113.34</v>
          </cell>
          <cell r="BL452">
            <v>116.67</v>
          </cell>
          <cell r="BM452">
            <v>120</v>
          </cell>
          <cell r="BN452">
            <v>123.33</v>
          </cell>
          <cell r="BO452">
            <v>126.66</v>
          </cell>
          <cell r="BP452">
            <v>129.99</v>
          </cell>
          <cell r="BQ452">
            <v>133.32</v>
          </cell>
          <cell r="BR452">
            <v>136.65</v>
          </cell>
          <cell r="BS452">
            <v>139.97999999999999</v>
          </cell>
          <cell r="BT452">
            <v>143.31</v>
          </cell>
          <cell r="BU452">
            <v>146.63999999999999</v>
          </cell>
          <cell r="BV452">
            <v>149.97</v>
          </cell>
          <cell r="BW452">
            <v>153.30000000000001</v>
          </cell>
          <cell r="BX452">
            <v>156.63</v>
          </cell>
          <cell r="BY452">
            <v>159.96</v>
          </cell>
          <cell r="BZ452">
            <v>163.29</v>
          </cell>
          <cell r="CA452">
            <v>166.63</v>
          </cell>
          <cell r="CB452">
            <v>169.96</v>
          </cell>
          <cell r="CC452">
            <v>153.30000000000001</v>
          </cell>
        </row>
        <row r="453">
          <cell r="AD453">
            <v>84</v>
          </cell>
          <cell r="AE453">
            <v>67.489999999999995</v>
          </cell>
          <cell r="AF453">
            <v>69.900000000000006</v>
          </cell>
          <cell r="AG453">
            <v>72.3</v>
          </cell>
          <cell r="AH453">
            <v>74.709999999999994</v>
          </cell>
          <cell r="AI453">
            <v>77.12</v>
          </cell>
          <cell r="AJ453">
            <v>79.52</v>
          </cell>
          <cell r="AK453">
            <v>81.93</v>
          </cell>
          <cell r="AL453">
            <v>84.34</v>
          </cell>
          <cell r="AM453">
            <v>86.75</v>
          </cell>
          <cell r="AN453">
            <v>89.15</v>
          </cell>
          <cell r="AO453">
            <v>91.56</v>
          </cell>
          <cell r="AP453">
            <v>93.97</v>
          </cell>
          <cell r="AQ453">
            <v>96.38</v>
          </cell>
          <cell r="AR453">
            <v>98.78</v>
          </cell>
          <cell r="AS453">
            <v>101.19</v>
          </cell>
          <cell r="AT453">
            <v>103.6</v>
          </cell>
          <cell r="AU453">
            <v>106</v>
          </cell>
          <cell r="AV453">
            <v>108.41</v>
          </cell>
          <cell r="AW453">
            <v>110.82</v>
          </cell>
          <cell r="AX453">
            <v>113.23</v>
          </cell>
          <cell r="AY453">
            <v>115.63</v>
          </cell>
          <cell r="AZ453">
            <v>118.04</v>
          </cell>
          <cell r="BA453">
            <v>120.45</v>
          </cell>
          <cell r="BB453">
            <v>122.86</v>
          </cell>
          <cell r="BC453">
            <v>110.82</v>
          </cell>
          <cell r="BD453">
            <v>84</v>
          </cell>
          <cell r="BE453">
            <v>94.48</v>
          </cell>
          <cell r="BF453">
            <v>97.85</v>
          </cell>
          <cell r="BG453">
            <v>101.22</v>
          </cell>
          <cell r="BH453">
            <v>104.59</v>
          </cell>
          <cell r="BI453">
            <v>107.96</v>
          </cell>
          <cell r="BJ453">
            <v>111.33</v>
          </cell>
          <cell r="BK453">
            <v>114.7</v>
          </cell>
          <cell r="BL453">
            <v>118.07</v>
          </cell>
          <cell r="BM453">
            <v>121.45</v>
          </cell>
          <cell r="BN453">
            <v>124.82</v>
          </cell>
          <cell r="BO453">
            <v>128.19</v>
          </cell>
          <cell r="BP453">
            <v>131.56</v>
          </cell>
          <cell r="BQ453">
            <v>134.93</v>
          </cell>
          <cell r="BR453">
            <v>138.30000000000001</v>
          </cell>
          <cell r="BS453">
            <v>141.66999999999999</v>
          </cell>
          <cell r="BT453">
            <v>145.04</v>
          </cell>
          <cell r="BU453">
            <v>148.41</v>
          </cell>
          <cell r="BV453">
            <v>151.78</v>
          </cell>
          <cell r="BW453">
            <v>155.15</v>
          </cell>
          <cell r="BX453">
            <v>158.52000000000001</v>
          </cell>
          <cell r="BY453">
            <v>161.88999999999999</v>
          </cell>
          <cell r="BZ453">
            <v>165.26</v>
          </cell>
          <cell r="CA453">
            <v>168.63</v>
          </cell>
          <cell r="CB453">
            <v>172</v>
          </cell>
          <cell r="CC453">
            <v>155.15</v>
          </cell>
        </row>
        <row r="454">
          <cell r="AD454">
            <v>85</v>
          </cell>
          <cell r="AE454">
            <v>68.290000000000006</v>
          </cell>
          <cell r="AF454">
            <v>70.72</v>
          </cell>
          <cell r="AG454">
            <v>73.16</v>
          </cell>
          <cell r="AH454">
            <v>75.599999999999994</v>
          </cell>
          <cell r="AI454">
            <v>78.03</v>
          </cell>
          <cell r="AJ454">
            <v>80.47</v>
          </cell>
          <cell r="AK454">
            <v>82.9</v>
          </cell>
          <cell r="AL454">
            <v>85.34</v>
          </cell>
          <cell r="AM454">
            <v>87.78</v>
          </cell>
          <cell r="AN454">
            <v>90.21</v>
          </cell>
          <cell r="AO454">
            <v>92.65</v>
          </cell>
          <cell r="AP454">
            <v>95.08</v>
          </cell>
          <cell r="AQ454">
            <v>97.52</v>
          </cell>
          <cell r="AR454">
            <v>99.96</v>
          </cell>
          <cell r="AS454">
            <v>102.39</v>
          </cell>
          <cell r="AT454">
            <v>104.83</v>
          </cell>
          <cell r="AU454">
            <v>107.26</v>
          </cell>
          <cell r="AV454">
            <v>109.7</v>
          </cell>
          <cell r="AW454">
            <v>112.13</v>
          </cell>
          <cell r="AX454">
            <v>114.57</v>
          </cell>
          <cell r="AY454">
            <v>117.01</v>
          </cell>
          <cell r="AZ454">
            <v>119.44</v>
          </cell>
          <cell r="BA454">
            <v>121.88</v>
          </cell>
          <cell r="BB454">
            <v>124.31</v>
          </cell>
          <cell r="BC454">
            <v>112.13</v>
          </cell>
          <cell r="BD454">
            <v>85</v>
          </cell>
          <cell r="BE454">
            <v>95.6</v>
          </cell>
          <cell r="BF454">
            <v>99.01</v>
          </cell>
          <cell r="BG454">
            <v>102.42</v>
          </cell>
          <cell r="BH454">
            <v>105.83</v>
          </cell>
          <cell r="BI454">
            <v>109.24</v>
          </cell>
          <cell r="BJ454">
            <v>112.65</v>
          </cell>
          <cell r="BK454">
            <v>116.06</v>
          </cell>
          <cell r="BL454">
            <v>119.47</v>
          </cell>
          <cell r="BM454">
            <v>122.89</v>
          </cell>
          <cell r="BN454">
            <v>126.3</v>
          </cell>
          <cell r="BO454">
            <v>129.71</v>
          </cell>
          <cell r="BP454">
            <v>133.12</v>
          </cell>
          <cell r="BQ454">
            <v>136.53</v>
          </cell>
          <cell r="BR454">
            <v>139.94</v>
          </cell>
          <cell r="BS454">
            <v>143.35</v>
          </cell>
          <cell r="BT454">
            <v>146.76</v>
          </cell>
          <cell r="BU454">
            <v>150.16999999999999</v>
          </cell>
          <cell r="BV454">
            <v>153.58000000000001</v>
          </cell>
          <cell r="BW454">
            <v>156.99</v>
          </cell>
          <cell r="BX454">
            <v>160.4</v>
          </cell>
          <cell r="BY454">
            <v>163.81</v>
          </cell>
          <cell r="BZ454">
            <v>167.22</v>
          </cell>
          <cell r="CA454">
            <v>170.63</v>
          </cell>
          <cell r="CB454">
            <v>174.04</v>
          </cell>
          <cell r="CC454">
            <v>156.99</v>
          </cell>
        </row>
        <row r="455">
          <cell r="AD455">
            <v>86</v>
          </cell>
          <cell r="AE455">
            <v>69.09</v>
          </cell>
          <cell r="AF455">
            <v>71.55</v>
          </cell>
          <cell r="AG455">
            <v>74.02</v>
          </cell>
          <cell r="AH455">
            <v>76.48</v>
          </cell>
          <cell r="AI455">
            <v>78.95</v>
          </cell>
          <cell r="AJ455">
            <v>81.41</v>
          </cell>
          <cell r="AK455">
            <v>83.87</v>
          </cell>
          <cell r="AL455">
            <v>86.34</v>
          </cell>
          <cell r="AM455">
            <v>88.8</v>
          </cell>
          <cell r="AN455">
            <v>91.27</v>
          </cell>
          <cell r="AO455">
            <v>93.73</v>
          </cell>
          <cell r="AP455">
            <v>96.2</v>
          </cell>
          <cell r="AQ455">
            <v>98.66</v>
          </cell>
          <cell r="AR455">
            <v>101.13</v>
          </cell>
          <cell r="AS455">
            <v>103.59</v>
          </cell>
          <cell r="AT455">
            <v>106.06</v>
          </cell>
          <cell r="AU455">
            <v>108.52</v>
          </cell>
          <cell r="AV455">
            <v>110.99</v>
          </cell>
          <cell r="AW455">
            <v>113.45</v>
          </cell>
          <cell r="AX455">
            <v>115.91</v>
          </cell>
          <cell r="AY455">
            <v>118.38</v>
          </cell>
          <cell r="AZ455">
            <v>120.84</v>
          </cell>
          <cell r="BA455">
            <v>123.31</v>
          </cell>
          <cell r="BB455">
            <v>125.77</v>
          </cell>
          <cell r="BC455">
            <v>113.45</v>
          </cell>
          <cell r="BD455">
            <v>86</v>
          </cell>
          <cell r="BE455">
            <v>96.72</v>
          </cell>
          <cell r="BF455">
            <v>100.17</v>
          </cell>
          <cell r="BG455">
            <v>103.62</v>
          </cell>
          <cell r="BH455">
            <v>107.07</v>
          </cell>
          <cell r="BI455">
            <v>110.52</v>
          </cell>
          <cell r="BJ455">
            <v>113.97</v>
          </cell>
          <cell r="BK455">
            <v>117.42</v>
          </cell>
          <cell r="BL455">
            <v>120.88</v>
          </cell>
          <cell r="BM455">
            <v>124.33</v>
          </cell>
          <cell r="BN455">
            <v>127.78</v>
          </cell>
          <cell r="BO455">
            <v>131.22999999999999</v>
          </cell>
          <cell r="BP455">
            <v>134.68</v>
          </cell>
          <cell r="BQ455">
            <v>138.13</v>
          </cell>
          <cell r="BR455">
            <v>141.58000000000001</v>
          </cell>
          <cell r="BS455">
            <v>145.03</v>
          </cell>
          <cell r="BT455">
            <v>148.47999999999999</v>
          </cell>
          <cell r="BU455">
            <v>151.93</v>
          </cell>
          <cell r="BV455">
            <v>155.38</v>
          </cell>
          <cell r="BW455">
            <v>158.83000000000001</v>
          </cell>
          <cell r="BX455">
            <v>162.28</v>
          </cell>
          <cell r="BY455">
            <v>165.73</v>
          </cell>
          <cell r="BZ455">
            <v>169.18</v>
          </cell>
          <cell r="CA455">
            <v>172.63</v>
          </cell>
          <cell r="CB455">
            <v>176.08</v>
          </cell>
          <cell r="CC455">
            <v>158.83000000000001</v>
          </cell>
        </row>
        <row r="456">
          <cell r="AD456">
            <v>87</v>
          </cell>
          <cell r="AE456">
            <v>69.89</v>
          </cell>
          <cell r="AF456">
            <v>72.38</v>
          </cell>
          <cell r="AG456">
            <v>74.87</v>
          </cell>
          <cell r="AH456">
            <v>77.37</v>
          </cell>
          <cell r="AI456">
            <v>79.86</v>
          </cell>
          <cell r="AJ456">
            <v>82.35</v>
          </cell>
          <cell r="AK456">
            <v>84.85</v>
          </cell>
          <cell r="AL456">
            <v>87.34</v>
          </cell>
          <cell r="AM456">
            <v>89.83</v>
          </cell>
          <cell r="AN456">
            <v>92.33</v>
          </cell>
          <cell r="AO456">
            <v>94.82</v>
          </cell>
          <cell r="AP456">
            <v>97.31</v>
          </cell>
          <cell r="AQ456">
            <v>99.81</v>
          </cell>
          <cell r="AR456">
            <v>102.3</v>
          </cell>
          <cell r="AS456">
            <v>104.79</v>
          </cell>
          <cell r="AT456">
            <v>107.29</v>
          </cell>
          <cell r="AU456">
            <v>109.78</v>
          </cell>
          <cell r="AV456">
            <v>112.27</v>
          </cell>
          <cell r="AW456">
            <v>114.77</v>
          </cell>
          <cell r="AX456">
            <v>117.26</v>
          </cell>
          <cell r="AY456">
            <v>119.75</v>
          </cell>
          <cell r="AZ456">
            <v>122.25</v>
          </cell>
          <cell r="BA456">
            <v>124.74</v>
          </cell>
          <cell r="BB456">
            <v>127.23</v>
          </cell>
          <cell r="BC456">
            <v>114.76</v>
          </cell>
          <cell r="BD456">
            <v>87</v>
          </cell>
          <cell r="BE456">
            <v>97.84</v>
          </cell>
          <cell r="BF456">
            <v>101.33</v>
          </cell>
          <cell r="BG456">
            <v>104.82</v>
          </cell>
          <cell r="BH456">
            <v>108.31</v>
          </cell>
          <cell r="BI456">
            <v>111.8</v>
          </cell>
          <cell r="BJ456">
            <v>115.29</v>
          </cell>
          <cell r="BK456">
            <v>118.79</v>
          </cell>
          <cell r="BL456">
            <v>122.28</v>
          </cell>
          <cell r="BM456">
            <v>125.77</v>
          </cell>
          <cell r="BN456">
            <v>129.26</v>
          </cell>
          <cell r="BO456">
            <v>132.75</v>
          </cell>
          <cell r="BP456">
            <v>136.24</v>
          </cell>
          <cell r="BQ456">
            <v>139.72999999999999</v>
          </cell>
          <cell r="BR456">
            <v>143.22</v>
          </cell>
          <cell r="BS456">
            <v>146.71</v>
          </cell>
          <cell r="BT456">
            <v>150.19999999999999</v>
          </cell>
          <cell r="BU456">
            <v>153.69</v>
          </cell>
          <cell r="BV456">
            <v>157.18</v>
          </cell>
          <cell r="BW456">
            <v>160.66999999999999</v>
          </cell>
          <cell r="BX456">
            <v>164.16</v>
          </cell>
          <cell r="BY456">
            <v>167.65</v>
          </cell>
          <cell r="BZ456">
            <v>171.14</v>
          </cell>
          <cell r="CA456">
            <v>174.63</v>
          </cell>
          <cell r="CB456">
            <v>178.12</v>
          </cell>
          <cell r="CC456">
            <v>160.66999999999999</v>
          </cell>
        </row>
        <row r="457">
          <cell r="AD457">
            <v>88</v>
          </cell>
          <cell r="AE457">
            <v>70.69</v>
          </cell>
          <cell r="AF457">
            <v>73.209999999999994</v>
          </cell>
          <cell r="AG457">
            <v>75.73</v>
          </cell>
          <cell r="AH457">
            <v>78.25</v>
          </cell>
          <cell r="AI457">
            <v>80.77</v>
          </cell>
          <cell r="AJ457">
            <v>83.3</v>
          </cell>
          <cell r="AK457">
            <v>85.82</v>
          </cell>
          <cell r="AL457">
            <v>88.34</v>
          </cell>
          <cell r="AM457">
            <v>90.86</v>
          </cell>
          <cell r="AN457">
            <v>93.38</v>
          </cell>
          <cell r="AO457">
            <v>95.91</v>
          </cell>
          <cell r="AP457">
            <v>98.43</v>
          </cell>
          <cell r="AQ457">
            <v>100.95</v>
          </cell>
          <cell r="AR457">
            <v>103.47</v>
          </cell>
          <cell r="AS457">
            <v>105.99</v>
          </cell>
          <cell r="AT457">
            <v>108.52</v>
          </cell>
          <cell r="AU457">
            <v>111.04</v>
          </cell>
          <cell r="AV457">
            <v>113.56</v>
          </cell>
          <cell r="AW457">
            <v>116.08</v>
          </cell>
          <cell r="AX457">
            <v>118.6</v>
          </cell>
          <cell r="AY457">
            <v>121.12</v>
          </cell>
          <cell r="AZ457">
            <v>123.65</v>
          </cell>
          <cell r="BA457">
            <v>126.17</v>
          </cell>
          <cell r="BB457">
            <v>128.69</v>
          </cell>
          <cell r="BC457">
            <v>116.08</v>
          </cell>
          <cell r="BD457">
            <v>88</v>
          </cell>
          <cell r="BE457">
            <v>98.96</v>
          </cell>
          <cell r="BF457">
            <v>102.49</v>
          </cell>
          <cell r="BG457">
            <v>106.02</v>
          </cell>
          <cell r="BH457">
            <v>109.55</v>
          </cell>
          <cell r="BI457">
            <v>113.08</v>
          </cell>
          <cell r="BJ457">
            <v>116.61</v>
          </cell>
          <cell r="BK457">
            <v>120.15</v>
          </cell>
          <cell r="BL457">
            <v>123.68</v>
          </cell>
          <cell r="BM457">
            <v>127.21</v>
          </cell>
          <cell r="BN457">
            <v>130.74</v>
          </cell>
          <cell r="BO457">
            <v>134.27000000000001</v>
          </cell>
          <cell r="BP457">
            <v>137.80000000000001</v>
          </cell>
          <cell r="BQ457">
            <v>141.33000000000001</v>
          </cell>
          <cell r="BR457">
            <v>144.86000000000001</v>
          </cell>
          <cell r="BS457">
            <v>148.38999999999999</v>
          </cell>
          <cell r="BT457">
            <v>151.91999999999999</v>
          </cell>
          <cell r="BU457">
            <v>155.44999999999999</v>
          </cell>
          <cell r="BV457">
            <v>158.97999999999999</v>
          </cell>
          <cell r="BW457">
            <v>162.51</v>
          </cell>
          <cell r="BX457">
            <v>166.04</v>
          </cell>
          <cell r="BY457">
            <v>169.57</v>
          </cell>
          <cell r="BZ457">
            <v>173.11</v>
          </cell>
          <cell r="CA457">
            <v>176.64</v>
          </cell>
          <cell r="CB457">
            <v>180.17</v>
          </cell>
          <cell r="CC457">
            <v>162.51</v>
          </cell>
        </row>
        <row r="458">
          <cell r="AD458">
            <v>89</v>
          </cell>
          <cell r="AE458">
            <v>71.489999999999995</v>
          </cell>
          <cell r="AF458">
            <v>74.040000000000006</v>
          </cell>
          <cell r="AG458">
            <v>76.59</v>
          </cell>
          <cell r="AH458">
            <v>79.14</v>
          </cell>
          <cell r="AI458">
            <v>81.69</v>
          </cell>
          <cell r="AJ458">
            <v>84.24</v>
          </cell>
          <cell r="AK458">
            <v>86.79</v>
          </cell>
          <cell r="AL458">
            <v>89.34</v>
          </cell>
          <cell r="AM458">
            <v>91.89</v>
          </cell>
          <cell r="AN458">
            <v>94.44</v>
          </cell>
          <cell r="AO458">
            <v>96.99</v>
          </cell>
          <cell r="AP458">
            <v>99.54</v>
          </cell>
          <cell r="AQ458">
            <v>102.09</v>
          </cell>
          <cell r="AR458">
            <v>104.64</v>
          </cell>
          <cell r="AS458">
            <v>107.19</v>
          </cell>
          <cell r="AT458">
            <v>109.74</v>
          </cell>
          <cell r="AU458">
            <v>112.3</v>
          </cell>
          <cell r="AV458">
            <v>114.85</v>
          </cell>
          <cell r="AW458">
            <v>117.4</v>
          </cell>
          <cell r="AX458">
            <v>119.95</v>
          </cell>
          <cell r="AY458">
            <v>122.5</v>
          </cell>
          <cell r="AZ458">
            <v>125.05</v>
          </cell>
          <cell r="BA458">
            <v>127.6</v>
          </cell>
          <cell r="BB458">
            <v>130.15</v>
          </cell>
          <cell r="BC458">
            <v>117.4</v>
          </cell>
          <cell r="BD458">
            <v>89</v>
          </cell>
          <cell r="BE458">
            <v>100.08</v>
          </cell>
          <cell r="BF458">
            <v>103.65</v>
          </cell>
          <cell r="BG458">
            <v>107.22</v>
          </cell>
          <cell r="BH458">
            <v>110.79</v>
          </cell>
          <cell r="BI458">
            <v>114.36</v>
          </cell>
          <cell r="BJ458">
            <v>117.93</v>
          </cell>
          <cell r="BK458">
            <v>121.51</v>
          </cell>
          <cell r="BL458">
            <v>125.08</v>
          </cell>
          <cell r="BM458">
            <v>128.65</v>
          </cell>
          <cell r="BN458">
            <v>132.22</v>
          </cell>
          <cell r="BO458">
            <v>135.79</v>
          </cell>
          <cell r="BP458">
            <v>139.36000000000001</v>
          </cell>
          <cell r="BQ458">
            <v>142.93</v>
          </cell>
          <cell r="BR458">
            <v>146.5</v>
          </cell>
          <cell r="BS458">
            <v>150.07</v>
          </cell>
          <cell r="BT458">
            <v>153.63999999999999</v>
          </cell>
          <cell r="BU458">
            <v>157.21</v>
          </cell>
          <cell r="BV458">
            <v>160.78</v>
          </cell>
          <cell r="BW458">
            <v>164.35</v>
          </cell>
          <cell r="BX458">
            <v>167.93</v>
          </cell>
          <cell r="BY458">
            <v>171.5</v>
          </cell>
          <cell r="BZ458">
            <v>175.07</v>
          </cell>
          <cell r="CA458">
            <v>178.64</v>
          </cell>
          <cell r="CB458">
            <v>182.21</v>
          </cell>
          <cell r="CC458">
            <v>164.35</v>
          </cell>
        </row>
        <row r="459">
          <cell r="AD459">
            <v>90</v>
          </cell>
          <cell r="AE459">
            <v>72.290000000000006</v>
          </cell>
          <cell r="AF459">
            <v>74.87</v>
          </cell>
          <cell r="AG459">
            <v>77.44</v>
          </cell>
          <cell r="AH459">
            <v>80.02</v>
          </cell>
          <cell r="AI459">
            <v>82.6</v>
          </cell>
          <cell r="AJ459">
            <v>85.18</v>
          </cell>
          <cell r="AK459">
            <v>87.76</v>
          </cell>
          <cell r="AL459">
            <v>90.34</v>
          </cell>
          <cell r="AM459">
            <v>92.92</v>
          </cell>
          <cell r="AN459">
            <v>95.5</v>
          </cell>
          <cell r="AO459">
            <v>98.08</v>
          </cell>
          <cell r="AP459">
            <v>100.66</v>
          </cell>
          <cell r="AQ459">
            <v>103.24</v>
          </cell>
          <cell r="AR459">
            <v>105.82</v>
          </cell>
          <cell r="AS459">
            <v>108.4</v>
          </cell>
          <cell r="AT459">
            <v>110.97</v>
          </cell>
          <cell r="AU459">
            <v>113.55</v>
          </cell>
          <cell r="AV459">
            <v>116.13</v>
          </cell>
          <cell r="AW459">
            <v>118.71</v>
          </cell>
          <cell r="AX459">
            <v>121.29</v>
          </cell>
          <cell r="AY459">
            <v>123.87</v>
          </cell>
          <cell r="AZ459">
            <v>126.45</v>
          </cell>
          <cell r="BA459">
            <v>129.03</v>
          </cell>
          <cell r="BB459">
            <v>131.61000000000001</v>
          </cell>
          <cell r="BC459">
            <v>118.71</v>
          </cell>
          <cell r="BD459">
            <v>90</v>
          </cell>
          <cell r="BE459">
            <v>101.2</v>
          </cell>
          <cell r="BF459">
            <v>104.81</v>
          </cell>
          <cell r="BG459">
            <v>108.42</v>
          </cell>
          <cell r="BH459">
            <v>112.03</v>
          </cell>
          <cell r="BI459">
            <v>115.64</v>
          </cell>
          <cell r="BJ459">
            <v>119.25</v>
          </cell>
          <cell r="BK459">
            <v>122.87</v>
          </cell>
          <cell r="BL459">
            <v>126.48</v>
          </cell>
          <cell r="BM459">
            <v>130.09</v>
          </cell>
          <cell r="BN459">
            <v>133.69999999999999</v>
          </cell>
          <cell r="BO459">
            <v>137.31</v>
          </cell>
          <cell r="BP459">
            <v>140.91999999999999</v>
          </cell>
          <cell r="BQ459">
            <v>144.53</v>
          </cell>
          <cell r="BR459">
            <v>148.13999999999999</v>
          </cell>
          <cell r="BS459">
            <v>151.75</v>
          </cell>
          <cell r="BT459">
            <v>155.36000000000001</v>
          </cell>
          <cell r="BU459">
            <v>158.97</v>
          </cell>
          <cell r="BV459">
            <v>162.59</v>
          </cell>
          <cell r="BW459">
            <v>166.2</v>
          </cell>
          <cell r="BX459">
            <v>169.81</v>
          </cell>
          <cell r="BY459">
            <v>173.42</v>
          </cell>
          <cell r="BZ459">
            <v>177.03</v>
          </cell>
          <cell r="CA459">
            <v>180.64</v>
          </cell>
          <cell r="CB459">
            <v>184.25</v>
          </cell>
          <cell r="CC459">
            <v>166.2</v>
          </cell>
        </row>
        <row r="460">
          <cell r="AD460">
            <v>91</v>
          </cell>
          <cell r="AE460">
            <v>73.09</v>
          </cell>
          <cell r="AF460">
            <v>75.69</v>
          </cell>
          <cell r="AG460">
            <v>78.3</v>
          </cell>
          <cell r="AH460">
            <v>80.91</v>
          </cell>
          <cell r="AI460">
            <v>83.52</v>
          </cell>
          <cell r="AJ460">
            <v>86.12</v>
          </cell>
          <cell r="AK460">
            <v>88.73</v>
          </cell>
          <cell r="AL460">
            <v>91.34</v>
          </cell>
          <cell r="AM460">
            <v>93.95</v>
          </cell>
          <cell r="AN460">
            <v>96.56</v>
          </cell>
          <cell r="AO460">
            <v>99.16</v>
          </cell>
          <cell r="AP460">
            <v>101.77</v>
          </cell>
          <cell r="AQ460">
            <v>104.38</v>
          </cell>
          <cell r="AR460">
            <v>106.99</v>
          </cell>
          <cell r="AS460">
            <v>109.6</v>
          </cell>
          <cell r="AT460">
            <v>112.2</v>
          </cell>
          <cell r="AU460">
            <v>114.81</v>
          </cell>
          <cell r="AV460">
            <v>117.42</v>
          </cell>
          <cell r="AW460">
            <v>120.03</v>
          </cell>
          <cell r="AX460">
            <v>122.64</v>
          </cell>
          <cell r="AY460">
            <v>125.24</v>
          </cell>
          <cell r="AZ460">
            <v>127.85</v>
          </cell>
          <cell r="BA460">
            <v>130.46</v>
          </cell>
          <cell r="BB460">
            <v>133.07</v>
          </cell>
          <cell r="BC460">
            <v>120.03</v>
          </cell>
          <cell r="BD460">
            <v>91</v>
          </cell>
          <cell r="BE460">
            <v>102.32</v>
          </cell>
          <cell r="BF460">
            <v>105.97</v>
          </cell>
          <cell r="BG460">
            <v>109.62</v>
          </cell>
          <cell r="BH460">
            <v>113.27</v>
          </cell>
          <cell r="BI460">
            <v>116.92</v>
          </cell>
          <cell r="BJ460">
            <v>120.57</v>
          </cell>
          <cell r="BK460">
            <v>124.23</v>
          </cell>
          <cell r="BL460">
            <v>127.88</v>
          </cell>
          <cell r="BM460">
            <v>131.53</v>
          </cell>
          <cell r="BN460">
            <v>135.18</v>
          </cell>
          <cell r="BO460">
            <v>138.83000000000001</v>
          </cell>
          <cell r="BP460">
            <v>142.47999999999999</v>
          </cell>
          <cell r="BQ460">
            <v>146.13</v>
          </cell>
          <cell r="BR460">
            <v>149.78</v>
          </cell>
          <cell r="BS460">
            <v>153.43</v>
          </cell>
          <cell r="BT460">
            <v>157.09</v>
          </cell>
          <cell r="BU460">
            <v>160.74</v>
          </cell>
          <cell r="BV460">
            <v>164.39</v>
          </cell>
          <cell r="BW460">
            <v>168.04</v>
          </cell>
          <cell r="BX460">
            <v>171.69</v>
          </cell>
          <cell r="BY460">
            <v>175.34</v>
          </cell>
          <cell r="BZ460">
            <v>178.99</v>
          </cell>
          <cell r="CA460">
            <v>182.64</v>
          </cell>
          <cell r="CB460">
            <v>186.29</v>
          </cell>
          <cell r="CC460">
            <v>168.04</v>
          </cell>
        </row>
        <row r="461">
          <cell r="AD461">
            <v>92</v>
          </cell>
          <cell r="AE461">
            <v>73.89</v>
          </cell>
          <cell r="AF461">
            <v>76.52</v>
          </cell>
          <cell r="AG461">
            <v>79.16</v>
          </cell>
          <cell r="AH461">
            <v>81.790000000000006</v>
          </cell>
          <cell r="AI461">
            <v>84.43</v>
          </cell>
          <cell r="AJ461">
            <v>87.07</v>
          </cell>
          <cell r="AK461">
            <v>89.7</v>
          </cell>
          <cell r="AL461">
            <v>92.34</v>
          </cell>
          <cell r="AM461">
            <v>94.98</v>
          </cell>
          <cell r="AN461">
            <v>97.61</v>
          </cell>
          <cell r="AO461">
            <v>100.25</v>
          </cell>
          <cell r="AP461">
            <v>102.89</v>
          </cell>
          <cell r="AQ461">
            <v>105.52</v>
          </cell>
          <cell r="AR461">
            <v>108.16</v>
          </cell>
          <cell r="AS461">
            <v>110.8</v>
          </cell>
          <cell r="AT461">
            <v>113.43</v>
          </cell>
          <cell r="AU461">
            <v>116.07</v>
          </cell>
          <cell r="AV461">
            <v>118.71</v>
          </cell>
          <cell r="AW461">
            <v>121.34</v>
          </cell>
          <cell r="AX461">
            <v>123.98</v>
          </cell>
          <cell r="AY461">
            <v>126.62</v>
          </cell>
          <cell r="AZ461">
            <v>129.25</v>
          </cell>
          <cell r="BA461">
            <v>131.88999999999999</v>
          </cell>
          <cell r="BB461">
            <v>134.53</v>
          </cell>
          <cell r="BC461">
            <v>121.34</v>
          </cell>
          <cell r="BD461">
            <v>92</v>
          </cell>
          <cell r="BE461">
            <v>103.44</v>
          </cell>
          <cell r="BF461">
            <v>107.13</v>
          </cell>
          <cell r="BG461">
            <v>110.82</v>
          </cell>
          <cell r="BH461">
            <v>114.51</v>
          </cell>
          <cell r="BI461">
            <v>118.2</v>
          </cell>
          <cell r="BJ461">
            <v>121.89</v>
          </cell>
          <cell r="BK461">
            <v>125.59</v>
          </cell>
          <cell r="BL461">
            <v>129.28</v>
          </cell>
          <cell r="BM461">
            <v>132.97</v>
          </cell>
          <cell r="BN461">
            <v>136.66</v>
          </cell>
          <cell r="BO461">
            <v>140.35</v>
          </cell>
          <cell r="BP461">
            <v>144.04</v>
          </cell>
          <cell r="BQ461">
            <v>147.72999999999999</v>
          </cell>
          <cell r="BR461">
            <v>151.41999999999999</v>
          </cell>
          <cell r="BS461">
            <v>155.12</v>
          </cell>
          <cell r="BT461">
            <v>158.81</v>
          </cell>
          <cell r="BU461">
            <v>162.5</v>
          </cell>
          <cell r="BV461">
            <v>166.19</v>
          </cell>
          <cell r="BW461">
            <v>169.88</v>
          </cell>
          <cell r="BX461">
            <v>173.57</v>
          </cell>
          <cell r="BY461">
            <v>177.26</v>
          </cell>
          <cell r="BZ461">
            <v>180.95</v>
          </cell>
          <cell r="CA461">
            <v>184.64</v>
          </cell>
          <cell r="CB461">
            <v>188.34</v>
          </cell>
          <cell r="CC461">
            <v>169.88</v>
          </cell>
        </row>
        <row r="462">
          <cell r="AD462">
            <v>93</v>
          </cell>
          <cell r="AE462">
            <v>74.680000000000007</v>
          </cell>
          <cell r="AF462">
            <v>77.349999999999994</v>
          </cell>
          <cell r="AG462">
            <v>80.02</v>
          </cell>
          <cell r="AH462">
            <v>82.68</v>
          </cell>
          <cell r="AI462">
            <v>85.35</v>
          </cell>
          <cell r="AJ462">
            <v>88.01</v>
          </cell>
          <cell r="AK462">
            <v>90.68</v>
          </cell>
          <cell r="AL462">
            <v>93.34</v>
          </cell>
          <cell r="AM462">
            <v>96.01</v>
          </cell>
          <cell r="AN462">
            <v>98.67</v>
          </cell>
          <cell r="AO462">
            <v>101.34</v>
          </cell>
          <cell r="AP462">
            <v>104</v>
          </cell>
          <cell r="AQ462">
            <v>106.67</v>
          </cell>
          <cell r="AR462">
            <v>109.33</v>
          </cell>
          <cell r="AS462">
            <v>112</v>
          </cell>
          <cell r="AT462">
            <v>114.66</v>
          </cell>
          <cell r="AU462">
            <v>117.33</v>
          </cell>
          <cell r="AV462">
            <v>119.99</v>
          </cell>
          <cell r="AW462">
            <v>122.66</v>
          </cell>
          <cell r="AX462">
            <v>125.32</v>
          </cell>
          <cell r="AY462">
            <v>127.99</v>
          </cell>
          <cell r="AZ462">
            <v>130.65</v>
          </cell>
          <cell r="BA462">
            <v>133.32</v>
          </cell>
          <cell r="BB462">
            <v>135.97999999999999</v>
          </cell>
          <cell r="BC462">
            <v>122.66</v>
          </cell>
          <cell r="BD462">
            <v>93</v>
          </cell>
          <cell r="BE462">
            <v>104.56</v>
          </cell>
          <cell r="BF462">
            <v>108.29</v>
          </cell>
          <cell r="BG462">
            <v>112.02</v>
          </cell>
          <cell r="BH462">
            <v>115.75</v>
          </cell>
          <cell r="BI462">
            <v>119.48</v>
          </cell>
          <cell r="BJ462">
            <v>123.22</v>
          </cell>
          <cell r="BK462">
            <v>126.95</v>
          </cell>
          <cell r="BL462">
            <v>130.68</v>
          </cell>
          <cell r="BM462">
            <v>134.41</v>
          </cell>
          <cell r="BN462">
            <v>138.13999999999999</v>
          </cell>
          <cell r="BO462">
            <v>141.87</v>
          </cell>
          <cell r="BP462">
            <v>145.6</v>
          </cell>
          <cell r="BQ462">
            <v>149.33000000000001</v>
          </cell>
          <cell r="BR462">
            <v>153.07</v>
          </cell>
          <cell r="BS462">
            <v>156.80000000000001</v>
          </cell>
          <cell r="BT462">
            <v>160.53</v>
          </cell>
          <cell r="BU462">
            <v>164.26</v>
          </cell>
          <cell r="BV462">
            <v>167.99</v>
          </cell>
          <cell r="BW462">
            <v>171.72</v>
          </cell>
          <cell r="BX462">
            <v>175.45</v>
          </cell>
          <cell r="BY462">
            <v>179.18</v>
          </cell>
          <cell r="BZ462">
            <v>182.92</v>
          </cell>
          <cell r="CA462">
            <v>186.65</v>
          </cell>
          <cell r="CB462">
            <v>190.38</v>
          </cell>
          <cell r="CC462">
            <v>171.72</v>
          </cell>
        </row>
        <row r="463">
          <cell r="AD463">
            <v>94</v>
          </cell>
          <cell r="AE463">
            <v>75.48</v>
          </cell>
          <cell r="AF463">
            <v>78.180000000000007</v>
          </cell>
          <cell r="AG463">
            <v>80.87</v>
          </cell>
          <cell r="AH463">
            <v>83.57</v>
          </cell>
          <cell r="AI463">
            <v>86.26</v>
          </cell>
          <cell r="AJ463">
            <v>88.95</v>
          </cell>
          <cell r="AK463">
            <v>91.65</v>
          </cell>
          <cell r="AL463">
            <v>94.34</v>
          </cell>
          <cell r="AM463">
            <v>97.04</v>
          </cell>
          <cell r="AN463">
            <v>99.73</v>
          </cell>
          <cell r="AO463">
            <v>102.42</v>
          </cell>
          <cell r="AP463">
            <v>105.12</v>
          </cell>
          <cell r="AQ463">
            <v>107.81</v>
          </cell>
          <cell r="AR463">
            <v>110.5</v>
          </cell>
          <cell r="AS463">
            <v>113.2</v>
          </cell>
          <cell r="AT463">
            <v>115.89</v>
          </cell>
          <cell r="AU463">
            <v>118.59</v>
          </cell>
          <cell r="AV463">
            <v>121.28</v>
          </cell>
          <cell r="AW463">
            <v>123.97</v>
          </cell>
          <cell r="AX463">
            <v>126.67</v>
          </cell>
          <cell r="AY463">
            <v>129.36000000000001</v>
          </cell>
          <cell r="AZ463">
            <v>132.06</v>
          </cell>
          <cell r="BA463">
            <v>134.75</v>
          </cell>
          <cell r="BB463">
            <v>137.44</v>
          </cell>
          <cell r="BC463">
            <v>123.97</v>
          </cell>
          <cell r="BD463">
            <v>94</v>
          </cell>
          <cell r="BE463">
            <v>105.68</v>
          </cell>
          <cell r="BF463">
            <v>109.45</v>
          </cell>
          <cell r="BG463">
            <v>113.22</v>
          </cell>
          <cell r="BH463">
            <v>116.99</v>
          </cell>
          <cell r="BI463">
            <v>120.76</v>
          </cell>
          <cell r="BJ463">
            <v>124.54</v>
          </cell>
          <cell r="BK463">
            <v>128.31</v>
          </cell>
          <cell r="BL463">
            <v>132.08000000000001</v>
          </cell>
          <cell r="BM463">
            <v>135.85</v>
          </cell>
          <cell r="BN463">
            <v>139.62</v>
          </cell>
          <cell r="BO463">
            <v>143.38999999999999</v>
          </cell>
          <cell r="BP463">
            <v>147.16</v>
          </cell>
          <cell r="BQ463">
            <v>150.94</v>
          </cell>
          <cell r="BR463">
            <v>154.71</v>
          </cell>
          <cell r="BS463">
            <v>158.47999999999999</v>
          </cell>
          <cell r="BT463">
            <v>162.25</v>
          </cell>
          <cell r="BU463">
            <v>166.02</v>
          </cell>
          <cell r="BV463">
            <v>169.79</v>
          </cell>
          <cell r="BW463">
            <v>173.56</v>
          </cell>
          <cell r="BX463">
            <v>177.33</v>
          </cell>
          <cell r="BY463">
            <v>181.11</v>
          </cell>
          <cell r="BZ463">
            <v>184.88</v>
          </cell>
          <cell r="CA463">
            <v>188.65</v>
          </cell>
          <cell r="CB463">
            <v>192.42</v>
          </cell>
          <cell r="CC463">
            <v>173.56</v>
          </cell>
        </row>
        <row r="464">
          <cell r="AD464">
            <v>95</v>
          </cell>
          <cell r="AE464">
            <v>76.28</v>
          </cell>
          <cell r="AF464">
            <v>79.010000000000005</v>
          </cell>
          <cell r="AG464">
            <v>81.73</v>
          </cell>
          <cell r="AH464">
            <v>84.45</v>
          </cell>
          <cell r="AI464">
            <v>87.17</v>
          </cell>
          <cell r="AJ464">
            <v>89.9</v>
          </cell>
          <cell r="AK464">
            <v>92.62</v>
          </cell>
          <cell r="AL464">
            <v>95.34</v>
          </cell>
          <cell r="AM464">
            <v>98.06</v>
          </cell>
          <cell r="AN464">
            <v>100.79</v>
          </cell>
          <cell r="AO464">
            <v>103.51</v>
          </cell>
          <cell r="AP464">
            <v>106.23</v>
          </cell>
          <cell r="AQ464">
            <v>108.95</v>
          </cell>
          <cell r="AR464">
            <v>111.68</v>
          </cell>
          <cell r="AS464">
            <v>114.4</v>
          </cell>
          <cell r="AT464">
            <v>117.12</v>
          </cell>
          <cell r="AU464">
            <v>119.84</v>
          </cell>
          <cell r="AV464">
            <v>122.57</v>
          </cell>
          <cell r="AW464">
            <v>125.29</v>
          </cell>
          <cell r="AX464">
            <v>128.01</v>
          </cell>
          <cell r="AY464">
            <v>130.72999999999999</v>
          </cell>
          <cell r="AZ464">
            <v>133.46</v>
          </cell>
          <cell r="BA464">
            <v>136.18</v>
          </cell>
          <cell r="BB464">
            <v>138.9</v>
          </cell>
          <cell r="BC464">
            <v>125.29</v>
          </cell>
          <cell r="BD464">
            <v>95</v>
          </cell>
          <cell r="BE464">
            <v>106.8</v>
          </cell>
          <cell r="BF464">
            <v>110.61</v>
          </cell>
          <cell r="BG464">
            <v>114.42</v>
          </cell>
          <cell r="BH464">
            <v>118.23</v>
          </cell>
          <cell r="BI464">
            <v>122.04</v>
          </cell>
          <cell r="BJ464">
            <v>125.86</v>
          </cell>
          <cell r="BK464">
            <v>129.66999999999999</v>
          </cell>
          <cell r="BL464">
            <v>133.47999999999999</v>
          </cell>
          <cell r="BM464">
            <v>137.29</v>
          </cell>
          <cell r="BN464">
            <v>141.1</v>
          </cell>
          <cell r="BO464">
            <v>144.91</v>
          </cell>
          <cell r="BP464">
            <v>148.72</v>
          </cell>
          <cell r="BQ464">
            <v>152.54</v>
          </cell>
          <cell r="BR464">
            <v>156.35</v>
          </cell>
          <cell r="BS464">
            <v>160.16</v>
          </cell>
          <cell r="BT464">
            <v>163.97</v>
          </cell>
          <cell r="BU464">
            <v>167.78</v>
          </cell>
          <cell r="BV464">
            <v>171.59</v>
          </cell>
          <cell r="BW464">
            <v>175.4</v>
          </cell>
          <cell r="BX464">
            <v>179.22</v>
          </cell>
          <cell r="BY464">
            <v>183.03</v>
          </cell>
          <cell r="BZ464">
            <v>186.84</v>
          </cell>
          <cell r="CA464">
            <v>190.65</v>
          </cell>
          <cell r="CB464">
            <v>194.46</v>
          </cell>
          <cell r="CC464">
            <v>175.4</v>
          </cell>
        </row>
        <row r="465">
          <cell r="AD465">
            <v>96</v>
          </cell>
          <cell r="AE465">
            <v>77.08</v>
          </cell>
          <cell r="AF465">
            <v>79.83</v>
          </cell>
          <cell r="AG465">
            <v>82.59</v>
          </cell>
          <cell r="AH465">
            <v>85.34</v>
          </cell>
          <cell r="AI465">
            <v>88.09</v>
          </cell>
          <cell r="AJ465">
            <v>90.84</v>
          </cell>
          <cell r="AK465">
            <v>93.59</v>
          </cell>
          <cell r="AL465">
            <v>96.34</v>
          </cell>
          <cell r="AM465">
            <v>99.09</v>
          </cell>
          <cell r="AN465">
            <v>101.84</v>
          </cell>
          <cell r="AO465">
            <v>104.6</v>
          </cell>
          <cell r="AP465">
            <v>107.35</v>
          </cell>
          <cell r="AQ465">
            <v>110.1</v>
          </cell>
          <cell r="AR465">
            <v>112.85</v>
          </cell>
          <cell r="AS465">
            <v>115.6</v>
          </cell>
          <cell r="AT465">
            <v>118.35</v>
          </cell>
          <cell r="AU465">
            <v>121.1</v>
          </cell>
          <cell r="AV465">
            <v>123.85</v>
          </cell>
          <cell r="AW465">
            <v>126.6</v>
          </cell>
          <cell r="AX465">
            <v>129.36000000000001</v>
          </cell>
          <cell r="AY465">
            <v>132.11000000000001</v>
          </cell>
          <cell r="AZ465">
            <v>134.86000000000001</v>
          </cell>
          <cell r="BA465">
            <v>137.61000000000001</v>
          </cell>
          <cell r="BB465">
            <v>140.36000000000001</v>
          </cell>
          <cell r="BC465">
            <v>126.6</v>
          </cell>
          <cell r="BD465">
            <v>96</v>
          </cell>
          <cell r="BE465">
            <v>107.92</v>
          </cell>
          <cell r="BF465">
            <v>111.77</v>
          </cell>
          <cell r="BG465">
            <v>115.62</v>
          </cell>
          <cell r="BH465">
            <v>119.47</v>
          </cell>
          <cell r="BI465">
            <v>123.32</v>
          </cell>
          <cell r="BJ465">
            <v>127.18</v>
          </cell>
          <cell r="BK465">
            <v>131.03</v>
          </cell>
          <cell r="BL465">
            <v>134.88</v>
          </cell>
          <cell r="BM465">
            <v>138.72999999999999</v>
          </cell>
          <cell r="BN465">
            <v>142.58000000000001</v>
          </cell>
          <cell r="BO465">
            <v>146.43</v>
          </cell>
          <cell r="BP465">
            <v>150.29</v>
          </cell>
          <cell r="BQ465">
            <v>154.13999999999999</v>
          </cell>
          <cell r="BR465">
            <v>157.99</v>
          </cell>
          <cell r="BS465">
            <v>161.84</v>
          </cell>
          <cell r="BT465">
            <v>165.69</v>
          </cell>
          <cell r="BU465">
            <v>169.54</v>
          </cell>
          <cell r="BV465">
            <v>173.39</v>
          </cell>
          <cell r="BW465">
            <v>177.25</v>
          </cell>
          <cell r="BX465">
            <v>181.1</v>
          </cell>
          <cell r="BY465">
            <v>184.95</v>
          </cell>
          <cell r="BZ465">
            <v>188.8</v>
          </cell>
          <cell r="CA465">
            <v>192.65</v>
          </cell>
          <cell r="CB465">
            <v>196.5</v>
          </cell>
          <cell r="CC465">
            <v>177.25</v>
          </cell>
        </row>
        <row r="466">
          <cell r="AD466">
            <v>97</v>
          </cell>
          <cell r="AE466">
            <v>77.88</v>
          </cell>
          <cell r="AF466">
            <v>80.66</v>
          </cell>
          <cell r="AG466">
            <v>83.44</v>
          </cell>
          <cell r="AH466">
            <v>86.22</v>
          </cell>
          <cell r="AI466">
            <v>89</v>
          </cell>
          <cell r="AJ466">
            <v>91.78</v>
          </cell>
          <cell r="AK466">
            <v>94.56</v>
          </cell>
          <cell r="AL466">
            <v>97.34</v>
          </cell>
          <cell r="AM466">
            <v>100.12</v>
          </cell>
          <cell r="AN466">
            <v>102.9</v>
          </cell>
          <cell r="AO466">
            <v>105.68</v>
          </cell>
          <cell r="AP466">
            <v>108.46</v>
          </cell>
          <cell r="AQ466">
            <v>111.24</v>
          </cell>
          <cell r="AR466">
            <v>114.02</v>
          </cell>
          <cell r="AS466">
            <v>116.8</v>
          </cell>
          <cell r="AT466">
            <v>119.58</v>
          </cell>
          <cell r="AU466">
            <v>122.36</v>
          </cell>
          <cell r="AV466">
            <v>125.14</v>
          </cell>
          <cell r="AW466">
            <v>127.92</v>
          </cell>
          <cell r="AX466">
            <v>130.69999999999999</v>
          </cell>
          <cell r="AY466">
            <v>133.47999999999999</v>
          </cell>
          <cell r="AZ466">
            <v>136.26</v>
          </cell>
          <cell r="BA466">
            <v>139.04</v>
          </cell>
          <cell r="BB466">
            <v>141.82</v>
          </cell>
          <cell r="BC466">
            <v>127.92</v>
          </cell>
          <cell r="BD466">
            <v>97</v>
          </cell>
          <cell r="BE466">
            <v>109.4</v>
          </cell>
          <cell r="BF466">
            <v>112.93</v>
          </cell>
          <cell r="BG466">
            <v>116.82</v>
          </cell>
          <cell r="BH466">
            <v>120.71</v>
          </cell>
          <cell r="BI466">
            <v>124.6</v>
          </cell>
          <cell r="BJ466">
            <v>128.5</v>
          </cell>
          <cell r="BK466">
            <v>132.38999999999999</v>
          </cell>
          <cell r="BL466">
            <v>136.28</v>
          </cell>
          <cell r="BM466">
            <v>140.16999999999999</v>
          </cell>
          <cell r="BN466">
            <v>144.06</v>
          </cell>
          <cell r="BO466">
            <v>147.94999999999999</v>
          </cell>
          <cell r="BP466">
            <v>151.85</v>
          </cell>
          <cell r="BQ466">
            <v>155.74</v>
          </cell>
          <cell r="BR466">
            <v>159.63</v>
          </cell>
          <cell r="BS466">
            <v>163.52000000000001</v>
          </cell>
          <cell r="BT466">
            <v>167.41</v>
          </cell>
          <cell r="BU466">
            <v>171.3</v>
          </cell>
          <cell r="BV466">
            <v>175.2</v>
          </cell>
          <cell r="BW466">
            <v>179.09</v>
          </cell>
          <cell r="BX466">
            <v>182.98</v>
          </cell>
          <cell r="BY466">
            <v>186.87</v>
          </cell>
          <cell r="BZ466">
            <v>190.76</v>
          </cell>
          <cell r="CA466">
            <v>194.65</v>
          </cell>
          <cell r="CB466">
            <v>198.55</v>
          </cell>
          <cell r="CC466">
            <v>179.09</v>
          </cell>
        </row>
        <row r="467">
          <cell r="AD467">
            <v>98</v>
          </cell>
          <cell r="AE467">
            <v>78.680000000000007</v>
          </cell>
          <cell r="AF467">
            <v>81.489999999999995</v>
          </cell>
          <cell r="AG467">
            <v>84.3</v>
          </cell>
          <cell r="AH467">
            <v>87.11</v>
          </cell>
          <cell r="AI467">
            <v>89.92</v>
          </cell>
          <cell r="AJ467">
            <v>92.73</v>
          </cell>
          <cell r="AK467">
            <v>95.53</v>
          </cell>
          <cell r="AL467">
            <v>98.34</v>
          </cell>
          <cell r="AM467">
            <v>101.15</v>
          </cell>
          <cell r="AN467">
            <v>103.96</v>
          </cell>
          <cell r="AO467">
            <v>106.77</v>
          </cell>
          <cell r="AP467">
            <v>109.58</v>
          </cell>
          <cell r="AQ467">
            <v>112.38</v>
          </cell>
          <cell r="AR467">
            <v>115.19</v>
          </cell>
          <cell r="AS467">
            <v>118</v>
          </cell>
          <cell r="AT467">
            <v>120.81</v>
          </cell>
          <cell r="AU467">
            <v>123.62</v>
          </cell>
          <cell r="AV467">
            <v>126.43</v>
          </cell>
          <cell r="AW467">
            <v>129.24</v>
          </cell>
          <cell r="AX467">
            <v>132.04</v>
          </cell>
          <cell r="AY467">
            <v>134.85</v>
          </cell>
          <cell r="AZ467">
            <v>137.66</v>
          </cell>
          <cell r="BA467">
            <v>140.47</v>
          </cell>
          <cell r="BB467">
            <v>143.28</v>
          </cell>
          <cell r="BC467">
            <v>129.24</v>
          </cell>
          <cell r="BD467">
            <v>98</v>
          </cell>
          <cell r="BE467">
            <v>110.16</v>
          </cell>
          <cell r="BF467">
            <v>114.09</v>
          </cell>
          <cell r="BG467">
            <v>118.02</v>
          </cell>
          <cell r="BH467">
            <v>121.95</v>
          </cell>
          <cell r="BI467">
            <v>125.88</v>
          </cell>
          <cell r="BJ467">
            <v>129.82</v>
          </cell>
          <cell r="BK467">
            <v>133.75</v>
          </cell>
          <cell r="BL467">
            <v>137.68</v>
          </cell>
          <cell r="BM467">
            <v>141.61000000000001</v>
          </cell>
          <cell r="BN467">
            <v>145.54</v>
          </cell>
          <cell r="BO467">
            <v>149.47999999999999</v>
          </cell>
          <cell r="BP467">
            <v>153.41</v>
          </cell>
          <cell r="BQ467">
            <v>157.34</v>
          </cell>
          <cell r="BR467">
            <v>161.27000000000001</v>
          </cell>
          <cell r="BS467">
            <v>165.2</v>
          </cell>
          <cell r="BT467">
            <v>169.13</v>
          </cell>
          <cell r="BU467">
            <v>173.07</v>
          </cell>
          <cell r="BV467">
            <v>177</v>
          </cell>
          <cell r="BW467">
            <v>180.93</v>
          </cell>
          <cell r="BX467">
            <v>184.86</v>
          </cell>
          <cell r="BY467">
            <v>188.79</v>
          </cell>
          <cell r="BZ467">
            <v>192.73</v>
          </cell>
          <cell r="CA467">
            <v>196.66</v>
          </cell>
          <cell r="CB467">
            <v>200.59</v>
          </cell>
          <cell r="CC467">
            <v>180.93</v>
          </cell>
        </row>
        <row r="468">
          <cell r="AD468">
            <v>99</v>
          </cell>
          <cell r="AE468">
            <v>78.48</v>
          </cell>
          <cell r="AF468">
            <v>82.32</v>
          </cell>
          <cell r="AG468">
            <v>85.16</v>
          </cell>
          <cell r="AH468">
            <v>87.99</v>
          </cell>
          <cell r="AI468">
            <v>90.83</v>
          </cell>
          <cell r="AJ468">
            <v>93.67</v>
          </cell>
          <cell r="AK468">
            <v>96.51</v>
          </cell>
          <cell r="AL468">
            <v>99.34</v>
          </cell>
          <cell r="AM468">
            <v>102.18</v>
          </cell>
          <cell r="AN468">
            <v>105.02</v>
          </cell>
          <cell r="AO468">
            <v>107.85</v>
          </cell>
          <cell r="AP468">
            <v>110.69</v>
          </cell>
          <cell r="AQ468">
            <v>113.53</v>
          </cell>
          <cell r="AR468">
            <v>116.37</v>
          </cell>
          <cell r="AS468">
            <v>119.2</v>
          </cell>
          <cell r="AT468">
            <v>122.04</v>
          </cell>
          <cell r="AU468">
            <v>124.88</v>
          </cell>
          <cell r="AV468">
            <v>127.71</v>
          </cell>
          <cell r="AW468">
            <v>130.55000000000001</v>
          </cell>
          <cell r="AX468">
            <v>133.38999999999999</v>
          </cell>
          <cell r="AY468">
            <v>136.22999999999999</v>
          </cell>
          <cell r="AZ468">
            <v>139.06</v>
          </cell>
          <cell r="BA468">
            <v>141.9</v>
          </cell>
          <cell r="BB468">
            <v>144.74</v>
          </cell>
          <cell r="BC468">
            <v>130.55000000000001</v>
          </cell>
          <cell r="BD468">
            <v>99</v>
          </cell>
          <cell r="BE468">
            <v>111.28</v>
          </cell>
          <cell r="BF468">
            <v>115.25</v>
          </cell>
          <cell r="BG468">
            <v>119.22</v>
          </cell>
          <cell r="BH468">
            <v>123.19</v>
          </cell>
          <cell r="BI468">
            <v>127.16</v>
          </cell>
          <cell r="BJ468">
            <v>131.13999999999999</v>
          </cell>
          <cell r="BK468">
            <v>135.11000000000001</v>
          </cell>
          <cell r="BL468">
            <v>139.08000000000001</v>
          </cell>
          <cell r="BM468">
            <v>143.05000000000001</v>
          </cell>
          <cell r="BN468">
            <v>147.02000000000001</v>
          </cell>
          <cell r="BO468">
            <v>151</v>
          </cell>
          <cell r="BP468">
            <v>154.97</v>
          </cell>
          <cell r="BQ468">
            <v>158.94</v>
          </cell>
          <cell r="BR468">
            <v>162.91</v>
          </cell>
          <cell r="BS468">
            <v>166.88</v>
          </cell>
          <cell r="BT468">
            <v>170.86</v>
          </cell>
          <cell r="BU468">
            <v>174.83</v>
          </cell>
          <cell r="BV468">
            <v>178.8</v>
          </cell>
          <cell r="BW468">
            <v>182.77</v>
          </cell>
          <cell r="BX468">
            <v>186.74</v>
          </cell>
          <cell r="BY468">
            <v>190.72</v>
          </cell>
          <cell r="BZ468">
            <v>194.69</v>
          </cell>
          <cell r="CA468">
            <v>198.66</v>
          </cell>
          <cell r="CB468">
            <v>202.63</v>
          </cell>
          <cell r="CC468">
            <v>182.77</v>
          </cell>
        </row>
        <row r="469">
          <cell r="AD469">
            <v>100</v>
          </cell>
          <cell r="AE469">
            <v>80.28</v>
          </cell>
          <cell r="AF469">
            <v>83.15</v>
          </cell>
          <cell r="AG469">
            <v>86.01</v>
          </cell>
          <cell r="AH469">
            <v>88.88</v>
          </cell>
          <cell r="AI469">
            <v>91.75</v>
          </cell>
          <cell r="AJ469">
            <v>94.61</v>
          </cell>
          <cell r="AK469">
            <v>97.48</v>
          </cell>
          <cell r="AL469">
            <v>100.34</v>
          </cell>
          <cell r="AM469">
            <v>103.21</v>
          </cell>
          <cell r="AN469">
            <v>106.07</v>
          </cell>
          <cell r="AO469">
            <v>108.94</v>
          </cell>
          <cell r="AP469">
            <v>111.81</v>
          </cell>
          <cell r="AQ469">
            <v>114.67</v>
          </cell>
          <cell r="AR469">
            <v>117.54</v>
          </cell>
          <cell r="AS469">
            <v>120.4</v>
          </cell>
          <cell r="AT469">
            <v>123.27</v>
          </cell>
          <cell r="AU469">
            <v>126.14</v>
          </cell>
          <cell r="AV469">
            <v>129</v>
          </cell>
          <cell r="AW469">
            <v>131.87</v>
          </cell>
          <cell r="AX469">
            <v>134.72999999999999</v>
          </cell>
          <cell r="AY469">
            <v>137.6</v>
          </cell>
          <cell r="AZ469">
            <v>140.46</v>
          </cell>
          <cell r="BA469">
            <v>143.33000000000001</v>
          </cell>
          <cell r="BB469">
            <v>146.19999999999999</v>
          </cell>
          <cell r="BC469">
            <v>131.87</v>
          </cell>
          <cell r="BD469">
            <v>100</v>
          </cell>
          <cell r="BE469">
            <v>112.4</v>
          </cell>
          <cell r="BF469">
            <v>116.41</v>
          </cell>
          <cell r="BG469">
            <v>120.42</v>
          </cell>
          <cell r="BH469">
            <v>124.43</v>
          </cell>
          <cell r="BI469">
            <v>128.44</v>
          </cell>
          <cell r="BJ469">
            <v>132.46</v>
          </cell>
          <cell r="BK469">
            <v>136.47</v>
          </cell>
          <cell r="BL469">
            <v>140.47999999999999</v>
          </cell>
          <cell r="BM469">
            <v>144.49</v>
          </cell>
          <cell r="BN469">
            <v>148.5</v>
          </cell>
          <cell r="BO469">
            <v>152.52000000000001</v>
          </cell>
          <cell r="BP469">
            <v>156.53</v>
          </cell>
          <cell r="BQ469">
            <v>160.54</v>
          </cell>
          <cell r="BR469">
            <v>164.55</v>
          </cell>
          <cell r="BS469">
            <v>168.56</v>
          </cell>
          <cell r="BT469">
            <v>172.58</v>
          </cell>
          <cell r="BU469">
            <v>176.59</v>
          </cell>
          <cell r="BV469">
            <v>180.6</v>
          </cell>
          <cell r="BW469">
            <v>184.61</v>
          </cell>
          <cell r="BX469">
            <v>188.63</v>
          </cell>
          <cell r="BY469">
            <v>192.64</v>
          </cell>
          <cell r="BZ469">
            <v>196.65</v>
          </cell>
          <cell r="CA469">
            <v>200.66</v>
          </cell>
          <cell r="CB469">
            <v>204.67</v>
          </cell>
          <cell r="CC469">
            <v>184.61</v>
          </cell>
        </row>
        <row r="470">
          <cell r="AD470">
            <v>101</v>
          </cell>
          <cell r="AE470">
            <v>81.08</v>
          </cell>
          <cell r="AF470">
            <v>83.98</v>
          </cell>
          <cell r="AG470">
            <v>86.87</v>
          </cell>
          <cell r="AH470">
            <v>89.77</v>
          </cell>
          <cell r="AI470">
            <v>92.66</v>
          </cell>
          <cell r="AJ470">
            <v>95.55</v>
          </cell>
          <cell r="AK470">
            <v>98.45</v>
          </cell>
          <cell r="AL470">
            <v>101.34</v>
          </cell>
          <cell r="AM470">
            <v>104.24</v>
          </cell>
          <cell r="AN470">
            <v>107.13</v>
          </cell>
          <cell r="AO470">
            <v>110.03</v>
          </cell>
          <cell r="AP470">
            <v>112.92</v>
          </cell>
          <cell r="AQ470">
            <v>115.82</v>
          </cell>
          <cell r="AR470">
            <v>118.71</v>
          </cell>
          <cell r="AS470">
            <v>121.6</v>
          </cell>
          <cell r="AT470">
            <v>124.5</v>
          </cell>
          <cell r="AU470">
            <v>127.39</v>
          </cell>
          <cell r="AV470">
            <v>130.29</v>
          </cell>
          <cell r="AW470">
            <v>133.18</v>
          </cell>
          <cell r="AX470">
            <v>136.08000000000001</v>
          </cell>
          <cell r="AY470">
            <v>138.97</v>
          </cell>
          <cell r="AZ470">
            <v>141.87</v>
          </cell>
          <cell r="BA470">
            <v>144.76</v>
          </cell>
          <cell r="BB470">
            <v>147.65</v>
          </cell>
          <cell r="BC470">
            <v>133.18</v>
          </cell>
          <cell r="BD470">
            <v>101</v>
          </cell>
          <cell r="BE470">
            <v>113.51</v>
          </cell>
          <cell r="BF470">
            <v>117.57</v>
          </cell>
          <cell r="BG470">
            <v>121.62</v>
          </cell>
          <cell r="BH470">
            <v>125.67</v>
          </cell>
          <cell r="BI470">
            <v>129.72</v>
          </cell>
          <cell r="BJ470">
            <v>133.78</v>
          </cell>
          <cell r="BK470">
            <v>137.83000000000001</v>
          </cell>
          <cell r="BL470">
            <v>141.88</v>
          </cell>
          <cell r="BM470">
            <v>145.93</v>
          </cell>
          <cell r="BN470">
            <v>149.97999999999999</v>
          </cell>
          <cell r="BO470">
            <v>154.04</v>
          </cell>
          <cell r="BP470">
            <v>158.09</v>
          </cell>
          <cell r="BQ470">
            <v>162.13999999999999</v>
          </cell>
          <cell r="BR470">
            <v>166.19</v>
          </cell>
          <cell r="BS470">
            <v>170.25</v>
          </cell>
          <cell r="BT470">
            <v>174.3</v>
          </cell>
          <cell r="BU470">
            <v>178.35</v>
          </cell>
          <cell r="BV470">
            <v>182.4</v>
          </cell>
          <cell r="BW470">
            <v>186.45</v>
          </cell>
          <cell r="BX470">
            <v>190.51</v>
          </cell>
          <cell r="BY470">
            <v>194.56</v>
          </cell>
          <cell r="BZ470">
            <v>198.61</v>
          </cell>
          <cell r="CA470">
            <v>202.66</v>
          </cell>
          <cell r="CB470">
            <v>206.72</v>
          </cell>
          <cell r="CC470">
            <v>186.45</v>
          </cell>
        </row>
        <row r="471">
          <cell r="AD471">
            <v>102</v>
          </cell>
          <cell r="AE471">
            <v>81.88</v>
          </cell>
          <cell r="AF471">
            <v>84.8</v>
          </cell>
          <cell r="AG471">
            <v>87.73</v>
          </cell>
          <cell r="AH471">
            <v>90.65</v>
          </cell>
          <cell r="AI471">
            <v>93.57</v>
          </cell>
          <cell r="AJ471">
            <v>96.5</v>
          </cell>
          <cell r="AK471">
            <v>99.42</v>
          </cell>
          <cell r="AL471">
            <v>102.34</v>
          </cell>
          <cell r="AM471">
            <v>105.27</v>
          </cell>
          <cell r="AN471">
            <v>108.19</v>
          </cell>
          <cell r="AO471">
            <v>111.11</v>
          </cell>
          <cell r="AP471">
            <v>114.04</v>
          </cell>
          <cell r="AQ471">
            <v>116.96</v>
          </cell>
          <cell r="AR471">
            <v>119.88</v>
          </cell>
          <cell r="AS471">
            <v>122.81</v>
          </cell>
          <cell r="AT471">
            <v>125.73</v>
          </cell>
          <cell r="AU471">
            <v>128.65</v>
          </cell>
          <cell r="AV471">
            <v>131.57</v>
          </cell>
          <cell r="AW471">
            <v>134.5</v>
          </cell>
          <cell r="AX471">
            <v>137.41999999999999</v>
          </cell>
          <cell r="AY471">
            <v>140.34</v>
          </cell>
          <cell r="AZ471">
            <v>143.27000000000001</v>
          </cell>
          <cell r="BA471">
            <v>146.19</v>
          </cell>
          <cell r="BB471">
            <v>149.11000000000001</v>
          </cell>
          <cell r="BC471">
            <v>134.5</v>
          </cell>
          <cell r="BD471">
            <v>102</v>
          </cell>
          <cell r="BE471">
            <v>114.63</v>
          </cell>
          <cell r="BF471">
            <v>118.73</v>
          </cell>
          <cell r="BG471">
            <v>122.82</v>
          </cell>
          <cell r="BH471">
            <v>126.91</v>
          </cell>
          <cell r="BI471">
            <v>131</v>
          </cell>
          <cell r="BJ471">
            <v>135.1</v>
          </cell>
          <cell r="BK471">
            <v>139.19</v>
          </cell>
          <cell r="BL471">
            <v>143.28</v>
          </cell>
          <cell r="BM471">
            <v>147.37</v>
          </cell>
          <cell r="BN471">
            <v>151.47</v>
          </cell>
          <cell r="BO471">
            <v>155.56</v>
          </cell>
          <cell r="BP471">
            <v>159.65</v>
          </cell>
          <cell r="BQ471">
            <v>163.74</v>
          </cell>
          <cell r="BR471">
            <v>167.83</v>
          </cell>
          <cell r="BS471">
            <v>171.93</v>
          </cell>
          <cell r="BT471">
            <v>176.02</v>
          </cell>
          <cell r="BU471">
            <v>180.11</v>
          </cell>
          <cell r="BV471">
            <v>184.2</v>
          </cell>
          <cell r="BW471">
            <v>188.3</v>
          </cell>
          <cell r="BX471">
            <v>192.39</v>
          </cell>
          <cell r="BY471">
            <v>196.48</v>
          </cell>
          <cell r="BZ471">
            <v>200.57</v>
          </cell>
          <cell r="CA471">
            <v>204.67</v>
          </cell>
          <cell r="CB471">
            <v>208.76</v>
          </cell>
          <cell r="CC471">
            <v>188.3</v>
          </cell>
        </row>
        <row r="472">
          <cell r="AD472">
            <v>103</v>
          </cell>
          <cell r="AE472">
            <v>82.68</v>
          </cell>
          <cell r="AF472">
            <v>85.63</v>
          </cell>
          <cell r="AG472">
            <v>88.58</v>
          </cell>
          <cell r="AH472">
            <v>91.54</v>
          </cell>
          <cell r="AI472">
            <v>94.49</v>
          </cell>
          <cell r="AJ472">
            <v>97.44</v>
          </cell>
          <cell r="AK472">
            <v>100.39</v>
          </cell>
          <cell r="AL472">
            <v>103.34</v>
          </cell>
          <cell r="AM472">
            <v>106.3</v>
          </cell>
          <cell r="AN472">
            <v>109.25</v>
          </cell>
          <cell r="AO472">
            <v>112.2</v>
          </cell>
          <cell r="AP472">
            <v>115.15</v>
          </cell>
          <cell r="AQ472">
            <v>118.1</v>
          </cell>
          <cell r="AR472">
            <v>121.05</v>
          </cell>
          <cell r="AS472">
            <v>124.01</v>
          </cell>
          <cell r="AT472">
            <v>126.96</v>
          </cell>
          <cell r="AU472">
            <v>129.91</v>
          </cell>
          <cell r="AV472">
            <v>132.86000000000001</v>
          </cell>
          <cell r="AW472">
            <v>135.81</v>
          </cell>
          <cell r="AX472">
            <v>138.76</v>
          </cell>
          <cell r="AY472">
            <v>141.72</v>
          </cell>
          <cell r="AZ472">
            <v>144.66999999999999</v>
          </cell>
          <cell r="BA472">
            <v>147.62</v>
          </cell>
          <cell r="BB472">
            <v>150.57</v>
          </cell>
          <cell r="BC472">
            <v>135.81</v>
          </cell>
          <cell r="BD472">
            <v>103</v>
          </cell>
          <cell r="BE472">
            <v>115.75</v>
          </cell>
          <cell r="BF472">
            <v>119.89</v>
          </cell>
          <cell r="BG472">
            <v>124.02</v>
          </cell>
          <cell r="BH472">
            <v>128.15</v>
          </cell>
          <cell r="BI472">
            <v>132.28</v>
          </cell>
          <cell r="BJ472">
            <v>136.41999999999999</v>
          </cell>
          <cell r="BK472">
            <v>140.55000000000001</v>
          </cell>
          <cell r="BL472">
            <v>144.68</v>
          </cell>
          <cell r="BM472">
            <v>148.81</v>
          </cell>
          <cell r="BN472">
            <v>152.94999999999999</v>
          </cell>
          <cell r="BO472">
            <v>157.08000000000001</v>
          </cell>
          <cell r="BP472">
            <v>161.21</v>
          </cell>
          <cell r="BQ472">
            <v>165.34</v>
          </cell>
          <cell r="BR472">
            <v>169.48</v>
          </cell>
          <cell r="BS472">
            <v>173.61</v>
          </cell>
          <cell r="BT472">
            <v>177.74</v>
          </cell>
          <cell r="BU472">
            <v>181.87</v>
          </cell>
          <cell r="BV472">
            <v>186.01</v>
          </cell>
          <cell r="BW472">
            <v>190.14</v>
          </cell>
          <cell r="BX472">
            <v>194.27</v>
          </cell>
          <cell r="BY472">
            <v>198.4</v>
          </cell>
          <cell r="BZ472">
            <v>202.54</v>
          </cell>
          <cell r="CA472">
            <v>206.67</v>
          </cell>
          <cell r="CB472">
            <v>210.8</v>
          </cell>
          <cell r="CC472">
            <v>190.14</v>
          </cell>
        </row>
        <row r="473">
          <cell r="AD473">
            <v>104</v>
          </cell>
          <cell r="AE473">
            <v>83.48</v>
          </cell>
          <cell r="AF473">
            <v>86.46</v>
          </cell>
          <cell r="AG473">
            <v>89.44</v>
          </cell>
          <cell r="AH473">
            <v>92.42</v>
          </cell>
          <cell r="AI473">
            <v>95.4</v>
          </cell>
          <cell r="AJ473">
            <v>98.38</v>
          </cell>
          <cell r="AK473">
            <v>101.36</v>
          </cell>
          <cell r="AL473">
            <v>104.34</v>
          </cell>
          <cell r="AM473">
            <v>107.32</v>
          </cell>
          <cell r="AN473">
            <v>110.3</v>
          </cell>
          <cell r="AO473">
            <v>113.29</v>
          </cell>
          <cell r="AP473">
            <v>116.27</v>
          </cell>
          <cell r="AQ473">
            <v>119.25</v>
          </cell>
          <cell r="AR473">
            <v>122.23</v>
          </cell>
          <cell r="AS473">
            <v>125.21</v>
          </cell>
          <cell r="AT473">
            <v>128.19</v>
          </cell>
          <cell r="AU473">
            <v>131.16999999999999</v>
          </cell>
          <cell r="AV473">
            <v>134.15</v>
          </cell>
          <cell r="AW473">
            <v>137.13</v>
          </cell>
          <cell r="AX473">
            <v>140.11000000000001</v>
          </cell>
          <cell r="AY473">
            <v>143.09</v>
          </cell>
          <cell r="AZ473">
            <v>146.07</v>
          </cell>
          <cell r="BA473">
            <v>149.05000000000001</v>
          </cell>
          <cell r="BB473">
            <v>152.03</v>
          </cell>
          <cell r="BC473">
            <v>137.13</v>
          </cell>
          <cell r="BD473">
            <v>104</v>
          </cell>
          <cell r="BE473">
            <v>116.87</v>
          </cell>
          <cell r="BF473">
            <v>121.05</v>
          </cell>
          <cell r="BG473">
            <v>125.22</v>
          </cell>
          <cell r="BH473">
            <v>129.38999999999999</v>
          </cell>
          <cell r="BI473">
            <v>133.56</v>
          </cell>
          <cell r="BJ473">
            <v>137.74</v>
          </cell>
          <cell r="BK473">
            <v>141.91</v>
          </cell>
          <cell r="BL473">
            <v>146.08000000000001</v>
          </cell>
          <cell r="BM473">
            <v>150.25</v>
          </cell>
          <cell r="BN473">
            <v>154.43</v>
          </cell>
          <cell r="BO473">
            <v>158.6</v>
          </cell>
          <cell r="BP473">
            <v>162.77000000000001</v>
          </cell>
          <cell r="BQ473">
            <v>166.94</v>
          </cell>
          <cell r="BR473">
            <v>171.12</v>
          </cell>
          <cell r="BS473">
            <v>175.29</v>
          </cell>
          <cell r="BT473">
            <v>179.46</v>
          </cell>
          <cell r="BU473">
            <v>183.63</v>
          </cell>
          <cell r="BV473">
            <v>187.81</v>
          </cell>
          <cell r="BW473">
            <v>191.98</v>
          </cell>
          <cell r="BX473">
            <v>196.15</v>
          </cell>
          <cell r="BY473">
            <v>200.32</v>
          </cell>
          <cell r="BZ473">
            <v>204.5</v>
          </cell>
          <cell r="CA473">
            <v>208.67</v>
          </cell>
          <cell r="CB473">
            <v>212.84</v>
          </cell>
          <cell r="CC473">
            <v>191.98</v>
          </cell>
        </row>
        <row r="474">
          <cell r="AD474">
            <v>105</v>
          </cell>
          <cell r="AE474">
            <v>84.28</v>
          </cell>
          <cell r="AF474">
            <v>87.29</v>
          </cell>
          <cell r="AG474">
            <v>90.3</v>
          </cell>
          <cell r="AH474">
            <v>93.31</v>
          </cell>
          <cell r="AI474">
            <v>96.32</v>
          </cell>
          <cell r="AJ474">
            <v>99.33</v>
          </cell>
          <cell r="AK474">
            <v>102.33</v>
          </cell>
          <cell r="AL474">
            <v>105.34</v>
          </cell>
          <cell r="AM474">
            <v>108.35</v>
          </cell>
          <cell r="AN474">
            <v>111.36</v>
          </cell>
          <cell r="AO474">
            <v>114.37</v>
          </cell>
          <cell r="AP474">
            <v>117.38</v>
          </cell>
          <cell r="AQ474">
            <v>120.39</v>
          </cell>
          <cell r="AR474">
            <v>123.4</v>
          </cell>
          <cell r="AS474">
            <v>126.41</v>
          </cell>
          <cell r="AT474">
            <v>129.41999999999999</v>
          </cell>
          <cell r="AU474">
            <v>132.43</v>
          </cell>
          <cell r="AV474">
            <v>135.43</v>
          </cell>
          <cell r="AW474">
            <v>138.44</v>
          </cell>
          <cell r="AX474">
            <v>141.44999999999999</v>
          </cell>
          <cell r="AY474">
            <v>144.46</v>
          </cell>
          <cell r="AZ474">
            <v>147.47</v>
          </cell>
          <cell r="BA474">
            <v>150.47999999999999</v>
          </cell>
          <cell r="BB474">
            <v>153.49</v>
          </cell>
          <cell r="BC474">
            <v>138.44</v>
          </cell>
          <cell r="BD474">
            <v>105</v>
          </cell>
          <cell r="BE474">
            <v>117.99</v>
          </cell>
          <cell r="BF474">
            <v>122.21</v>
          </cell>
          <cell r="BG474">
            <v>126.42</v>
          </cell>
          <cell r="BH474">
            <v>130.63</v>
          </cell>
          <cell r="BI474">
            <v>134.84</v>
          </cell>
          <cell r="BJ474">
            <v>139.06</v>
          </cell>
          <cell r="BK474">
            <v>143.27000000000001</v>
          </cell>
          <cell r="BL474">
            <v>147.47999999999999</v>
          </cell>
          <cell r="BM474">
            <v>151.69</v>
          </cell>
          <cell r="BN474">
            <v>155.91</v>
          </cell>
          <cell r="BO474">
            <v>160.12</v>
          </cell>
          <cell r="BP474">
            <v>164.33</v>
          </cell>
          <cell r="BQ474">
            <v>168.55</v>
          </cell>
          <cell r="BR474">
            <v>172.76</v>
          </cell>
          <cell r="BS474">
            <v>176.97</v>
          </cell>
          <cell r="BT474">
            <v>181.18</v>
          </cell>
          <cell r="BU474">
            <v>185.4</v>
          </cell>
          <cell r="BV474">
            <v>189.61</v>
          </cell>
          <cell r="BW474">
            <v>193.82</v>
          </cell>
          <cell r="BX474">
            <v>198.03</v>
          </cell>
          <cell r="BY474">
            <v>202.25</v>
          </cell>
          <cell r="BZ474">
            <v>206.46</v>
          </cell>
          <cell r="CA474">
            <v>210.67</v>
          </cell>
          <cell r="CB474">
            <v>214.88</v>
          </cell>
          <cell r="CC474">
            <v>193.82</v>
          </cell>
        </row>
        <row r="475">
          <cell r="AD475">
            <v>106</v>
          </cell>
          <cell r="AE475">
            <v>85.08</v>
          </cell>
          <cell r="AF475">
            <v>88.12</v>
          </cell>
          <cell r="AG475">
            <v>91.16</v>
          </cell>
          <cell r="AH475">
            <v>94.19</v>
          </cell>
          <cell r="AI475">
            <v>97.23</v>
          </cell>
          <cell r="AJ475">
            <v>100.27</v>
          </cell>
          <cell r="AK475">
            <v>103.31</v>
          </cell>
          <cell r="AL475">
            <v>106.34</v>
          </cell>
          <cell r="AM475">
            <v>109.38</v>
          </cell>
          <cell r="AN475">
            <v>112.42</v>
          </cell>
          <cell r="AO475">
            <v>115.46</v>
          </cell>
          <cell r="AP475">
            <v>118.5</v>
          </cell>
          <cell r="AQ475">
            <v>121.53</v>
          </cell>
          <cell r="AR475">
            <v>124.57</v>
          </cell>
          <cell r="AS475">
            <v>127.61</v>
          </cell>
          <cell r="AT475">
            <v>130.65</v>
          </cell>
          <cell r="AU475">
            <v>133.68</v>
          </cell>
          <cell r="AV475">
            <v>136.72</v>
          </cell>
          <cell r="AW475">
            <v>139.76</v>
          </cell>
          <cell r="AX475">
            <v>142.80000000000001</v>
          </cell>
          <cell r="AY475">
            <v>145.83000000000001</v>
          </cell>
          <cell r="AZ475">
            <v>148.87</v>
          </cell>
          <cell r="BA475">
            <v>151.91</v>
          </cell>
          <cell r="BB475">
            <v>154.94999999999999</v>
          </cell>
          <cell r="BC475">
            <v>139.76</v>
          </cell>
          <cell r="BD475">
            <v>106</v>
          </cell>
          <cell r="BE475">
            <v>119.11</v>
          </cell>
          <cell r="BF475">
            <v>123.36</v>
          </cell>
          <cell r="BG475">
            <v>127.62</v>
          </cell>
          <cell r="BH475">
            <v>131.87</v>
          </cell>
          <cell r="BI475">
            <v>136.12</v>
          </cell>
          <cell r="BJ475">
            <v>140.38</v>
          </cell>
          <cell r="BK475">
            <v>144.63</v>
          </cell>
          <cell r="BL475">
            <v>148.88</v>
          </cell>
          <cell r="BM475">
            <v>153.13</v>
          </cell>
          <cell r="BN475">
            <v>157.38999999999999</v>
          </cell>
          <cell r="BO475">
            <v>161.63999999999999</v>
          </cell>
          <cell r="BP475">
            <v>165.89</v>
          </cell>
          <cell r="BQ475">
            <v>170.15</v>
          </cell>
          <cell r="BR475">
            <v>174.4</v>
          </cell>
          <cell r="BS475">
            <v>178.65</v>
          </cell>
          <cell r="BT475">
            <v>182.9</v>
          </cell>
          <cell r="BU475">
            <v>187.16</v>
          </cell>
          <cell r="BV475">
            <v>191.41</v>
          </cell>
          <cell r="BW475">
            <v>195.66</v>
          </cell>
          <cell r="BX475">
            <v>199.92</v>
          </cell>
          <cell r="BY475">
            <v>204.17</v>
          </cell>
          <cell r="BZ475">
            <v>208.42</v>
          </cell>
          <cell r="CA475">
            <v>212.67</v>
          </cell>
          <cell r="CB475">
            <v>216.93</v>
          </cell>
          <cell r="CC475">
            <v>195.66</v>
          </cell>
        </row>
        <row r="476">
          <cell r="AD476">
            <v>107</v>
          </cell>
          <cell r="AE476">
            <v>85.88</v>
          </cell>
          <cell r="AF476">
            <v>88.95</v>
          </cell>
          <cell r="AG476">
            <v>92.01</v>
          </cell>
          <cell r="AH476">
            <v>95.08</v>
          </cell>
          <cell r="AI476">
            <v>98.15</v>
          </cell>
          <cell r="AJ476">
            <v>101.21</v>
          </cell>
          <cell r="AK476">
            <v>104.28</v>
          </cell>
          <cell r="AL476">
            <v>107.34</v>
          </cell>
          <cell r="AM476">
            <v>110.41</v>
          </cell>
          <cell r="AN476">
            <v>113.48</v>
          </cell>
          <cell r="AO476">
            <v>116.54</v>
          </cell>
          <cell r="AP476">
            <v>119.61</v>
          </cell>
          <cell r="AQ476">
            <v>122.68</v>
          </cell>
          <cell r="AR476">
            <v>125.74</v>
          </cell>
          <cell r="AS476">
            <v>128.81</v>
          </cell>
          <cell r="AT476">
            <v>131.88</v>
          </cell>
          <cell r="AU476">
            <v>134.94</v>
          </cell>
          <cell r="AV476">
            <v>138.01</v>
          </cell>
          <cell r="AW476">
            <v>141.07</v>
          </cell>
          <cell r="AX476">
            <v>144.13999999999999</v>
          </cell>
          <cell r="AY476">
            <v>147.21</v>
          </cell>
          <cell r="AZ476">
            <v>150.27000000000001</v>
          </cell>
          <cell r="BA476">
            <v>153.34</v>
          </cell>
          <cell r="BB476">
            <v>156.41</v>
          </cell>
          <cell r="BC476">
            <v>141.07</v>
          </cell>
          <cell r="BD476">
            <v>107</v>
          </cell>
          <cell r="BE476">
            <v>120.23</v>
          </cell>
          <cell r="BF476">
            <v>124.52</v>
          </cell>
          <cell r="BG476">
            <v>128.82</v>
          </cell>
          <cell r="BH476">
            <v>133.11000000000001</v>
          </cell>
          <cell r="BI476">
            <v>137.4</v>
          </cell>
          <cell r="BJ476">
            <v>141.69999999999999</v>
          </cell>
          <cell r="BK476">
            <v>145.99</v>
          </cell>
          <cell r="BL476">
            <v>150.28</v>
          </cell>
          <cell r="BM476">
            <v>154.58000000000001</v>
          </cell>
          <cell r="BN476">
            <v>158.87</v>
          </cell>
          <cell r="BO476">
            <v>163.16</v>
          </cell>
          <cell r="BP476">
            <v>167.45</v>
          </cell>
          <cell r="BQ476">
            <v>171.75</v>
          </cell>
          <cell r="BR476">
            <v>176.04</v>
          </cell>
          <cell r="BS476">
            <v>180.33</v>
          </cell>
          <cell r="BT476">
            <v>184.63</v>
          </cell>
          <cell r="BU476">
            <v>188.92</v>
          </cell>
          <cell r="BV476">
            <v>193.21</v>
          </cell>
          <cell r="BW476">
            <v>197.5</v>
          </cell>
          <cell r="BX476">
            <v>201.8</v>
          </cell>
          <cell r="BY476">
            <v>206.09</v>
          </cell>
          <cell r="BZ476">
            <v>210.38</v>
          </cell>
          <cell r="CA476">
            <v>214.68</v>
          </cell>
          <cell r="CB476">
            <v>218.97</v>
          </cell>
          <cell r="CC476">
            <v>197.5</v>
          </cell>
        </row>
        <row r="477">
          <cell r="AD477">
            <v>108</v>
          </cell>
          <cell r="AE477">
            <v>86.68</v>
          </cell>
          <cell r="AF477">
            <v>89.77</v>
          </cell>
          <cell r="AG477">
            <v>92.87</v>
          </cell>
          <cell r="AH477">
            <v>95.96</v>
          </cell>
          <cell r="AI477">
            <v>99.06</v>
          </cell>
          <cell r="AJ477">
            <v>102.15</v>
          </cell>
          <cell r="AK477">
            <v>105.25</v>
          </cell>
          <cell r="AL477">
            <v>108.34</v>
          </cell>
          <cell r="AM477">
            <v>111.44</v>
          </cell>
          <cell r="AN477">
            <v>114.54</v>
          </cell>
          <cell r="AO477">
            <v>117.63</v>
          </cell>
          <cell r="AP477">
            <v>120.73</v>
          </cell>
          <cell r="AQ477">
            <v>123.82</v>
          </cell>
          <cell r="AR477">
            <v>126.92</v>
          </cell>
          <cell r="AS477">
            <v>130.01</v>
          </cell>
          <cell r="AT477">
            <v>133.11000000000001</v>
          </cell>
          <cell r="AU477">
            <v>136.19999999999999</v>
          </cell>
          <cell r="AV477">
            <v>139.30000000000001</v>
          </cell>
          <cell r="AW477">
            <v>142.38999999999999</v>
          </cell>
          <cell r="AX477">
            <v>145.49</v>
          </cell>
          <cell r="AY477">
            <v>148.58000000000001</v>
          </cell>
          <cell r="AZ477">
            <v>151.68</v>
          </cell>
          <cell r="BA477">
            <v>154.77000000000001</v>
          </cell>
          <cell r="BB477">
            <v>157.87</v>
          </cell>
          <cell r="BC477">
            <v>142.38999999999999</v>
          </cell>
          <cell r="BD477">
            <v>108</v>
          </cell>
          <cell r="BE477">
            <v>121.35</v>
          </cell>
          <cell r="BF477">
            <v>125.68</v>
          </cell>
          <cell r="BG477">
            <v>130.02000000000001</v>
          </cell>
          <cell r="BH477">
            <v>134.35</v>
          </cell>
          <cell r="BI477">
            <v>138.68</v>
          </cell>
          <cell r="BJ477">
            <v>143.02000000000001</v>
          </cell>
          <cell r="BK477">
            <v>147.35</v>
          </cell>
          <cell r="BL477">
            <v>151.68</v>
          </cell>
          <cell r="BM477">
            <v>156.02000000000001</v>
          </cell>
          <cell r="BN477">
            <v>160.35</v>
          </cell>
          <cell r="BO477">
            <v>164.68</v>
          </cell>
          <cell r="BP477">
            <v>169.01</v>
          </cell>
          <cell r="BQ477">
            <v>173.35</v>
          </cell>
          <cell r="BR477">
            <v>177.68</v>
          </cell>
          <cell r="BS477">
            <v>182.01</v>
          </cell>
          <cell r="BT477">
            <v>186.35</v>
          </cell>
          <cell r="BU477">
            <v>190.68</v>
          </cell>
          <cell r="BV477">
            <v>195.01</v>
          </cell>
          <cell r="BW477">
            <v>199.35</v>
          </cell>
          <cell r="BX477">
            <v>203.68</v>
          </cell>
          <cell r="BY477">
            <v>208.01</v>
          </cell>
          <cell r="BZ477">
            <v>212.35</v>
          </cell>
          <cell r="CA477">
            <v>216.68</v>
          </cell>
          <cell r="CB477">
            <v>221.01</v>
          </cell>
          <cell r="CC477">
            <v>199.35</v>
          </cell>
        </row>
        <row r="478">
          <cell r="AD478">
            <v>109</v>
          </cell>
          <cell r="AE478">
            <v>87.48</v>
          </cell>
          <cell r="AF478">
            <v>90.6</v>
          </cell>
          <cell r="AG478">
            <v>93.73</v>
          </cell>
          <cell r="AH478">
            <v>96.85</v>
          </cell>
          <cell r="AI478">
            <v>99.97</v>
          </cell>
          <cell r="AJ478">
            <v>103.1</v>
          </cell>
          <cell r="AK478">
            <v>106.22</v>
          </cell>
          <cell r="AL478">
            <v>109.34</v>
          </cell>
          <cell r="AM478">
            <v>112.47</v>
          </cell>
          <cell r="AN478">
            <v>115.59</v>
          </cell>
          <cell r="AO478">
            <v>118.72</v>
          </cell>
          <cell r="AP478">
            <v>121.84</v>
          </cell>
          <cell r="AQ478">
            <v>124.96</v>
          </cell>
          <cell r="AR478">
            <v>128.09</v>
          </cell>
          <cell r="AS478">
            <v>131.21</v>
          </cell>
          <cell r="AT478">
            <v>134.33000000000001</v>
          </cell>
          <cell r="AU478">
            <v>137.46</v>
          </cell>
          <cell r="AV478">
            <v>140.58000000000001</v>
          </cell>
          <cell r="AW478">
            <v>143.71</v>
          </cell>
          <cell r="AX478">
            <v>146.83000000000001</v>
          </cell>
          <cell r="AY478">
            <v>149.94999999999999</v>
          </cell>
          <cell r="AZ478">
            <v>153.08000000000001</v>
          </cell>
          <cell r="BA478">
            <v>156.19999999999999</v>
          </cell>
          <cell r="BB478">
            <v>159.32</v>
          </cell>
          <cell r="BC478">
            <v>143.71</v>
          </cell>
          <cell r="BD478">
            <v>109</v>
          </cell>
          <cell r="BE478">
            <v>122.47</v>
          </cell>
          <cell r="BF478">
            <v>126.84</v>
          </cell>
          <cell r="BG478">
            <v>131.22</v>
          </cell>
          <cell r="BH478">
            <v>135.59</v>
          </cell>
          <cell r="BI478">
            <v>139.96</v>
          </cell>
          <cell r="BJ478">
            <v>144.34</v>
          </cell>
          <cell r="BK478">
            <v>148.71</v>
          </cell>
          <cell r="BL478">
            <v>153.08000000000001</v>
          </cell>
          <cell r="BM478">
            <v>157.46</v>
          </cell>
          <cell r="BN478">
            <v>161.83000000000001</v>
          </cell>
          <cell r="BO478">
            <v>166.2</v>
          </cell>
          <cell r="BP478">
            <v>170.58</v>
          </cell>
          <cell r="BQ478">
            <v>174.95</v>
          </cell>
          <cell r="BR478">
            <v>179.32</v>
          </cell>
          <cell r="BS478">
            <v>183.7</v>
          </cell>
          <cell r="BT478">
            <v>188.07</v>
          </cell>
          <cell r="BU478">
            <v>192.44</v>
          </cell>
          <cell r="BV478">
            <v>196.81</v>
          </cell>
          <cell r="BW478">
            <v>201.19</v>
          </cell>
          <cell r="BX478">
            <v>205.56</v>
          </cell>
          <cell r="BY478">
            <v>209.93</v>
          </cell>
          <cell r="BZ478">
            <v>214.31</v>
          </cell>
          <cell r="CA478">
            <v>218.68</v>
          </cell>
          <cell r="CB478">
            <v>223.05</v>
          </cell>
          <cell r="CC478">
            <v>201.19</v>
          </cell>
        </row>
        <row r="479">
          <cell r="AD479">
            <v>110</v>
          </cell>
          <cell r="AE479">
            <v>88.28</v>
          </cell>
          <cell r="AF479">
            <v>91.43</v>
          </cell>
          <cell r="AG479">
            <v>94.58</v>
          </cell>
          <cell r="AH479">
            <v>97.74</v>
          </cell>
          <cell r="AI479">
            <v>100.89</v>
          </cell>
          <cell r="AJ479">
            <v>104.04</v>
          </cell>
          <cell r="AK479">
            <v>107.19</v>
          </cell>
          <cell r="AL479">
            <v>110.34</v>
          </cell>
          <cell r="AM479">
            <v>113.5</v>
          </cell>
          <cell r="AN479">
            <v>116.65</v>
          </cell>
          <cell r="AO479">
            <v>119.8</v>
          </cell>
          <cell r="AP479">
            <v>122.95</v>
          </cell>
          <cell r="AQ479">
            <v>126.11</v>
          </cell>
          <cell r="AR479">
            <v>129.26</v>
          </cell>
          <cell r="AS479">
            <v>132.41</v>
          </cell>
          <cell r="AT479">
            <v>135.56</v>
          </cell>
          <cell r="AU479">
            <v>138.72</v>
          </cell>
          <cell r="AV479">
            <v>141.87</v>
          </cell>
          <cell r="AW479">
            <v>145.02000000000001</v>
          </cell>
          <cell r="AX479">
            <v>148.16999999999999</v>
          </cell>
          <cell r="AY479">
            <v>151.33000000000001</v>
          </cell>
          <cell r="AZ479">
            <v>154.47999999999999</v>
          </cell>
          <cell r="BA479">
            <v>157.63</v>
          </cell>
          <cell r="BB479">
            <v>160.78</v>
          </cell>
          <cell r="BC479">
            <v>145.02000000000001</v>
          </cell>
          <cell r="BD479">
            <v>110</v>
          </cell>
          <cell r="BE479">
            <v>123.59</v>
          </cell>
          <cell r="BF479">
            <v>128</v>
          </cell>
          <cell r="BG479">
            <v>132.41999999999999</v>
          </cell>
          <cell r="BH479">
            <v>136.83000000000001</v>
          </cell>
          <cell r="BI479">
            <v>141.24</v>
          </cell>
          <cell r="BJ479">
            <v>145.66</v>
          </cell>
          <cell r="BK479">
            <v>150.07</v>
          </cell>
          <cell r="BL479">
            <v>154.47999999999999</v>
          </cell>
          <cell r="BM479">
            <v>158.9</v>
          </cell>
          <cell r="BN479">
            <v>163.31</v>
          </cell>
          <cell r="BO479">
            <v>167.72</v>
          </cell>
          <cell r="BP479">
            <v>172.14</v>
          </cell>
          <cell r="BQ479">
            <v>176.55</v>
          </cell>
          <cell r="BR479">
            <v>180.96</v>
          </cell>
          <cell r="BS479">
            <v>185.38</v>
          </cell>
          <cell r="BT479">
            <v>189.79</v>
          </cell>
          <cell r="BU479">
            <v>194.2</v>
          </cell>
          <cell r="BV479">
            <v>198.62</v>
          </cell>
          <cell r="BW479">
            <v>203.03</v>
          </cell>
          <cell r="BX479">
            <v>207.44</v>
          </cell>
          <cell r="BY479">
            <v>211.86</v>
          </cell>
          <cell r="BZ479">
            <v>216.27</v>
          </cell>
          <cell r="CA479">
            <v>220.68</v>
          </cell>
          <cell r="CB479">
            <v>225.1</v>
          </cell>
          <cell r="CC479">
            <v>203.03</v>
          </cell>
        </row>
        <row r="480">
          <cell r="AD480">
            <v>111</v>
          </cell>
          <cell r="AE480">
            <v>89.08</v>
          </cell>
          <cell r="AF480">
            <v>92.26</v>
          </cell>
          <cell r="AG480">
            <v>95.44</v>
          </cell>
          <cell r="AH480">
            <v>98.62</v>
          </cell>
          <cell r="AI480">
            <v>101.8</v>
          </cell>
          <cell r="AJ480">
            <v>104.98</v>
          </cell>
          <cell r="AK480">
            <v>108.16</v>
          </cell>
          <cell r="AL480">
            <v>111.35</v>
          </cell>
          <cell r="AM480">
            <v>114.53</v>
          </cell>
          <cell r="AN480">
            <v>117.71</v>
          </cell>
          <cell r="AO480">
            <v>120.89</v>
          </cell>
          <cell r="AP480">
            <v>124.07</v>
          </cell>
          <cell r="AQ480">
            <v>127.25</v>
          </cell>
          <cell r="AR480">
            <v>130.43</v>
          </cell>
          <cell r="AS480">
            <v>133.61000000000001</v>
          </cell>
          <cell r="AT480">
            <v>136.79</v>
          </cell>
          <cell r="AU480">
            <v>139.97</v>
          </cell>
          <cell r="AV480">
            <v>143.16</v>
          </cell>
          <cell r="AW480">
            <v>146.34</v>
          </cell>
          <cell r="AX480">
            <v>149.52000000000001</v>
          </cell>
          <cell r="AY480">
            <v>152.69999999999999</v>
          </cell>
          <cell r="AZ480">
            <v>155.88</v>
          </cell>
          <cell r="BA480">
            <v>159.06</v>
          </cell>
          <cell r="BB480">
            <v>162.24</v>
          </cell>
          <cell r="BC480">
            <v>146.34</v>
          </cell>
          <cell r="BD480">
            <v>111</v>
          </cell>
          <cell r="BE480">
            <v>124.71</v>
          </cell>
          <cell r="BF480">
            <v>129.16</v>
          </cell>
          <cell r="BG480">
            <v>133.62</v>
          </cell>
          <cell r="BH480">
            <v>138.07</v>
          </cell>
          <cell r="BI480">
            <v>142.52000000000001</v>
          </cell>
          <cell r="BJ480">
            <v>146.97999999999999</v>
          </cell>
          <cell r="BK480">
            <v>151.43</v>
          </cell>
          <cell r="BL480">
            <v>155.88</v>
          </cell>
          <cell r="BM480">
            <v>160.34</v>
          </cell>
          <cell r="BN480">
            <v>164.79</v>
          </cell>
          <cell r="BO480">
            <v>169.24</v>
          </cell>
          <cell r="BP480">
            <v>173.7</v>
          </cell>
          <cell r="BQ480">
            <v>178.15</v>
          </cell>
          <cell r="BR480">
            <v>182.6</v>
          </cell>
          <cell r="BS480">
            <v>187.06</v>
          </cell>
          <cell r="BT480">
            <v>191.51</v>
          </cell>
          <cell r="BU480">
            <v>195.96</v>
          </cell>
          <cell r="BV480">
            <v>200.42</v>
          </cell>
          <cell r="BW480">
            <v>204.87</v>
          </cell>
          <cell r="BX480">
            <v>209.32</v>
          </cell>
          <cell r="BY480">
            <v>213.78</v>
          </cell>
          <cell r="BZ480">
            <v>218.23</v>
          </cell>
          <cell r="CA480">
            <v>222.68</v>
          </cell>
          <cell r="CB480">
            <v>227.14</v>
          </cell>
          <cell r="CC480">
            <v>204.87</v>
          </cell>
        </row>
        <row r="481">
          <cell r="AD481">
            <v>112</v>
          </cell>
          <cell r="AE481">
            <v>89.88</v>
          </cell>
          <cell r="AF481">
            <v>93.09</v>
          </cell>
          <cell r="AG481">
            <v>96.3</v>
          </cell>
          <cell r="AH481">
            <v>99.51</v>
          </cell>
          <cell r="AI481">
            <v>102.72</v>
          </cell>
          <cell r="AJ481">
            <v>105.93</v>
          </cell>
          <cell r="AK481">
            <v>109.14</v>
          </cell>
          <cell r="AL481">
            <v>112.35</v>
          </cell>
          <cell r="AM481">
            <v>115.56</v>
          </cell>
          <cell r="AN481">
            <v>118.77</v>
          </cell>
          <cell r="AO481">
            <v>121.97</v>
          </cell>
          <cell r="AP481">
            <v>125.18</v>
          </cell>
          <cell r="AQ481">
            <v>128.38999999999999</v>
          </cell>
          <cell r="AR481">
            <v>131.6</v>
          </cell>
          <cell r="AS481">
            <v>134.81</v>
          </cell>
          <cell r="AT481">
            <v>138.02000000000001</v>
          </cell>
          <cell r="AU481">
            <v>141.22999999999999</v>
          </cell>
          <cell r="AV481">
            <v>144.44</v>
          </cell>
          <cell r="AW481">
            <v>147.65</v>
          </cell>
          <cell r="AX481">
            <v>150.86000000000001</v>
          </cell>
          <cell r="AY481">
            <v>154.07</v>
          </cell>
          <cell r="AZ481">
            <v>157.28</v>
          </cell>
          <cell r="BA481">
            <v>160.49</v>
          </cell>
          <cell r="BB481">
            <v>163.69999999999999</v>
          </cell>
          <cell r="BC481">
            <v>147.65</v>
          </cell>
          <cell r="BD481">
            <v>112</v>
          </cell>
          <cell r="BE481">
            <v>125.83</v>
          </cell>
          <cell r="BF481">
            <v>130.32</v>
          </cell>
          <cell r="BG481">
            <v>134.82</v>
          </cell>
          <cell r="BH481">
            <v>139.31</v>
          </cell>
          <cell r="BI481">
            <v>143.80000000000001</v>
          </cell>
          <cell r="BJ481">
            <v>148.30000000000001</v>
          </cell>
          <cell r="BK481">
            <v>152.79</v>
          </cell>
          <cell r="BL481">
            <v>157.28</v>
          </cell>
          <cell r="BM481">
            <v>161.78</v>
          </cell>
          <cell r="BN481">
            <v>166.27</v>
          </cell>
          <cell r="BO481">
            <v>170.76</v>
          </cell>
          <cell r="BP481">
            <v>175.26</v>
          </cell>
          <cell r="BQ481">
            <v>179.75</v>
          </cell>
          <cell r="BR481">
            <v>184.25</v>
          </cell>
          <cell r="BS481">
            <v>188.74</v>
          </cell>
          <cell r="BT481">
            <v>193.23</v>
          </cell>
          <cell r="BU481">
            <v>197.73</v>
          </cell>
          <cell r="BV481">
            <v>202.22</v>
          </cell>
          <cell r="BW481">
            <v>206.71</v>
          </cell>
          <cell r="BX481">
            <v>211.21</v>
          </cell>
          <cell r="BY481">
            <v>215.7</v>
          </cell>
          <cell r="BZ481">
            <v>220.19</v>
          </cell>
          <cell r="CA481">
            <v>224.69</v>
          </cell>
          <cell r="CB481">
            <v>229.18</v>
          </cell>
          <cell r="CC481">
            <v>206.71</v>
          </cell>
        </row>
        <row r="482">
          <cell r="AD482">
            <v>113</v>
          </cell>
          <cell r="AE482">
            <v>90.88</v>
          </cell>
          <cell r="AF482">
            <v>93.92</v>
          </cell>
          <cell r="AG482">
            <v>97.15</v>
          </cell>
          <cell r="AH482">
            <v>100.39</v>
          </cell>
          <cell r="AI482">
            <v>103.63</v>
          </cell>
          <cell r="AJ482">
            <v>106.87</v>
          </cell>
          <cell r="AK482">
            <v>110.11</v>
          </cell>
          <cell r="AL482">
            <v>113.35</v>
          </cell>
          <cell r="AM482">
            <v>116.58</v>
          </cell>
          <cell r="AN482">
            <v>119.82</v>
          </cell>
          <cell r="AO482">
            <v>123.06</v>
          </cell>
          <cell r="AP482">
            <v>126.3</v>
          </cell>
          <cell r="AQ482">
            <v>129.54</v>
          </cell>
          <cell r="AR482">
            <v>132.78</v>
          </cell>
          <cell r="AS482">
            <v>136.01</v>
          </cell>
          <cell r="AT482">
            <v>139.25</v>
          </cell>
          <cell r="AU482">
            <v>142.49</v>
          </cell>
          <cell r="AV482">
            <v>145.72999999999999</v>
          </cell>
          <cell r="AW482">
            <v>148.97</v>
          </cell>
          <cell r="AX482">
            <v>152.21</v>
          </cell>
          <cell r="AY482">
            <v>155.44</v>
          </cell>
          <cell r="AZ482">
            <v>158.68</v>
          </cell>
          <cell r="BA482">
            <v>161.91999999999999</v>
          </cell>
          <cell r="BB482">
            <v>165.16</v>
          </cell>
          <cell r="BC482">
            <v>148.97</v>
          </cell>
          <cell r="BD482">
            <v>113</v>
          </cell>
          <cell r="BE482">
            <v>126.95</v>
          </cell>
          <cell r="BF482">
            <v>131.47999999999999</v>
          </cell>
          <cell r="BG482">
            <v>136.02000000000001</v>
          </cell>
          <cell r="BH482">
            <v>140.55000000000001</v>
          </cell>
          <cell r="BI482">
            <v>145.08000000000001</v>
          </cell>
          <cell r="BJ482">
            <v>149.62</v>
          </cell>
          <cell r="BK482">
            <v>154.15</v>
          </cell>
          <cell r="BL482">
            <v>158.68</v>
          </cell>
          <cell r="BM482">
            <v>163.22</v>
          </cell>
          <cell r="BN482">
            <v>167.75</v>
          </cell>
          <cell r="BO482">
            <v>172.29</v>
          </cell>
          <cell r="BP482">
            <v>176.82</v>
          </cell>
          <cell r="BQ482">
            <v>181.35</v>
          </cell>
          <cell r="BR482">
            <v>185.89</v>
          </cell>
          <cell r="BS482">
            <v>190.42</v>
          </cell>
          <cell r="BT482">
            <v>194.95</v>
          </cell>
          <cell r="BU482">
            <v>199.49</v>
          </cell>
          <cell r="BV482">
            <v>204.02</v>
          </cell>
          <cell r="BW482">
            <v>208.55</v>
          </cell>
          <cell r="BX482">
            <v>213.09</v>
          </cell>
          <cell r="BY482">
            <v>217.62</v>
          </cell>
          <cell r="BZ482">
            <v>222.16</v>
          </cell>
          <cell r="CA482">
            <v>226.69</v>
          </cell>
          <cell r="CB482">
            <v>231.22</v>
          </cell>
          <cell r="CC482">
            <v>208.55</v>
          </cell>
        </row>
        <row r="483">
          <cell r="AD483">
            <v>114</v>
          </cell>
          <cell r="AE483">
            <v>91.48</v>
          </cell>
          <cell r="AF483">
            <v>94.74</v>
          </cell>
          <cell r="AG483">
            <v>98.01</v>
          </cell>
          <cell r="AH483">
            <v>101.28</v>
          </cell>
          <cell r="AI483">
            <v>104.54</v>
          </cell>
          <cell r="AJ483">
            <v>107.81</v>
          </cell>
          <cell r="AK483">
            <v>111.08</v>
          </cell>
          <cell r="AL483">
            <v>114.35</v>
          </cell>
          <cell r="AM483">
            <v>117.61</v>
          </cell>
          <cell r="AN483">
            <v>120.88</v>
          </cell>
          <cell r="AO483">
            <v>124.15</v>
          </cell>
          <cell r="AP483">
            <v>127.41</v>
          </cell>
          <cell r="AQ483">
            <v>130.68</v>
          </cell>
          <cell r="AR483">
            <v>133.94999999999999</v>
          </cell>
          <cell r="AS483">
            <v>137.22</v>
          </cell>
          <cell r="AT483">
            <v>140.47999999999999</v>
          </cell>
          <cell r="AU483">
            <v>143.75</v>
          </cell>
          <cell r="AV483">
            <v>147.02000000000001</v>
          </cell>
          <cell r="AW483">
            <v>150.28</v>
          </cell>
          <cell r="AX483">
            <v>153.55000000000001</v>
          </cell>
          <cell r="AY483">
            <v>156.82</v>
          </cell>
          <cell r="AZ483">
            <v>160.08000000000001</v>
          </cell>
          <cell r="BA483">
            <v>163.35</v>
          </cell>
          <cell r="BB483">
            <v>166.62</v>
          </cell>
          <cell r="BC483">
            <v>150.28</v>
          </cell>
          <cell r="BD483">
            <v>114</v>
          </cell>
          <cell r="BE483">
            <v>128.07</v>
          </cell>
          <cell r="BF483">
            <v>132.63999999999999</v>
          </cell>
          <cell r="BG483">
            <v>137.22</v>
          </cell>
          <cell r="BH483">
            <v>141.79</v>
          </cell>
          <cell r="BI483">
            <v>146.36000000000001</v>
          </cell>
          <cell r="BJ483">
            <v>150.94</v>
          </cell>
          <cell r="BK483">
            <v>155.51</v>
          </cell>
          <cell r="BL483">
            <v>160.08000000000001</v>
          </cell>
          <cell r="BM483">
            <v>164.66</v>
          </cell>
          <cell r="BN483">
            <v>169.23</v>
          </cell>
          <cell r="BO483">
            <v>173.81</v>
          </cell>
          <cell r="BP483">
            <v>178.38</v>
          </cell>
          <cell r="BQ483">
            <v>182.95</v>
          </cell>
          <cell r="BR483">
            <v>187.53</v>
          </cell>
          <cell r="BS483">
            <v>192.1</v>
          </cell>
          <cell r="BT483">
            <v>196.67</v>
          </cell>
          <cell r="BU483">
            <v>201.25</v>
          </cell>
          <cell r="BV483">
            <v>205.82</v>
          </cell>
          <cell r="BW483">
            <v>210.4</v>
          </cell>
          <cell r="BX483">
            <v>214.97</v>
          </cell>
          <cell r="BY483">
            <v>219.54</v>
          </cell>
          <cell r="BZ483">
            <v>224.12</v>
          </cell>
          <cell r="CA483">
            <v>228.69</v>
          </cell>
          <cell r="CB483">
            <v>233.26</v>
          </cell>
          <cell r="CC483">
            <v>210.4</v>
          </cell>
        </row>
        <row r="484">
          <cell r="AD484">
            <v>115</v>
          </cell>
          <cell r="AE484">
            <v>92.28</v>
          </cell>
          <cell r="AF484">
            <v>95.57</v>
          </cell>
          <cell r="AG484">
            <v>98.87</v>
          </cell>
          <cell r="AH484">
            <v>102.16</v>
          </cell>
          <cell r="AI484">
            <v>105.46</v>
          </cell>
          <cell r="AJ484">
            <v>108.75</v>
          </cell>
          <cell r="AK484">
            <v>112.05</v>
          </cell>
          <cell r="AL484">
            <v>115.35</v>
          </cell>
          <cell r="AM484">
            <v>118.64</v>
          </cell>
          <cell r="AN484">
            <v>121.94</v>
          </cell>
          <cell r="AO484">
            <v>125.23</v>
          </cell>
          <cell r="AP484">
            <v>128.53</v>
          </cell>
          <cell r="AQ484">
            <v>131.82</v>
          </cell>
          <cell r="AR484">
            <v>135.12</v>
          </cell>
          <cell r="AS484">
            <v>138.41999999999999</v>
          </cell>
          <cell r="AT484">
            <v>141.71</v>
          </cell>
          <cell r="AU484">
            <v>145.01</v>
          </cell>
          <cell r="AV484">
            <v>148.30000000000001</v>
          </cell>
          <cell r="AW484">
            <v>151.6</v>
          </cell>
          <cell r="AX484">
            <v>154.88999999999999</v>
          </cell>
          <cell r="AY484">
            <v>158.19</v>
          </cell>
          <cell r="AZ484">
            <v>161.49</v>
          </cell>
          <cell r="BA484">
            <v>164.78</v>
          </cell>
          <cell r="BB484">
            <v>168.08</v>
          </cell>
          <cell r="BC484">
            <v>151.6</v>
          </cell>
          <cell r="BD484">
            <v>115</v>
          </cell>
          <cell r="BE484">
            <v>129.1</v>
          </cell>
          <cell r="BF484">
            <v>133.80000000000001</v>
          </cell>
          <cell r="BG484">
            <v>138.41999999999999</v>
          </cell>
          <cell r="BH484">
            <v>143.03</v>
          </cell>
          <cell r="BI484">
            <v>147.63999999999999</v>
          </cell>
          <cell r="BJ484">
            <v>152.26</v>
          </cell>
          <cell r="BK484">
            <v>156.87</v>
          </cell>
          <cell r="BL484">
            <v>161.47999999999999</v>
          </cell>
          <cell r="BM484">
            <v>166.1</v>
          </cell>
          <cell r="BN484">
            <v>170.71</v>
          </cell>
          <cell r="BO484">
            <v>175.33</v>
          </cell>
          <cell r="BP484">
            <v>179.94</v>
          </cell>
          <cell r="BQ484">
            <v>184.55</v>
          </cell>
          <cell r="BR484">
            <v>189.17</v>
          </cell>
          <cell r="BS484">
            <v>193.78</v>
          </cell>
          <cell r="BT484">
            <v>198.4</v>
          </cell>
          <cell r="BU484">
            <v>203.01</v>
          </cell>
          <cell r="BV484">
            <v>207.62</v>
          </cell>
          <cell r="BW484">
            <v>212.24</v>
          </cell>
          <cell r="BX484">
            <v>216.85</v>
          </cell>
          <cell r="BY484">
            <v>221.47</v>
          </cell>
          <cell r="BZ484">
            <v>226.08</v>
          </cell>
          <cell r="CA484">
            <v>230.69</v>
          </cell>
          <cell r="CB484">
            <v>235.31</v>
          </cell>
          <cell r="CC484">
            <v>212.24</v>
          </cell>
        </row>
        <row r="485">
          <cell r="AD485">
            <v>116</v>
          </cell>
          <cell r="AE485">
            <v>93.08</v>
          </cell>
          <cell r="AF485">
            <v>96.4</v>
          </cell>
          <cell r="AG485">
            <v>99.72</v>
          </cell>
          <cell r="AH485">
            <v>103.05</v>
          </cell>
          <cell r="AI485">
            <v>106.37</v>
          </cell>
          <cell r="AJ485">
            <v>109.7</v>
          </cell>
          <cell r="AK485">
            <v>113.02</v>
          </cell>
          <cell r="AL485">
            <v>116.35</v>
          </cell>
          <cell r="AM485">
            <v>119.67</v>
          </cell>
          <cell r="AN485">
            <v>123</v>
          </cell>
          <cell r="AO485">
            <v>126.32</v>
          </cell>
          <cell r="AP485">
            <v>129.63999999999999</v>
          </cell>
          <cell r="AQ485">
            <v>132.97</v>
          </cell>
          <cell r="AR485">
            <v>136.29</v>
          </cell>
          <cell r="AS485">
            <v>139.62</v>
          </cell>
          <cell r="AT485">
            <v>142.94</v>
          </cell>
          <cell r="AU485">
            <v>146.27000000000001</v>
          </cell>
          <cell r="AV485">
            <v>149.59</v>
          </cell>
          <cell r="AW485">
            <v>152.91</v>
          </cell>
          <cell r="AX485">
            <v>156.24</v>
          </cell>
          <cell r="AY485">
            <v>159.56</v>
          </cell>
          <cell r="AZ485">
            <v>162.88999999999999</v>
          </cell>
          <cell r="BA485">
            <v>166.21</v>
          </cell>
          <cell r="BB485">
            <v>169.54</v>
          </cell>
          <cell r="BC485">
            <v>152.91</v>
          </cell>
          <cell r="BD485">
            <v>116</v>
          </cell>
          <cell r="BE485">
            <v>130.31</v>
          </cell>
          <cell r="BF485">
            <v>134.96</v>
          </cell>
          <cell r="BG485">
            <v>139.61000000000001</v>
          </cell>
          <cell r="BH485">
            <v>144.27000000000001</v>
          </cell>
          <cell r="BI485">
            <v>148.91999999999999</v>
          </cell>
          <cell r="BJ485">
            <v>153.58000000000001</v>
          </cell>
          <cell r="BK485">
            <v>158.22999999999999</v>
          </cell>
          <cell r="BL485">
            <v>162.88</v>
          </cell>
          <cell r="BM485">
            <v>167.54</v>
          </cell>
          <cell r="BN485">
            <v>172.19</v>
          </cell>
          <cell r="BO485">
            <v>176.85</v>
          </cell>
          <cell r="BP485">
            <v>181.5</v>
          </cell>
          <cell r="BQ485">
            <v>186.16</v>
          </cell>
          <cell r="BR485">
            <v>190.81</v>
          </cell>
          <cell r="BS485">
            <v>195.46</v>
          </cell>
          <cell r="BT485">
            <v>200.12</v>
          </cell>
          <cell r="BU485">
            <v>204.77</v>
          </cell>
          <cell r="BV485">
            <v>209.43</v>
          </cell>
          <cell r="BW485">
            <v>214.08</v>
          </cell>
          <cell r="BX485">
            <v>218.73</v>
          </cell>
          <cell r="BY485">
            <v>223.39</v>
          </cell>
          <cell r="BZ485">
            <v>228.04</v>
          </cell>
          <cell r="CA485">
            <v>232.7</v>
          </cell>
          <cell r="CB485">
            <v>237.35</v>
          </cell>
          <cell r="CC485">
            <v>214.08</v>
          </cell>
        </row>
        <row r="486">
          <cell r="AD486">
            <v>117</v>
          </cell>
          <cell r="AE486">
            <v>93.88</v>
          </cell>
          <cell r="AF486">
            <v>97.23</v>
          </cell>
          <cell r="AG486">
            <v>100.58</v>
          </cell>
          <cell r="AH486">
            <v>103.93</v>
          </cell>
          <cell r="AI486">
            <v>107.29</v>
          </cell>
          <cell r="AJ486">
            <v>110.64</v>
          </cell>
          <cell r="AK486">
            <v>113.99</v>
          </cell>
          <cell r="AL486">
            <v>117.35</v>
          </cell>
          <cell r="AM486">
            <v>120.7</v>
          </cell>
          <cell r="AN486">
            <v>124.05</v>
          </cell>
          <cell r="AO486">
            <v>127.41</v>
          </cell>
          <cell r="AP486">
            <v>130.76</v>
          </cell>
          <cell r="AQ486">
            <v>134.11000000000001</v>
          </cell>
          <cell r="AR486">
            <v>137.46</v>
          </cell>
          <cell r="AS486">
            <v>140.82</v>
          </cell>
          <cell r="AT486">
            <v>144.16999999999999</v>
          </cell>
          <cell r="AU486">
            <v>147.52000000000001</v>
          </cell>
          <cell r="AV486">
            <v>150.88</v>
          </cell>
          <cell r="AW486">
            <v>154.22999999999999</v>
          </cell>
          <cell r="AX486">
            <v>157.58000000000001</v>
          </cell>
          <cell r="AY486">
            <v>160.94</v>
          </cell>
          <cell r="AZ486">
            <v>164.29</v>
          </cell>
          <cell r="BA486">
            <v>167.64</v>
          </cell>
          <cell r="BB486">
            <v>170.99</v>
          </cell>
          <cell r="BC486">
            <v>154.22999999999999</v>
          </cell>
          <cell r="BD486">
            <v>117</v>
          </cell>
          <cell r="BE486">
            <v>131.43</v>
          </cell>
          <cell r="BF486">
            <v>136.12</v>
          </cell>
          <cell r="BG486">
            <v>140.81</v>
          </cell>
          <cell r="BH486">
            <v>145.51</v>
          </cell>
          <cell r="BI486">
            <v>150.19999999999999</v>
          </cell>
          <cell r="BJ486">
            <v>154.9</v>
          </cell>
          <cell r="BK486">
            <v>159.59</v>
          </cell>
          <cell r="BL486">
            <v>164.29</v>
          </cell>
          <cell r="BM486">
            <v>168.98</v>
          </cell>
          <cell r="BN486">
            <v>173.67</v>
          </cell>
          <cell r="BO486">
            <v>178.37</v>
          </cell>
          <cell r="BP486">
            <v>183.06</v>
          </cell>
          <cell r="BQ486">
            <v>187.76</v>
          </cell>
          <cell r="BR486">
            <v>192.45</v>
          </cell>
          <cell r="BS486">
            <v>197.14</v>
          </cell>
          <cell r="BT486">
            <v>201.84</v>
          </cell>
          <cell r="BU486">
            <v>206.53</v>
          </cell>
          <cell r="BV486">
            <v>211.23</v>
          </cell>
          <cell r="BW486">
            <v>215.92</v>
          </cell>
          <cell r="BX486">
            <v>220.62</v>
          </cell>
          <cell r="BY486">
            <v>225.31</v>
          </cell>
          <cell r="BZ486">
            <v>230</v>
          </cell>
          <cell r="CA486">
            <v>234.7</v>
          </cell>
          <cell r="CB486">
            <v>239.39</v>
          </cell>
          <cell r="CC486">
            <v>215.92</v>
          </cell>
        </row>
        <row r="487">
          <cell r="AD487">
            <v>118</v>
          </cell>
          <cell r="AE487">
            <v>94.68</v>
          </cell>
          <cell r="AF487">
            <v>98.06</v>
          </cell>
          <cell r="AG487">
            <v>101.44</v>
          </cell>
          <cell r="AH487">
            <v>104.82</v>
          </cell>
          <cell r="AI487">
            <v>108.2</v>
          </cell>
          <cell r="AJ487">
            <v>111.58</v>
          </cell>
          <cell r="AK487">
            <v>114.97</v>
          </cell>
          <cell r="AL487">
            <v>118.35</v>
          </cell>
          <cell r="AM487">
            <v>121.73</v>
          </cell>
          <cell r="AN487">
            <v>125.11</v>
          </cell>
          <cell r="AO487">
            <v>128.49</v>
          </cell>
          <cell r="AP487">
            <v>131.87</v>
          </cell>
          <cell r="AQ487">
            <v>135.26</v>
          </cell>
          <cell r="AR487">
            <v>138.63999999999999</v>
          </cell>
          <cell r="AS487">
            <v>142.02000000000001</v>
          </cell>
          <cell r="AT487">
            <v>145.4</v>
          </cell>
          <cell r="AU487">
            <v>148.78</v>
          </cell>
          <cell r="AV487">
            <v>152.16</v>
          </cell>
          <cell r="AW487">
            <v>155.54</v>
          </cell>
          <cell r="AX487">
            <v>158.93</v>
          </cell>
          <cell r="AY487">
            <v>162.31</v>
          </cell>
          <cell r="AZ487">
            <v>165.69</v>
          </cell>
          <cell r="BA487">
            <v>169.07</v>
          </cell>
          <cell r="BB487">
            <v>172.45</v>
          </cell>
          <cell r="BC487">
            <v>155.54</v>
          </cell>
          <cell r="BD487">
            <v>118</v>
          </cell>
          <cell r="BE487">
            <v>132.55000000000001</v>
          </cell>
          <cell r="BF487">
            <v>137.28</v>
          </cell>
          <cell r="BG487">
            <v>142.01</v>
          </cell>
          <cell r="BH487">
            <v>146.75</v>
          </cell>
          <cell r="BI487">
            <v>151.47999999999999</v>
          </cell>
          <cell r="BJ487">
            <v>156.22</v>
          </cell>
          <cell r="BK487">
            <v>160.94999999999999</v>
          </cell>
          <cell r="BL487">
            <v>165.69</v>
          </cell>
          <cell r="BM487">
            <v>170.42</v>
          </cell>
          <cell r="BN487">
            <v>175.15</v>
          </cell>
          <cell r="BO487">
            <v>179.89</v>
          </cell>
          <cell r="BP487">
            <v>184.62</v>
          </cell>
          <cell r="BQ487">
            <v>189.36</v>
          </cell>
          <cell r="BR487">
            <v>194.09</v>
          </cell>
          <cell r="BS487">
            <v>198.83</v>
          </cell>
          <cell r="BT487">
            <v>203.56</v>
          </cell>
          <cell r="BU487">
            <v>208.29</v>
          </cell>
          <cell r="BV487">
            <v>213.03</v>
          </cell>
          <cell r="BW487">
            <v>217.76</v>
          </cell>
          <cell r="BX487">
            <v>222.5</v>
          </cell>
          <cell r="BY487">
            <v>227.23</v>
          </cell>
          <cell r="BZ487">
            <v>231.97</v>
          </cell>
          <cell r="CA487">
            <v>236.7</v>
          </cell>
          <cell r="CB487">
            <v>241.43</v>
          </cell>
          <cell r="CC487">
            <v>217.76</v>
          </cell>
        </row>
        <row r="488">
          <cell r="AD488">
            <v>119</v>
          </cell>
          <cell r="AE488">
            <v>95.48</v>
          </cell>
          <cell r="AF488">
            <v>98.89</v>
          </cell>
          <cell r="AG488">
            <v>102.3</v>
          </cell>
          <cell r="AH488">
            <v>105.71</v>
          </cell>
          <cell r="AI488">
            <v>109.12</v>
          </cell>
          <cell r="AJ488">
            <v>112.53</v>
          </cell>
          <cell r="AK488">
            <v>115.94</v>
          </cell>
          <cell r="AL488">
            <v>119.35</v>
          </cell>
          <cell r="AM488">
            <v>122.76</v>
          </cell>
          <cell r="AN488">
            <v>126.17</v>
          </cell>
          <cell r="AO488">
            <v>129.58000000000001</v>
          </cell>
          <cell r="AP488">
            <v>132.99</v>
          </cell>
          <cell r="AQ488">
            <v>136.4</v>
          </cell>
          <cell r="AR488">
            <v>139.81</v>
          </cell>
          <cell r="AS488">
            <v>143.22</v>
          </cell>
          <cell r="AT488">
            <v>146.63</v>
          </cell>
          <cell r="AU488">
            <v>150.04</v>
          </cell>
          <cell r="AV488">
            <v>153.44999999999999</v>
          </cell>
          <cell r="AW488">
            <v>156.86000000000001</v>
          </cell>
          <cell r="AX488">
            <v>160.27000000000001</v>
          </cell>
          <cell r="AY488">
            <v>163.68</v>
          </cell>
          <cell r="AZ488">
            <v>167.09</v>
          </cell>
          <cell r="BA488">
            <v>170.5</v>
          </cell>
          <cell r="BB488">
            <v>173.91</v>
          </cell>
          <cell r="BC488">
            <v>156.86000000000001</v>
          </cell>
          <cell r="BD488">
            <v>119</v>
          </cell>
          <cell r="BE488">
            <v>133.66999999999999</v>
          </cell>
          <cell r="BF488">
            <v>138.44</v>
          </cell>
          <cell r="BG488">
            <v>143.21</v>
          </cell>
          <cell r="BH488">
            <v>147.99</v>
          </cell>
          <cell r="BI488">
            <v>152.76</v>
          </cell>
          <cell r="BJ488">
            <v>157.54</v>
          </cell>
          <cell r="BK488">
            <v>162.31</v>
          </cell>
          <cell r="BL488">
            <v>167.09</v>
          </cell>
          <cell r="BM488">
            <v>171.86</v>
          </cell>
          <cell r="BN488">
            <v>176.64</v>
          </cell>
          <cell r="BO488">
            <v>181.41</v>
          </cell>
          <cell r="BP488">
            <v>186.18</v>
          </cell>
          <cell r="BQ488">
            <v>190.96</v>
          </cell>
          <cell r="BR488">
            <v>195.73</v>
          </cell>
          <cell r="BS488">
            <v>200.51</v>
          </cell>
          <cell r="BT488">
            <v>205.28</v>
          </cell>
          <cell r="BU488">
            <v>210.06</v>
          </cell>
          <cell r="BV488">
            <v>214.83</v>
          </cell>
          <cell r="BW488">
            <v>219.6</v>
          </cell>
          <cell r="BX488">
            <v>224.38</v>
          </cell>
          <cell r="BY488">
            <v>229.15</v>
          </cell>
          <cell r="BZ488">
            <v>233.93</v>
          </cell>
          <cell r="CA488">
            <v>238.7</v>
          </cell>
          <cell r="CB488">
            <v>243.48</v>
          </cell>
          <cell r="CC488">
            <v>219.6</v>
          </cell>
        </row>
        <row r="489">
          <cell r="AD489">
            <v>120</v>
          </cell>
          <cell r="AE489">
            <v>96.27</v>
          </cell>
          <cell r="AF489">
            <v>99.71</v>
          </cell>
          <cell r="AG489">
            <v>103.15</v>
          </cell>
          <cell r="AH489">
            <v>106.59</v>
          </cell>
          <cell r="AI489">
            <v>110.03</v>
          </cell>
          <cell r="AJ489">
            <v>113.47</v>
          </cell>
          <cell r="AK489">
            <v>116.91</v>
          </cell>
          <cell r="AL489">
            <v>120.35</v>
          </cell>
          <cell r="AM489">
            <v>123.79</v>
          </cell>
          <cell r="AN489">
            <v>127.23</v>
          </cell>
          <cell r="AO489">
            <v>130.66</v>
          </cell>
          <cell r="AP489">
            <v>134.1</v>
          </cell>
          <cell r="AQ489">
            <v>137.54</v>
          </cell>
          <cell r="AR489">
            <v>140.97999999999999</v>
          </cell>
          <cell r="AS489">
            <v>144.41999999999999</v>
          </cell>
          <cell r="AT489">
            <v>147.86000000000001</v>
          </cell>
          <cell r="AU489">
            <v>151.30000000000001</v>
          </cell>
          <cell r="AV489">
            <v>154.74</v>
          </cell>
          <cell r="AW489">
            <v>158.18</v>
          </cell>
          <cell r="AX489">
            <v>161.61000000000001</v>
          </cell>
          <cell r="AY489">
            <v>165.05</v>
          </cell>
          <cell r="AZ489">
            <v>168.49</v>
          </cell>
          <cell r="BA489">
            <v>171.93</v>
          </cell>
          <cell r="BB489">
            <v>175.37</v>
          </cell>
          <cell r="BC489">
            <v>158.18</v>
          </cell>
          <cell r="BD489">
            <v>120</v>
          </cell>
          <cell r="BE489">
            <v>134.78</v>
          </cell>
          <cell r="BF489">
            <v>139.6</v>
          </cell>
          <cell r="BG489">
            <v>144.41</v>
          </cell>
          <cell r="BH489">
            <v>149.22999999999999</v>
          </cell>
          <cell r="BI489">
            <v>154.04</v>
          </cell>
          <cell r="BJ489">
            <v>157.86000000000001</v>
          </cell>
          <cell r="BK489">
            <v>163.66999999999999</v>
          </cell>
          <cell r="BL489">
            <v>168.49</v>
          </cell>
          <cell r="BM489">
            <v>173.3</v>
          </cell>
          <cell r="BN489">
            <v>178.12</v>
          </cell>
          <cell r="BO489">
            <v>182.93</v>
          </cell>
          <cell r="BP489">
            <v>187.74</v>
          </cell>
          <cell r="BQ489">
            <v>192.56</v>
          </cell>
          <cell r="BR489">
            <v>197.37</v>
          </cell>
          <cell r="BS489">
            <v>202.19</v>
          </cell>
          <cell r="BT489">
            <v>207</v>
          </cell>
          <cell r="BU489">
            <v>211.82</v>
          </cell>
          <cell r="BV489">
            <v>216.63</v>
          </cell>
          <cell r="BW489">
            <v>221.45</v>
          </cell>
          <cell r="BX489">
            <v>226.26</v>
          </cell>
          <cell r="BY489">
            <v>231.07</v>
          </cell>
          <cell r="BZ489">
            <v>235.89</v>
          </cell>
          <cell r="CA489">
            <v>240.7</v>
          </cell>
          <cell r="CB489">
            <v>245.52</v>
          </cell>
          <cell r="CC489">
            <v>221.45</v>
          </cell>
        </row>
        <row r="490">
          <cell r="AD490">
            <v>121</v>
          </cell>
          <cell r="AE490">
            <v>97.07</v>
          </cell>
          <cell r="AF490">
            <v>100.54</v>
          </cell>
          <cell r="AG490">
            <v>104.01</v>
          </cell>
          <cell r="AH490">
            <v>107.48</v>
          </cell>
          <cell r="AI490">
            <v>110.94</v>
          </cell>
          <cell r="AJ490">
            <v>114.41</v>
          </cell>
          <cell r="AK490">
            <v>117.88</v>
          </cell>
          <cell r="AL490">
            <v>121.35</v>
          </cell>
          <cell r="AM490">
            <v>124.82</v>
          </cell>
          <cell r="AN490">
            <v>128.28</v>
          </cell>
          <cell r="AO490">
            <v>131.75</v>
          </cell>
          <cell r="AP490">
            <v>135.22</v>
          </cell>
          <cell r="AQ490">
            <v>138.69</v>
          </cell>
          <cell r="AR490">
            <v>142.15</v>
          </cell>
          <cell r="AS490">
            <v>145.62</v>
          </cell>
          <cell r="AT490">
            <v>149.09</v>
          </cell>
          <cell r="AU490">
            <v>152.56</v>
          </cell>
          <cell r="AV490">
            <v>156.02000000000001</v>
          </cell>
          <cell r="AW490">
            <v>159.49</v>
          </cell>
          <cell r="AX490">
            <v>162.96</v>
          </cell>
          <cell r="AY490">
            <v>166.43</v>
          </cell>
          <cell r="AZ490">
            <v>169.89</v>
          </cell>
          <cell r="BA490">
            <v>173.36</v>
          </cell>
          <cell r="BB490">
            <v>176.83</v>
          </cell>
          <cell r="BC490">
            <v>159.49</v>
          </cell>
          <cell r="BD490">
            <v>121</v>
          </cell>
          <cell r="BE490">
            <v>135.9</v>
          </cell>
          <cell r="BF490">
            <v>140.76</v>
          </cell>
          <cell r="BG490">
            <v>145.61000000000001</v>
          </cell>
          <cell r="BH490">
            <v>150.47</v>
          </cell>
          <cell r="BI490">
            <v>155.32</v>
          </cell>
          <cell r="BJ490">
            <v>160.18</v>
          </cell>
          <cell r="BK490">
            <v>165.03</v>
          </cell>
          <cell r="BL490">
            <v>169.89</v>
          </cell>
          <cell r="BM490">
            <v>174.74</v>
          </cell>
          <cell r="BN490">
            <v>179.6</v>
          </cell>
          <cell r="BO490">
            <v>184.45</v>
          </cell>
          <cell r="BP490">
            <v>189.31</v>
          </cell>
          <cell r="BQ490">
            <v>194.16</v>
          </cell>
          <cell r="BR490">
            <v>199.01</v>
          </cell>
          <cell r="BS490">
            <v>203.87</v>
          </cell>
          <cell r="BT490">
            <v>208.72</v>
          </cell>
          <cell r="BU490">
            <v>213.58</v>
          </cell>
          <cell r="BV490">
            <v>218.43</v>
          </cell>
          <cell r="BW490">
            <v>223.29</v>
          </cell>
          <cell r="BX490">
            <v>228.14</v>
          </cell>
          <cell r="BY490">
            <v>233</v>
          </cell>
          <cell r="BZ490">
            <v>237.85</v>
          </cell>
          <cell r="CA490">
            <v>242.71</v>
          </cell>
          <cell r="CB490">
            <v>247.56</v>
          </cell>
          <cell r="CC490">
            <v>223.29</v>
          </cell>
        </row>
        <row r="491">
          <cell r="AD491">
            <v>122</v>
          </cell>
          <cell r="AE491">
            <v>97.87</v>
          </cell>
          <cell r="AF491">
            <v>101.37</v>
          </cell>
          <cell r="AG491">
            <v>104.87</v>
          </cell>
          <cell r="AH491">
            <v>108.36</v>
          </cell>
          <cell r="AI491">
            <v>111.86</v>
          </cell>
          <cell r="AJ491">
            <v>115.36</v>
          </cell>
          <cell r="AK491">
            <v>118.85</v>
          </cell>
          <cell r="AL491">
            <v>122.35</v>
          </cell>
          <cell r="AM491">
            <v>125.84</v>
          </cell>
          <cell r="AN491">
            <v>129.34</v>
          </cell>
          <cell r="AO491">
            <v>132.84</v>
          </cell>
          <cell r="AP491">
            <v>136.33000000000001</v>
          </cell>
          <cell r="AQ491">
            <v>139.83000000000001</v>
          </cell>
          <cell r="AR491">
            <v>143.33000000000001</v>
          </cell>
          <cell r="AS491">
            <v>146.82</v>
          </cell>
          <cell r="AT491">
            <v>150.32</v>
          </cell>
          <cell r="AU491">
            <v>153.81</v>
          </cell>
          <cell r="AV491">
            <v>157.31</v>
          </cell>
          <cell r="AW491">
            <v>160.81</v>
          </cell>
          <cell r="AX491">
            <v>164.3</v>
          </cell>
          <cell r="AY491">
            <v>167.8</v>
          </cell>
          <cell r="AZ491">
            <v>171.3</v>
          </cell>
          <cell r="BA491">
            <v>174.79</v>
          </cell>
          <cell r="BB491">
            <v>178.29</v>
          </cell>
          <cell r="BC491">
            <v>160.81</v>
          </cell>
          <cell r="BD491">
            <v>122</v>
          </cell>
          <cell r="BE491">
            <v>137.02000000000001</v>
          </cell>
          <cell r="BF491">
            <v>141.91999999999999</v>
          </cell>
          <cell r="BG491">
            <v>146.81</v>
          </cell>
          <cell r="BH491">
            <v>151.71</v>
          </cell>
          <cell r="BI491">
            <v>156.6</v>
          </cell>
          <cell r="BJ491">
            <v>161.5</v>
          </cell>
          <cell r="BK491">
            <v>166.39</v>
          </cell>
          <cell r="BL491">
            <v>171.29</v>
          </cell>
          <cell r="BM491">
            <v>176.18</v>
          </cell>
          <cell r="BN491">
            <v>181.08</v>
          </cell>
          <cell r="BO491">
            <v>185.97</v>
          </cell>
          <cell r="BP491">
            <v>190.87</v>
          </cell>
          <cell r="BQ491">
            <v>195.76</v>
          </cell>
          <cell r="BR491">
            <v>200.66</v>
          </cell>
          <cell r="BS491">
            <v>205.55</v>
          </cell>
          <cell r="BT491">
            <v>210.45</v>
          </cell>
          <cell r="BU491">
            <v>215.34</v>
          </cell>
          <cell r="BV491">
            <v>220.23</v>
          </cell>
          <cell r="BW491">
            <v>225.13</v>
          </cell>
          <cell r="BX491">
            <v>230.02</v>
          </cell>
          <cell r="BY491">
            <v>234.92</v>
          </cell>
          <cell r="BZ491">
            <v>239.81</v>
          </cell>
          <cell r="CA491">
            <v>244.71</v>
          </cell>
          <cell r="CB491">
            <v>249.6</v>
          </cell>
          <cell r="CC491">
            <v>225.13</v>
          </cell>
        </row>
        <row r="492">
          <cell r="AD492">
            <v>123</v>
          </cell>
          <cell r="AE492">
            <v>98.67</v>
          </cell>
          <cell r="AF492">
            <v>102.2</v>
          </cell>
          <cell r="AG492">
            <v>105.72</v>
          </cell>
          <cell r="AH492">
            <v>109.25</v>
          </cell>
          <cell r="AI492">
            <v>112.77</v>
          </cell>
          <cell r="AJ492">
            <v>116.3</v>
          </cell>
          <cell r="AK492">
            <v>119.82</v>
          </cell>
          <cell r="AL492">
            <v>123.35</v>
          </cell>
          <cell r="AM492">
            <v>126.87</v>
          </cell>
          <cell r="AN492">
            <v>130.4</v>
          </cell>
          <cell r="AO492">
            <v>133.91999999999999</v>
          </cell>
          <cell r="AP492">
            <v>137.44999999999999</v>
          </cell>
          <cell r="AQ492">
            <v>140.97</v>
          </cell>
          <cell r="AR492">
            <v>144.5</v>
          </cell>
          <cell r="AS492">
            <v>148.02000000000001</v>
          </cell>
          <cell r="AT492">
            <v>151.55000000000001</v>
          </cell>
          <cell r="AU492">
            <v>155.07</v>
          </cell>
          <cell r="AV492">
            <v>158.6</v>
          </cell>
          <cell r="AW492">
            <v>162.12</v>
          </cell>
          <cell r="AX492">
            <v>165.65</v>
          </cell>
          <cell r="AY492">
            <v>169.17</v>
          </cell>
          <cell r="AZ492">
            <v>172.7</v>
          </cell>
          <cell r="BA492">
            <v>176.22</v>
          </cell>
          <cell r="BB492">
            <v>179.75</v>
          </cell>
          <cell r="BC492">
            <v>162.12</v>
          </cell>
          <cell r="BD492">
            <v>123</v>
          </cell>
          <cell r="BE492">
            <v>138.13999999999999</v>
          </cell>
          <cell r="BF492">
            <v>143.08000000000001</v>
          </cell>
          <cell r="BG492">
            <v>148.01</v>
          </cell>
          <cell r="BH492">
            <v>152.94999999999999</v>
          </cell>
          <cell r="BI492">
            <v>157.88</v>
          </cell>
          <cell r="BJ492">
            <v>162.82</v>
          </cell>
          <cell r="BK492">
            <v>167.75</v>
          </cell>
          <cell r="BL492">
            <v>172.69</v>
          </cell>
          <cell r="BM492">
            <v>177.62</v>
          </cell>
          <cell r="BN492">
            <v>182.56</v>
          </cell>
          <cell r="BO492">
            <v>187.49</v>
          </cell>
          <cell r="BP492">
            <v>192.43</v>
          </cell>
          <cell r="BQ492">
            <v>197.36</v>
          </cell>
          <cell r="BR492">
            <v>202.3</v>
          </cell>
          <cell r="BS492">
            <v>207.23</v>
          </cell>
          <cell r="BT492">
            <v>212.17</v>
          </cell>
          <cell r="BU492">
            <v>217.1</v>
          </cell>
          <cell r="BV492">
            <v>222.04</v>
          </cell>
          <cell r="BW492">
            <v>226.97</v>
          </cell>
          <cell r="BX492">
            <v>231.91</v>
          </cell>
          <cell r="BY492">
            <v>236.84</v>
          </cell>
          <cell r="BZ492">
            <v>241.78</v>
          </cell>
          <cell r="CA492">
            <v>246.71</v>
          </cell>
          <cell r="CB492">
            <v>251.65</v>
          </cell>
          <cell r="CC492">
            <v>226.97</v>
          </cell>
        </row>
        <row r="493">
          <cell r="AD493">
            <v>124</v>
          </cell>
          <cell r="AE493">
            <v>99.47</v>
          </cell>
          <cell r="AF493">
            <v>103.03</v>
          </cell>
          <cell r="AG493">
            <v>106.58</v>
          </cell>
          <cell r="AH493">
            <v>110.13</v>
          </cell>
          <cell r="AI493">
            <v>113.69</v>
          </cell>
          <cell r="AJ493">
            <v>117.24</v>
          </cell>
          <cell r="AK493">
            <v>120.79</v>
          </cell>
          <cell r="AL493">
            <v>124.35</v>
          </cell>
          <cell r="AM493">
            <v>127.9</v>
          </cell>
          <cell r="AN493">
            <v>131.46</v>
          </cell>
          <cell r="AO493">
            <v>135.01</v>
          </cell>
          <cell r="AP493">
            <v>138.56</v>
          </cell>
          <cell r="AQ493">
            <v>142.12</v>
          </cell>
          <cell r="AR493">
            <v>145.66999999999999</v>
          </cell>
          <cell r="AS493">
            <v>149.22</v>
          </cell>
          <cell r="AT493">
            <v>152.78</v>
          </cell>
          <cell r="AU493">
            <v>156.33000000000001</v>
          </cell>
          <cell r="AV493">
            <v>159.88</v>
          </cell>
          <cell r="AW493">
            <v>163.44</v>
          </cell>
          <cell r="AX493">
            <v>166.99</v>
          </cell>
          <cell r="AY493">
            <v>170.54</v>
          </cell>
          <cell r="AZ493">
            <v>174.1</v>
          </cell>
          <cell r="BA493">
            <v>177.65</v>
          </cell>
          <cell r="BB493">
            <v>181.21</v>
          </cell>
          <cell r="BC493">
            <v>163.44</v>
          </cell>
          <cell r="BD493">
            <v>124</v>
          </cell>
          <cell r="BE493">
            <v>139.26</v>
          </cell>
          <cell r="BF493">
            <v>144.24</v>
          </cell>
          <cell r="BG493">
            <v>149.21</v>
          </cell>
          <cell r="BH493">
            <v>154.19</v>
          </cell>
          <cell r="BI493">
            <v>159.16</v>
          </cell>
          <cell r="BJ493">
            <v>164.14</v>
          </cell>
          <cell r="BK493">
            <v>169.11</v>
          </cell>
          <cell r="BL493">
            <v>174.09</v>
          </cell>
          <cell r="BM493">
            <v>179.06</v>
          </cell>
          <cell r="BN493">
            <v>184.04</v>
          </cell>
          <cell r="BO493">
            <v>189.01</v>
          </cell>
          <cell r="BP493">
            <v>193.99</v>
          </cell>
          <cell r="BQ493">
            <v>198.96</v>
          </cell>
          <cell r="BR493">
            <v>203.94</v>
          </cell>
          <cell r="BS493">
            <v>208.91</v>
          </cell>
          <cell r="BT493">
            <v>213.89</v>
          </cell>
          <cell r="BU493">
            <v>218.86</v>
          </cell>
          <cell r="BV493">
            <v>223.84</v>
          </cell>
          <cell r="BW493">
            <v>228.81</v>
          </cell>
          <cell r="BX493">
            <v>233.79</v>
          </cell>
          <cell r="BY493">
            <v>238.76</v>
          </cell>
          <cell r="BZ493">
            <v>243.74</v>
          </cell>
          <cell r="CA493">
            <v>248.71</v>
          </cell>
          <cell r="CB493">
            <v>253.69</v>
          </cell>
          <cell r="CC493">
            <v>228.81</v>
          </cell>
        </row>
        <row r="494">
          <cell r="AD494">
            <v>125</v>
          </cell>
          <cell r="AE494">
            <v>100.27</v>
          </cell>
          <cell r="AF494">
            <v>103.86</v>
          </cell>
          <cell r="AG494">
            <v>107.44</v>
          </cell>
          <cell r="AH494">
            <v>111.02</v>
          </cell>
          <cell r="AI494">
            <v>114.6</v>
          </cell>
          <cell r="AJ494">
            <v>118.18</v>
          </cell>
          <cell r="AK494">
            <v>121.77</v>
          </cell>
          <cell r="AL494">
            <v>125.35</v>
          </cell>
          <cell r="AM494">
            <v>128.93</v>
          </cell>
          <cell r="AN494">
            <v>132.51</v>
          </cell>
          <cell r="AO494">
            <v>136.1</v>
          </cell>
          <cell r="AP494">
            <v>139.68</v>
          </cell>
          <cell r="AQ494">
            <v>143.26</v>
          </cell>
          <cell r="AR494">
            <v>146.84</v>
          </cell>
          <cell r="AS494">
            <v>150.41999999999999</v>
          </cell>
          <cell r="AT494">
            <v>154.01</v>
          </cell>
          <cell r="AU494">
            <v>157.59</v>
          </cell>
          <cell r="AV494">
            <v>161.16999999999999</v>
          </cell>
          <cell r="AW494">
            <v>164.75</v>
          </cell>
          <cell r="AX494">
            <v>168.34</v>
          </cell>
          <cell r="AY494">
            <v>171.92</v>
          </cell>
          <cell r="AZ494">
            <v>175.5</v>
          </cell>
          <cell r="BA494">
            <v>179.08</v>
          </cell>
          <cell r="BB494">
            <v>182.66</v>
          </cell>
          <cell r="BC494">
            <v>164.75</v>
          </cell>
          <cell r="BD494">
            <v>125</v>
          </cell>
          <cell r="BE494">
            <v>140.38</v>
          </cell>
          <cell r="BF494">
            <v>145.4</v>
          </cell>
          <cell r="BG494">
            <v>150.41</v>
          </cell>
          <cell r="BH494">
            <v>155.43</v>
          </cell>
          <cell r="BI494">
            <v>160.44</v>
          </cell>
          <cell r="BJ494">
            <v>165.46</v>
          </cell>
          <cell r="BK494">
            <v>170.47</v>
          </cell>
          <cell r="BL494">
            <v>175.49</v>
          </cell>
          <cell r="BM494">
            <v>180.5</v>
          </cell>
          <cell r="BN494">
            <v>185.52</v>
          </cell>
          <cell r="BO494">
            <v>190.53</v>
          </cell>
          <cell r="BP494">
            <v>195.55</v>
          </cell>
          <cell r="BQ494">
            <v>200.56</v>
          </cell>
          <cell r="BR494">
            <v>205.58</v>
          </cell>
          <cell r="BS494">
            <v>210.59</v>
          </cell>
          <cell r="BT494">
            <v>215.61</v>
          </cell>
          <cell r="BU494">
            <v>220.62</v>
          </cell>
          <cell r="BV494">
            <v>225.64</v>
          </cell>
          <cell r="BW494">
            <v>230.65</v>
          </cell>
          <cell r="BX494">
            <v>235.67</v>
          </cell>
          <cell r="BY494">
            <v>240.68</v>
          </cell>
          <cell r="BZ494">
            <v>245.7</v>
          </cell>
          <cell r="CA494">
            <v>250.71</v>
          </cell>
          <cell r="CB494">
            <v>255.73</v>
          </cell>
          <cell r="CC494">
            <v>230.65</v>
          </cell>
        </row>
        <row r="495">
          <cell r="AD495">
            <v>126</v>
          </cell>
          <cell r="AE495">
            <v>101.07</v>
          </cell>
          <cell r="AF495">
            <v>104.68</v>
          </cell>
          <cell r="AG495">
            <v>108.29</v>
          </cell>
          <cell r="AH495">
            <v>111.91</v>
          </cell>
          <cell r="AI495">
            <v>115.52</v>
          </cell>
          <cell r="AJ495">
            <v>119.12</v>
          </cell>
          <cell r="AK495">
            <v>122.74</v>
          </cell>
          <cell r="AL495">
            <v>126.35</v>
          </cell>
          <cell r="AM495">
            <v>129.96</v>
          </cell>
          <cell r="AN495">
            <v>133.57</v>
          </cell>
          <cell r="AO495">
            <v>137.18</v>
          </cell>
          <cell r="AP495">
            <v>140.79</v>
          </cell>
          <cell r="AQ495">
            <v>144.4</v>
          </cell>
          <cell r="AR495">
            <v>148.01</v>
          </cell>
          <cell r="AS495">
            <v>151.63</v>
          </cell>
          <cell r="AT495">
            <v>155.24</v>
          </cell>
          <cell r="AU495">
            <v>158.85</v>
          </cell>
          <cell r="AV495">
            <v>162.46</v>
          </cell>
          <cell r="AW495">
            <v>166.07</v>
          </cell>
          <cell r="AX495">
            <v>169.68</v>
          </cell>
          <cell r="AY495">
            <v>173.29</v>
          </cell>
          <cell r="AZ495">
            <v>176.9</v>
          </cell>
          <cell r="BA495">
            <v>180.51</v>
          </cell>
          <cell r="BB495">
            <v>184.12</v>
          </cell>
          <cell r="BC495">
            <v>166.07</v>
          </cell>
          <cell r="BD495">
            <v>126</v>
          </cell>
          <cell r="BE495">
            <v>141.5</v>
          </cell>
          <cell r="BF495">
            <v>146.56</v>
          </cell>
          <cell r="BG495">
            <v>151.61000000000001</v>
          </cell>
          <cell r="BH495">
            <v>156.66999999999999</v>
          </cell>
          <cell r="BI495">
            <v>161.72</v>
          </cell>
          <cell r="BJ495">
            <v>166.78</v>
          </cell>
          <cell r="BK495">
            <v>171.83</v>
          </cell>
          <cell r="BL495">
            <v>176.89</v>
          </cell>
          <cell r="BM495">
            <v>181.94</v>
          </cell>
          <cell r="BN495">
            <v>187</v>
          </cell>
          <cell r="BO495">
            <v>192.05</v>
          </cell>
          <cell r="BP495">
            <v>197.11</v>
          </cell>
          <cell r="BQ495">
            <v>202.16</v>
          </cell>
          <cell r="BR495">
            <v>207.22</v>
          </cell>
          <cell r="BS495">
            <v>212.27</v>
          </cell>
          <cell r="BT495">
            <v>217.33</v>
          </cell>
          <cell r="BU495">
            <v>222.39</v>
          </cell>
          <cell r="BV495">
            <v>227.44</v>
          </cell>
          <cell r="BW495">
            <v>232.5</v>
          </cell>
          <cell r="BX495">
            <v>237.55</v>
          </cell>
          <cell r="BY495">
            <v>242.61</v>
          </cell>
          <cell r="BZ495">
            <v>247.66</v>
          </cell>
          <cell r="CA495">
            <v>252.72</v>
          </cell>
          <cell r="CB495">
            <v>257.77</v>
          </cell>
          <cell r="CC495">
            <v>232.5</v>
          </cell>
        </row>
        <row r="496">
          <cell r="AD496">
            <v>127</v>
          </cell>
          <cell r="AE496">
            <v>101.87</v>
          </cell>
          <cell r="AF496">
            <v>105.51</v>
          </cell>
          <cell r="AG496">
            <v>109.15</v>
          </cell>
          <cell r="AH496">
            <v>112.79</v>
          </cell>
          <cell r="AI496">
            <v>116.43</v>
          </cell>
          <cell r="AJ496">
            <v>120.07</v>
          </cell>
          <cell r="AK496">
            <v>123.71</v>
          </cell>
          <cell r="AL496">
            <v>127.35</v>
          </cell>
          <cell r="AM496">
            <v>130.99</v>
          </cell>
          <cell r="AN496">
            <v>134.63</v>
          </cell>
          <cell r="AO496">
            <v>138.27000000000001</v>
          </cell>
          <cell r="AP496">
            <v>141.91</v>
          </cell>
          <cell r="AQ496">
            <v>145.55000000000001</v>
          </cell>
          <cell r="AR496">
            <v>149.19</v>
          </cell>
          <cell r="AS496">
            <v>152.83000000000001</v>
          </cell>
          <cell r="AT496">
            <v>156.47</v>
          </cell>
          <cell r="AU496">
            <v>160.1</v>
          </cell>
          <cell r="AV496">
            <v>163.74</v>
          </cell>
          <cell r="AW496">
            <v>167.38</v>
          </cell>
          <cell r="AX496">
            <v>171.02</v>
          </cell>
          <cell r="AY496">
            <v>174.66</v>
          </cell>
          <cell r="AZ496">
            <v>178.3</v>
          </cell>
          <cell r="BA496">
            <v>181.94</v>
          </cell>
          <cell r="BB496">
            <v>185.58</v>
          </cell>
          <cell r="BC496">
            <v>167.38</v>
          </cell>
          <cell r="BD496">
            <v>127</v>
          </cell>
          <cell r="BE496">
            <v>142.62</v>
          </cell>
          <cell r="BF496">
            <v>147.72</v>
          </cell>
          <cell r="BG496">
            <v>152.81</v>
          </cell>
          <cell r="BH496">
            <v>157.94</v>
          </cell>
          <cell r="BI496">
            <v>163</v>
          </cell>
          <cell r="BJ496">
            <v>168.1</v>
          </cell>
          <cell r="BK496">
            <v>173.19</v>
          </cell>
          <cell r="BL496">
            <v>178.29</v>
          </cell>
          <cell r="BM496">
            <v>183.38</v>
          </cell>
          <cell r="BN496">
            <v>188.48</v>
          </cell>
          <cell r="BO496">
            <v>193.57</v>
          </cell>
          <cell r="BP496">
            <v>198.67</v>
          </cell>
          <cell r="BQ496">
            <v>203.77</v>
          </cell>
          <cell r="BR496">
            <v>208.86</v>
          </cell>
          <cell r="BS496">
            <v>213.96</v>
          </cell>
          <cell r="BT496">
            <v>219.05</v>
          </cell>
          <cell r="BU496">
            <v>224.15</v>
          </cell>
          <cell r="BV496">
            <v>229.24</v>
          </cell>
          <cell r="BW496">
            <v>234.34</v>
          </cell>
          <cell r="BX496">
            <v>239.43</v>
          </cell>
          <cell r="BY496">
            <v>244.53</v>
          </cell>
          <cell r="BZ496">
            <v>249.62</v>
          </cell>
          <cell r="CA496">
            <v>254.72</v>
          </cell>
          <cell r="CB496">
            <v>259.81</v>
          </cell>
          <cell r="CC496">
            <v>234.34</v>
          </cell>
        </row>
        <row r="497">
          <cell r="AD497">
            <v>128</v>
          </cell>
          <cell r="AE497">
            <v>102.67</v>
          </cell>
          <cell r="AF497">
            <v>106.34</v>
          </cell>
          <cell r="AG497">
            <v>110.01</v>
          </cell>
          <cell r="AH497">
            <v>113.68</v>
          </cell>
          <cell r="AI497">
            <v>117.34</v>
          </cell>
          <cell r="AJ497">
            <v>121.01</v>
          </cell>
          <cell r="AK497">
            <v>124.68</v>
          </cell>
          <cell r="AL497">
            <v>128.35</v>
          </cell>
          <cell r="AM497">
            <v>132.02000000000001</v>
          </cell>
          <cell r="AN497">
            <v>135.69</v>
          </cell>
          <cell r="AO497">
            <v>139.35</v>
          </cell>
          <cell r="AP497">
            <v>143.02000000000001</v>
          </cell>
          <cell r="AQ497">
            <v>146.69</v>
          </cell>
          <cell r="AR497">
            <v>150.36000000000001</v>
          </cell>
          <cell r="AS497">
            <v>154.03</v>
          </cell>
          <cell r="AT497">
            <v>157.69</v>
          </cell>
          <cell r="AU497">
            <v>161.36000000000001</v>
          </cell>
          <cell r="AV497">
            <v>165.03</v>
          </cell>
          <cell r="AW497">
            <v>168.7</v>
          </cell>
          <cell r="AX497">
            <v>172.37</v>
          </cell>
          <cell r="AY497">
            <v>176.04</v>
          </cell>
          <cell r="AZ497">
            <v>179.7</v>
          </cell>
          <cell r="BA497">
            <v>183.37</v>
          </cell>
          <cell r="BB497">
            <v>187.04</v>
          </cell>
          <cell r="BC497">
            <v>168.7</v>
          </cell>
          <cell r="BD497">
            <v>128</v>
          </cell>
          <cell r="BE497">
            <v>143.74</v>
          </cell>
          <cell r="BF497">
            <v>148.88</v>
          </cell>
          <cell r="BG497">
            <v>154.01</v>
          </cell>
          <cell r="BH497">
            <v>159.15</v>
          </cell>
          <cell r="BI497">
            <v>164.28</v>
          </cell>
          <cell r="BJ497">
            <v>169.42</v>
          </cell>
          <cell r="BK497">
            <v>174.55</v>
          </cell>
          <cell r="BL497">
            <v>179.69</v>
          </cell>
          <cell r="BM497">
            <v>184.82</v>
          </cell>
          <cell r="BN497">
            <v>189.96</v>
          </cell>
          <cell r="BO497">
            <v>195.1</v>
          </cell>
          <cell r="BP497">
            <v>200.23</v>
          </cell>
          <cell r="BQ497">
            <v>205.37</v>
          </cell>
          <cell r="BR497">
            <v>210.5</v>
          </cell>
          <cell r="BS497">
            <v>215.64</v>
          </cell>
          <cell r="BT497">
            <v>220.77</v>
          </cell>
          <cell r="BU497">
            <v>225.91</v>
          </cell>
          <cell r="BV497">
            <v>231.04</v>
          </cell>
          <cell r="BW497">
            <v>236.18</v>
          </cell>
          <cell r="BX497">
            <v>241.31</v>
          </cell>
          <cell r="BY497">
            <v>246.45</v>
          </cell>
          <cell r="BZ497">
            <v>251.59</v>
          </cell>
          <cell r="CA497">
            <v>256.72000000000003</v>
          </cell>
          <cell r="CB497">
            <v>261.86</v>
          </cell>
          <cell r="CC497">
            <v>236.18</v>
          </cell>
        </row>
        <row r="498">
          <cell r="AD498">
            <v>129</v>
          </cell>
          <cell r="AE498">
            <v>103.47</v>
          </cell>
          <cell r="AF498">
            <v>107.17</v>
          </cell>
          <cell r="AG498">
            <v>110.87</v>
          </cell>
          <cell r="AH498">
            <v>114.56</v>
          </cell>
          <cell r="AI498">
            <v>118.26</v>
          </cell>
          <cell r="AJ498">
            <v>121.96</v>
          </cell>
          <cell r="AK498">
            <v>125.65</v>
          </cell>
          <cell r="AL498">
            <v>129.35</v>
          </cell>
          <cell r="AM498">
            <v>133.05000000000001</v>
          </cell>
          <cell r="AN498">
            <v>136.74</v>
          </cell>
          <cell r="AO498">
            <v>140.44</v>
          </cell>
          <cell r="AP498">
            <v>144.13999999999999</v>
          </cell>
          <cell r="AQ498">
            <v>147.83000000000001</v>
          </cell>
          <cell r="AR498">
            <v>151.53</v>
          </cell>
          <cell r="AS498">
            <v>155.22999999999999</v>
          </cell>
          <cell r="AT498">
            <v>158.91999999999999</v>
          </cell>
          <cell r="AU498">
            <v>162.62</v>
          </cell>
          <cell r="AV498">
            <v>166.32</v>
          </cell>
          <cell r="AW498">
            <v>170.01</v>
          </cell>
          <cell r="AX498">
            <v>173.71</v>
          </cell>
          <cell r="AY498">
            <v>177.41</v>
          </cell>
          <cell r="AZ498">
            <v>181.11</v>
          </cell>
          <cell r="BA498">
            <v>184.8</v>
          </cell>
          <cell r="BB498">
            <v>188.5</v>
          </cell>
          <cell r="BC498">
            <v>170.01</v>
          </cell>
          <cell r="BD498">
            <v>129</v>
          </cell>
          <cell r="BE498">
            <v>144.86000000000001</v>
          </cell>
          <cell r="BF498">
            <v>150.04</v>
          </cell>
          <cell r="BG498">
            <v>155.21</v>
          </cell>
          <cell r="BH498">
            <v>160.38999999999999</v>
          </cell>
          <cell r="BI498">
            <v>165.56</v>
          </cell>
          <cell r="BJ498">
            <v>170.74</v>
          </cell>
          <cell r="BK498">
            <v>175.91</v>
          </cell>
          <cell r="BL498">
            <v>181.09</v>
          </cell>
          <cell r="BM498">
            <v>186.27</v>
          </cell>
          <cell r="BN498">
            <v>191.44</v>
          </cell>
          <cell r="BO498">
            <v>196.62</v>
          </cell>
          <cell r="BP498">
            <v>201.79</v>
          </cell>
          <cell r="BQ498">
            <v>206.97</v>
          </cell>
          <cell r="BR498">
            <v>212.14</v>
          </cell>
          <cell r="BS498">
            <v>217.32</v>
          </cell>
          <cell r="BT498">
            <v>222.49</v>
          </cell>
          <cell r="BU498">
            <v>227.67</v>
          </cell>
          <cell r="BV498">
            <v>232.85</v>
          </cell>
          <cell r="BW498">
            <v>238.02</v>
          </cell>
          <cell r="BX498">
            <v>243.2</v>
          </cell>
          <cell r="BY498">
            <v>248.37</v>
          </cell>
          <cell r="BZ498">
            <v>253.55</v>
          </cell>
          <cell r="CA498">
            <v>258.72000000000003</v>
          </cell>
          <cell r="CB498">
            <v>263.89999999999998</v>
          </cell>
          <cell r="CC498">
            <v>238.02</v>
          </cell>
        </row>
        <row r="499">
          <cell r="AD499">
            <v>130</v>
          </cell>
          <cell r="AE499">
            <v>104.27</v>
          </cell>
          <cell r="AF499">
            <v>108</v>
          </cell>
          <cell r="AG499">
            <v>111.72</v>
          </cell>
          <cell r="AH499">
            <v>115.45</v>
          </cell>
          <cell r="AI499">
            <v>119.17</v>
          </cell>
          <cell r="AJ499">
            <v>122.9</v>
          </cell>
          <cell r="AK499">
            <v>126.62</v>
          </cell>
          <cell r="AL499">
            <v>130.35</v>
          </cell>
          <cell r="AM499">
            <v>134.08000000000001</v>
          </cell>
          <cell r="AN499">
            <v>137.80000000000001</v>
          </cell>
          <cell r="AO499">
            <v>141.53</v>
          </cell>
          <cell r="AP499">
            <v>145.25</v>
          </cell>
          <cell r="AQ499">
            <v>148.97999999999999</v>
          </cell>
          <cell r="AR499">
            <v>152.69999999999999</v>
          </cell>
          <cell r="AS499">
            <v>156.43</v>
          </cell>
          <cell r="AT499">
            <v>160.15</v>
          </cell>
          <cell r="AU499">
            <v>163.88</v>
          </cell>
          <cell r="AV499">
            <v>167.6</v>
          </cell>
          <cell r="AW499">
            <v>171.33</v>
          </cell>
          <cell r="AX499">
            <v>175.06</v>
          </cell>
          <cell r="AY499">
            <v>178.78</v>
          </cell>
          <cell r="AZ499">
            <v>182.51</v>
          </cell>
          <cell r="BA499">
            <v>186.23</v>
          </cell>
          <cell r="BB499">
            <v>189.96</v>
          </cell>
          <cell r="BC499">
            <v>171.33</v>
          </cell>
          <cell r="BD499">
            <v>130</v>
          </cell>
          <cell r="BE499">
            <v>145.97999999999999</v>
          </cell>
          <cell r="BF499">
            <v>151.19999999999999</v>
          </cell>
          <cell r="BG499">
            <v>156.41</v>
          </cell>
          <cell r="BH499">
            <v>161.63</v>
          </cell>
          <cell r="BI499">
            <v>166.84</v>
          </cell>
          <cell r="BJ499">
            <v>172.06</v>
          </cell>
          <cell r="BK499">
            <v>177.27</v>
          </cell>
          <cell r="BL499">
            <v>182.49</v>
          </cell>
          <cell r="BM499">
            <v>187.71</v>
          </cell>
          <cell r="BN499">
            <v>192.92</v>
          </cell>
          <cell r="BO499">
            <v>198.14</v>
          </cell>
          <cell r="BP499">
            <v>203.35</v>
          </cell>
          <cell r="BQ499">
            <v>208.57</v>
          </cell>
          <cell r="BR499">
            <v>213.78</v>
          </cell>
          <cell r="BS499">
            <v>219</v>
          </cell>
          <cell r="BT499">
            <v>224.22</v>
          </cell>
          <cell r="BU499">
            <v>229.43</v>
          </cell>
          <cell r="BV499">
            <v>234.65</v>
          </cell>
          <cell r="BW499">
            <v>239.86</v>
          </cell>
          <cell r="BX499">
            <v>245.08</v>
          </cell>
          <cell r="BY499">
            <v>250.29</v>
          </cell>
          <cell r="BZ499">
            <v>255.51</v>
          </cell>
          <cell r="CA499">
            <v>260.73</v>
          </cell>
          <cell r="CB499">
            <v>265.94</v>
          </cell>
          <cell r="CC499">
            <v>239.86</v>
          </cell>
        </row>
        <row r="500">
          <cell r="AD500">
            <v>131</v>
          </cell>
          <cell r="AE500">
            <v>105.07</v>
          </cell>
          <cell r="AF500">
            <v>108.82</v>
          </cell>
          <cell r="AG500">
            <v>112.58</v>
          </cell>
          <cell r="AH500">
            <v>116.33</v>
          </cell>
          <cell r="AI500">
            <v>120.09</v>
          </cell>
          <cell r="AJ500">
            <v>123.84</v>
          </cell>
          <cell r="AK500">
            <v>127.6</v>
          </cell>
          <cell r="AL500">
            <v>131.35</v>
          </cell>
          <cell r="AM500">
            <v>135.1</v>
          </cell>
          <cell r="AN500">
            <v>138.86000000000001</v>
          </cell>
          <cell r="AO500">
            <v>142.61000000000001</v>
          </cell>
          <cell r="AP500">
            <v>146.37</v>
          </cell>
          <cell r="AQ500">
            <v>150.12</v>
          </cell>
          <cell r="AR500">
            <v>153.88</v>
          </cell>
          <cell r="AS500">
            <v>157.63</v>
          </cell>
          <cell r="AT500">
            <v>161.38</v>
          </cell>
          <cell r="AU500">
            <v>165.14</v>
          </cell>
          <cell r="AV500">
            <v>168.89</v>
          </cell>
          <cell r="AW500">
            <v>172.65</v>
          </cell>
          <cell r="AX500">
            <v>176.4</v>
          </cell>
          <cell r="AY500">
            <v>180.15</v>
          </cell>
          <cell r="AZ500">
            <v>183.91</v>
          </cell>
          <cell r="BA500">
            <v>187.66</v>
          </cell>
          <cell r="BB500">
            <v>191.42</v>
          </cell>
          <cell r="BC500">
            <v>172.65</v>
          </cell>
          <cell r="BD500">
            <v>131</v>
          </cell>
          <cell r="BE500">
            <v>147.1</v>
          </cell>
          <cell r="BF500">
            <v>152.35</v>
          </cell>
          <cell r="BG500">
            <v>157.61000000000001</v>
          </cell>
          <cell r="BH500">
            <v>162.87</v>
          </cell>
          <cell r="BI500">
            <v>168.12</v>
          </cell>
          <cell r="BJ500">
            <v>173.38</v>
          </cell>
          <cell r="BK500">
            <v>178.63</v>
          </cell>
          <cell r="BL500">
            <v>183.89</v>
          </cell>
          <cell r="BM500">
            <v>189.15</v>
          </cell>
          <cell r="BN500">
            <v>194.4</v>
          </cell>
          <cell r="BO500">
            <v>199.66</v>
          </cell>
          <cell r="BP500">
            <v>204.91</v>
          </cell>
          <cell r="BQ500">
            <v>210.17</v>
          </cell>
          <cell r="BR500">
            <v>215.42</v>
          </cell>
          <cell r="BS500">
            <v>220.68</v>
          </cell>
          <cell r="BT500">
            <v>225.94</v>
          </cell>
          <cell r="BU500">
            <v>231.19</v>
          </cell>
          <cell r="BV500">
            <v>236.45</v>
          </cell>
          <cell r="BW500">
            <v>241.7</v>
          </cell>
          <cell r="BX500">
            <v>246.96</v>
          </cell>
          <cell r="BY500">
            <v>252.22</v>
          </cell>
          <cell r="BZ500">
            <v>257.47000000000003</v>
          </cell>
          <cell r="CA500">
            <v>262.73</v>
          </cell>
          <cell r="CB500">
            <v>267.98</v>
          </cell>
          <cell r="CC500">
            <v>241.7</v>
          </cell>
        </row>
        <row r="501">
          <cell r="AD501">
            <v>132</v>
          </cell>
          <cell r="AE501">
            <v>105.87</v>
          </cell>
          <cell r="AF501">
            <v>109.65</v>
          </cell>
          <cell r="AG501">
            <v>113.44</v>
          </cell>
          <cell r="AH501">
            <v>117.22</v>
          </cell>
          <cell r="AI501">
            <v>121</v>
          </cell>
          <cell r="AJ501">
            <v>124.78</v>
          </cell>
          <cell r="AK501">
            <v>128.57</v>
          </cell>
          <cell r="AL501">
            <v>132.35</v>
          </cell>
          <cell r="AM501">
            <v>136.13</v>
          </cell>
          <cell r="AN501">
            <v>139.91999999999999</v>
          </cell>
          <cell r="AO501">
            <v>143.69999999999999</v>
          </cell>
          <cell r="AP501">
            <v>147.47999999999999</v>
          </cell>
          <cell r="AQ501">
            <v>151.26</v>
          </cell>
          <cell r="AR501">
            <v>155.05000000000001</v>
          </cell>
          <cell r="AS501">
            <v>158.83000000000001</v>
          </cell>
          <cell r="AT501">
            <v>162.61000000000001</v>
          </cell>
          <cell r="AU501">
            <v>166.4</v>
          </cell>
          <cell r="AV501">
            <v>170.18</v>
          </cell>
          <cell r="AW501">
            <v>173.96</v>
          </cell>
          <cell r="AX501">
            <v>177.74</v>
          </cell>
          <cell r="AY501">
            <v>181.53</v>
          </cell>
          <cell r="AZ501">
            <v>185.31</v>
          </cell>
          <cell r="BA501">
            <v>189.09</v>
          </cell>
          <cell r="BB501">
            <v>192.88</v>
          </cell>
          <cell r="BC501">
            <v>173.96</v>
          </cell>
          <cell r="BD501">
            <v>132</v>
          </cell>
          <cell r="BE501">
            <v>148.22</v>
          </cell>
          <cell r="BF501">
            <v>153.51</v>
          </cell>
          <cell r="BG501">
            <v>158.81</v>
          </cell>
          <cell r="BH501">
            <v>164.11</v>
          </cell>
          <cell r="BI501">
            <v>169.4</v>
          </cell>
          <cell r="BJ501">
            <v>174.7</v>
          </cell>
          <cell r="BK501">
            <v>179.99</v>
          </cell>
          <cell r="BL501">
            <v>185.29</v>
          </cell>
          <cell r="BM501">
            <v>190.59</v>
          </cell>
          <cell r="BN501">
            <v>195.88</v>
          </cell>
          <cell r="BO501">
            <v>201.18</v>
          </cell>
          <cell r="BP501">
            <v>206.47</v>
          </cell>
          <cell r="BQ501">
            <v>211.77</v>
          </cell>
          <cell r="BR501">
            <v>217.07</v>
          </cell>
          <cell r="BS501">
            <v>222.36</v>
          </cell>
          <cell r="BT501">
            <v>227.66</v>
          </cell>
          <cell r="BU501">
            <v>232.95</v>
          </cell>
          <cell r="BV501">
            <v>238.25</v>
          </cell>
          <cell r="BW501">
            <v>243.55</v>
          </cell>
          <cell r="BX501">
            <v>248.84</v>
          </cell>
          <cell r="BY501">
            <v>254.14</v>
          </cell>
          <cell r="BZ501">
            <v>259.43</v>
          </cell>
          <cell r="CA501">
            <v>264.73</v>
          </cell>
          <cell r="CB501">
            <v>270.02999999999997</v>
          </cell>
          <cell r="CC501">
            <v>243.55</v>
          </cell>
        </row>
        <row r="502">
          <cell r="AD502">
            <v>133</v>
          </cell>
          <cell r="AE502">
            <v>106.67</v>
          </cell>
          <cell r="AF502">
            <v>110.48</v>
          </cell>
          <cell r="AG502">
            <v>114.29</v>
          </cell>
          <cell r="AH502">
            <v>118.1</v>
          </cell>
          <cell r="AI502">
            <v>121.92</v>
          </cell>
          <cell r="AJ502">
            <v>125.73</v>
          </cell>
          <cell r="AK502">
            <v>129.54</v>
          </cell>
          <cell r="AL502">
            <v>133.35</v>
          </cell>
          <cell r="AM502">
            <v>137.16</v>
          </cell>
          <cell r="AN502">
            <v>140.97</v>
          </cell>
          <cell r="AO502">
            <v>144.79</v>
          </cell>
          <cell r="AP502">
            <v>148.6</v>
          </cell>
          <cell r="AQ502">
            <v>152.41</v>
          </cell>
          <cell r="AR502">
            <v>156.22</v>
          </cell>
          <cell r="AS502">
            <v>160.03</v>
          </cell>
          <cell r="AT502">
            <v>163.84</v>
          </cell>
          <cell r="AU502">
            <v>167.65</v>
          </cell>
          <cell r="AV502">
            <v>171.47</v>
          </cell>
          <cell r="AW502">
            <v>175.28</v>
          </cell>
          <cell r="AX502">
            <v>179.09</v>
          </cell>
          <cell r="AY502">
            <v>182.9</v>
          </cell>
          <cell r="AZ502">
            <v>186.71</v>
          </cell>
          <cell r="BA502">
            <v>190.52</v>
          </cell>
          <cell r="BB502">
            <v>194.33</v>
          </cell>
          <cell r="BC502">
            <v>175.28</v>
          </cell>
          <cell r="BD502">
            <v>133</v>
          </cell>
          <cell r="BE502">
            <v>149.34</v>
          </cell>
          <cell r="BF502">
            <v>154.66999999999999</v>
          </cell>
          <cell r="BG502">
            <v>160.01</v>
          </cell>
          <cell r="BH502">
            <v>165.35</v>
          </cell>
          <cell r="BI502">
            <v>170.68</v>
          </cell>
          <cell r="BJ502">
            <v>176.02</v>
          </cell>
          <cell r="BK502">
            <v>181.35</v>
          </cell>
          <cell r="BL502">
            <v>186.69</v>
          </cell>
          <cell r="BM502">
            <v>192.03</v>
          </cell>
          <cell r="BN502">
            <v>197.36</v>
          </cell>
          <cell r="BO502">
            <v>202.7</v>
          </cell>
          <cell r="BP502">
            <v>208.03</v>
          </cell>
          <cell r="BQ502">
            <v>213.37</v>
          </cell>
          <cell r="BR502">
            <v>218.71</v>
          </cell>
          <cell r="BS502">
            <v>224.04</v>
          </cell>
          <cell r="BT502">
            <v>229.38</v>
          </cell>
          <cell r="BU502">
            <v>234.72</v>
          </cell>
          <cell r="BV502">
            <v>240.05</v>
          </cell>
          <cell r="BW502">
            <v>245.39</v>
          </cell>
          <cell r="BX502">
            <v>250.72</v>
          </cell>
          <cell r="BY502">
            <v>256.06</v>
          </cell>
          <cell r="BZ502">
            <v>261.39999999999998</v>
          </cell>
          <cell r="CA502">
            <v>266.73</v>
          </cell>
          <cell r="CB502">
            <v>272.07</v>
          </cell>
          <cell r="CC502">
            <v>245.39</v>
          </cell>
        </row>
        <row r="503">
          <cell r="AD503">
            <v>134</v>
          </cell>
          <cell r="AE503">
            <v>407.47</v>
          </cell>
          <cell r="AF503">
            <v>111.31</v>
          </cell>
          <cell r="AG503">
            <v>115.15</v>
          </cell>
          <cell r="AH503">
            <v>118.99</v>
          </cell>
          <cell r="AI503">
            <v>122.83</v>
          </cell>
          <cell r="AJ503">
            <v>126.67</v>
          </cell>
          <cell r="AK503">
            <v>130.51</v>
          </cell>
          <cell r="AL503">
            <v>134.35</v>
          </cell>
          <cell r="AM503">
            <v>138.19</v>
          </cell>
          <cell r="AN503">
            <v>142.03</v>
          </cell>
          <cell r="AO503">
            <v>145.87</v>
          </cell>
          <cell r="AP503">
            <v>149.71</v>
          </cell>
          <cell r="AQ503">
            <v>153.55000000000001</v>
          </cell>
          <cell r="AR503">
            <v>157.38999999999999</v>
          </cell>
          <cell r="AS503">
            <v>161.22999999999999</v>
          </cell>
          <cell r="AT503">
            <v>165.07</v>
          </cell>
          <cell r="AU503">
            <v>168.91</v>
          </cell>
          <cell r="AV503">
            <v>172.75</v>
          </cell>
          <cell r="AW503">
            <v>176.59</v>
          </cell>
          <cell r="AX503">
            <v>180.43</v>
          </cell>
          <cell r="AY503">
            <v>184.27</v>
          </cell>
          <cell r="AZ503">
            <v>188.11</v>
          </cell>
          <cell r="BA503">
            <v>191.95</v>
          </cell>
          <cell r="BB503">
            <v>195.79</v>
          </cell>
          <cell r="BC503">
            <v>176.59</v>
          </cell>
          <cell r="BD503">
            <v>134</v>
          </cell>
          <cell r="BE503">
            <v>150.46</v>
          </cell>
          <cell r="BF503">
            <v>155.83000000000001</v>
          </cell>
          <cell r="BG503">
            <v>161.21</v>
          </cell>
          <cell r="BH503">
            <v>166.59</v>
          </cell>
          <cell r="BI503">
            <v>171.96</v>
          </cell>
          <cell r="BJ503">
            <v>177.34</v>
          </cell>
          <cell r="BK503">
            <v>182.71</v>
          </cell>
          <cell r="BL503">
            <v>188.09</v>
          </cell>
          <cell r="BM503">
            <v>193.47</v>
          </cell>
          <cell r="BN503">
            <v>198.84</v>
          </cell>
          <cell r="BO503">
            <v>204.22</v>
          </cell>
          <cell r="BP503">
            <v>209.6</v>
          </cell>
          <cell r="BQ503">
            <v>214.97</v>
          </cell>
          <cell r="BR503">
            <v>220.35</v>
          </cell>
          <cell r="BS503">
            <v>225.72</v>
          </cell>
          <cell r="BT503">
            <v>231.1</v>
          </cell>
          <cell r="BU503">
            <v>236.48</v>
          </cell>
          <cell r="BV503">
            <v>241.85</v>
          </cell>
          <cell r="BW503">
            <v>247.23</v>
          </cell>
          <cell r="BX503">
            <v>252.61</v>
          </cell>
          <cell r="BY503">
            <v>257.98</v>
          </cell>
          <cell r="BZ503">
            <v>263.36</v>
          </cell>
          <cell r="CA503">
            <v>268.73</v>
          </cell>
          <cell r="CB503">
            <v>274.11</v>
          </cell>
          <cell r="CC503">
            <v>247.23</v>
          </cell>
        </row>
        <row r="504">
          <cell r="AD504">
            <v>135</v>
          </cell>
          <cell r="AE504">
            <v>108.27</v>
          </cell>
          <cell r="AF504">
            <v>112.14</v>
          </cell>
          <cell r="AG504">
            <v>116.01</v>
          </cell>
          <cell r="AH504">
            <v>119.88</v>
          </cell>
          <cell r="AI504">
            <v>123.74</v>
          </cell>
          <cell r="AJ504">
            <v>127.61</v>
          </cell>
          <cell r="AK504">
            <v>131.47999999999999</v>
          </cell>
          <cell r="AL504">
            <v>135.35</v>
          </cell>
          <cell r="AM504">
            <v>139.22</v>
          </cell>
          <cell r="AN504">
            <v>143.09</v>
          </cell>
          <cell r="AO504">
            <v>146.96</v>
          </cell>
          <cell r="AP504">
            <v>150.83000000000001</v>
          </cell>
          <cell r="AQ504">
            <v>154.69999999999999</v>
          </cell>
          <cell r="AR504">
            <v>158.56</v>
          </cell>
          <cell r="AS504">
            <v>162.43</v>
          </cell>
          <cell r="AT504">
            <v>166.3</v>
          </cell>
          <cell r="AU504">
            <v>170.17</v>
          </cell>
          <cell r="AV504">
            <v>174.04</v>
          </cell>
          <cell r="AW504">
            <v>177.91</v>
          </cell>
          <cell r="AX504">
            <v>181.78</v>
          </cell>
          <cell r="AY504">
            <v>185.65</v>
          </cell>
          <cell r="AZ504">
            <v>189.51</v>
          </cell>
          <cell r="BA504">
            <v>193.38</v>
          </cell>
          <cell r="BB504">
            <v>197.25</v>
          </cell>
          <cell r="BC504">
            <v>177.91</v>
          </cell>
          <cell r="BD504">
            <v>135</v>
          </cell>
          <cell r="BE504">
            <v>151.58000000000001</v>
          </cell>
          <cell r="BF504">
            <v>156.99</v>
          </cell>
          <cell r="BG504">
            <v>162.41</v>
          </cell>
          <cell r="BH504">
            <v>167.83</v>
          </cell>
          <cell r="BI504">
            <v>173.24</v>
          </cell>
          <cell r="BJ504">
            <v>178.66</v>
          </cell>
          <cell r="BK504">
            <v>184.07</v>
          </cell>
          <cell r="BL504">
            <v>189.49</v>
          </cell>
          <cell r="BM504">
            <v>194.91</v>
          </cell>
          <cell r="BN504">
            <v>200.32</v>
          </cell>
          <cell r="BO504">
            <v>205.74</v>
          </cell>
          <cell r="BP504">
            <v>211.16</v>
          </cell>
          <cell r="BQ504">
            <v>216.57</v>
          </cell>
          <cell r="BR504">
            <v>221.99</v>
          </cell>
          <cell r="BS504">
            <v>227.41</v>
          </cell>
          <cell r="BT504">
            <v>232.82</v>
          </cell>
          <cell r="BU504">
            <v>238.24</v>
          </cell>
          <cell r="BV504">
            <v>243.65</v>
          </cell>
          <cell r="BW504">
            <v>249.07</v>
          </cell>
          <cell r="BX504">
            <v>254.49</v>
          </cell>
          <cell r="BY504">
            <v>259.89999999999998</v>
          </cell>
          <cell r="BZ504">
            <v>265.32</v>
          </cell>
          <cell r="CA504">
            <v>270.74</v>
          </cell>
          <cell r="CB504">
            <v>276.14999999999998</v>
          </cell>
          <cell r="CC504">
            <v>249.07</v>
          </cell>
        </row>
        <row r="505">
          <cell r="AD505">
            <v>136</v>
          </cell>
          <cell r="AE505">
            <v>109.07</v>
          </cell>
          <cell r="AF505">
            <v>112.97</v>
          </cell>
          <cell r="AG505">
            <v>116.86</v>
          </cell>
          <cell r="AH505">
            <v>120.76</v>
          </cell>
          <cell r="AI505">
            <v>124.66</v>
          </cell>
          <cell r="AJ505">
            <v>128.56</v>
          </cell>
          <cell r="AK505">
            <v>132.44999999999999</v>
          </cell>
          <cell r="AL505">
            <v>136.35</v>
          </cell>
          <cell r="AM505">
            <v>140.25</v>
          </cell>
          <cell r="AN505">
            <v>144.15</v>
          </cell>
          <cell r="AO505">
            <v>148.04</v>
          </cell>
          <cell r="AP505">
            <v>151.94</v>
          </cell>
          <cell r="AQ505">
            <v>155.84</v>
          </cell>
          <cell r="AR505">
            <v>159.74</v>
          </cell>
          <cell r="AS505">
            <v>163.63</v>
          </cell>
          <cell r="AT505">
            <v>167.53</v>
          </cell>
          <cell r="AU505">
            <v>171.43</v>
          </cell>
          <cell r="AV505">
            <v>175.33</v>
          </cell>
          <cell r="AW505">
            <v>179.22</v>
          </cell>
          <cell r="AX505">
            <v>183.12</v>
          </cell>
          <cell r="AY505">
            <v>187.02</v>
          </cell>
          <cell r="AZ505">
            <v>190.92</v>
          </cell>
          <cell r="BA505">
            <v>194.81</v>
          </cell>
          <cell r="BB505">
            <v>198.71</v>
          </cell>
          <cell r="BC505">
            <v>179.22</v>
          </cell>
          <cell r="BD505">
            <v>136</v>
          </cell>
          <cell r="BE505">
            <v>152.69999999999999</v>
          </cell>
          <cell r="BF505">
            <v>158.15</v>
          </cell>
          <cell r="BG505">
            <v>163.61000000000001</v>
          </cell>
          <cell r="BH505">
            <v>169.07</v>
          </cell>
          <cell r="BI505">
            <v>174.52</v>
          </cell>
          <cell r="BJ505">
            <v>179.98</v>
          </cell>
          <cell r="BK505">
            <v>185.43</v>
          </cell>
          <cell r="BL505">
            <v>190.89</v>
          </cell>
          <cell r="BM505">
            <v>196.35</v>
          </cell>
          <cell r="BN505">
            <v>201.8</v>
          </cell>
          <cell r="BO505">
            <v>207.26</v>
          </cell>
          <cell r="BP505">
            <v>212.72</v>
          </cell>
          <cell r="BQ505">
            <v>218.17</v>
          </cell>
          <cell r="BR505">
            <v>223.63</v>
          </cell>
          <cell r="BS505">
            <v>229.09</v>
          </cell>
          <cell r="BT505">
            <v>234.54</v>
          </cell>
          <cell r="BU505">
            <v>240</v>
          </cell>
          <cell r="BV505">
            <v>245.46</v>
          </cell>
          <cell r="BW505">
            <v>250.91</v>
          </cell>
          <cell r="BX505">
            <v>256.37</v>
          </cell>
          <cell r="BY505">
            <v>261.83</v>
          </cell>
          <cell r="BZ505">
            <v>267.27999999999997</v>
          </cell>
          <cell r="CA505">
            <v>272.74</v>
          </cell>
          <cell r="CB505">
            <v>278.19</v>
          </cell>
          <cell r="CC505">
            <v>250.91</v>
          </cell>
        </row>
        <row r="506">
          <cell r="AD506">
            <v>137</v>
          </cell>
          <cell r="AE506">
            <v>109.87</v>
          </cell>
          <cell r="AF506">
            <v>113.79</v>
          </cell>
          <cell r="AG506">
            <v>117.72</v>
          </cell>
          <cell r="AH506">
            <v>121.65</v>
          </cell>
          <cell r="AI506">
            <v>125.57</v>
          </cell>
          <cell r="AJ506">
            <v>129.5</v>
          </cell>
          <cell r="AK506">
            <v>133.43</v>
          </cell>
          <cell r="AL506">
            <v>137.35</v>
          </cell>
          <cell r="AM506">
            <v>141.28</v>
          </cell>
          <cell r="AN506">
            <v>145.19999999999999</v>
          </cell>
          <cell r="AO506">
            <v>149.13</v>
          </cell>
          <cell r="AP506">
            <v>153.06</v>
          </cell>
          <cell r="AQ506">
            <v>156.97999999999999</v>
          </cell>
          <cell r="AR506">
            <v>160.91</v>
          </cell>
          <cell r="AS506">
            <v>164.83</v>
          </cell>
          <cell r="AT506">
            <v>168.76</v>
          </cell>
          <cell r="AU506">
            <v>172.69</v>
          </cell>
          <cell r="AV506">
            <v>176.61</v>
          </cell>
          <cell r="AW506">
            <v>180.54</v>
          </cell>
          <cell r="AX506">
            <v>184.46</v>
          </cell>
          <cell r="AY506">
            <v>188.39</v>
          </cell>
          <cell r="AZ506">
            <v>192.32</v>
          </cell>
          <cell r="BA506">
            <v>196.24</v>
          </cell>
          <cell r="BB506">
            <v>200.17</v>
          </cell>
          <cell r="BC506">
            <v>180.54</v>
          </cell>
          <cell r="BD506">
            <v>137</v>
          </cell>
          <cell r="BE506">
            <v>153.82</v>
          </cell>
          <cell r="BF506">
            <v>159.31</v>
          </cell>
          <cell r="BG506">
            <v>164.81</v>
          </cell>
          <cell r="BH506">
            <v>170.31</v>
          </cell>
          <cell r="BI506">
            <v>175.8</v>
          </cell>
          <cell r="BJ506">
            <v>181.3</v>
          </cell>
          <cell r="BK506">
            <v>186.8</v>
          </cell>
          <cell r="BL506">
            <v>192.29</v>
          </cell>
          <cell r="BM506">
            <v>197.79</v>
          </cell>
          <cell r="BN506">
            <v>203.29</v>
          </cell>
          <cell r="BO506">
            <v>208.78</v>
          </cell>
          <cell r="BP506">
            <v>214.28</v>
          </cell>
          <cell r="BQ506">
            <v>219.77</v>
          </cell>
          <cell r="BR506">
            <v>225.27</v>
          </cell>
          <cell r="BS506">
            <v>230.77</v>
          </cell>
          <cell r="BT506">
            <v>236.26</v>
          </cell>
          <cell r="BU506">
            <v>241.76</v>
          </cell>
          <cell r="BV506">
            <v>247.26</v>
          </cell>
          <cell r="BW506">
            <v>252.75</v>
          </cell>
          <cell r="BX506">
            <v>258.25</v>
          </cell>
          <cell r="BY506">
            <v>263.75</v>
          </cell>
          <cell r="BZ506">
            <v>269.24</v>
          </cell>
          <cell r="CA506">
            <v>274.74</v>
          </cell>
          <cell r="CB506">
            <v>280.24</v>
          </cell>
          <cell r="CC506">
            <v>252.75</v>
          </cell>
        </row>
        <row r="507">
          <cell r="AD507">
            <v>138</v>
          </cell>
          <cell r="AE507">
            <v>110.67</v>
          </cell>
          <cell r="AF507">
            <v>114.62</v>
          </cell>
          <cell r="AG507">
            <v>118.58</v>
          </cell>
          <cell r="AH507">
            <v>122.53</v>
          </cell>
          <cell r="AI507">
            <v>126.49</v>
          </cell>
          <cell r="AJ507">
            <v>130.44</v>
          </cell>
          <cell r="AK507">
            <v>134.4</v>
          </cell>
          <cell r="AL507">
            <v>138.35</v>
          </cell>
          <cell r="AM507">
            <v>142.31</v>
          </cell>
          <cell r="AN507">
            <v>146.26</v>
          </cell>
          <cell r="AO507">
            <v>150.22</v>
          </cell>
          <cell r="AP507">
            <v>154.16999999999999</v>
          </cell>
          <cell r="AQ507">
            <v>158.13</v>
          </cell>
          <cell r="AR507">
            <v>162.08000000000001</v>
          </cell>
          <cell r="AS507">
            <v>166.04</v>
          </cell>
          <cell r="AT507">
            <v>169.99</v>
          </cell>
          <cell r="AU507">
            <v>173.94</v>
          </cell>
          <cell r="AV507">
            <v>177.9</v>
          </cell>
          <cell r="AW507">
            <v>181.85</v>
          </cell>
          <cell r="AX507">
            <v>185.81</v>
          </cell>
          <cell r="AY507">
            <v>189.76</v>
          </cell>
          <cell r="AZ507">
            <v>193.72</v>
          </cell>
          <cell r="BA507">
            <v>197.67</v>
          </cell>
          <cell r="BB507">
            <v>201.63</v>
          </cell>
          <cell r="BC507">
            <v>181.85</v>
          </cell>
          <cell r="BD507">
            <v>138</v>
          </cell>
          <cell r="BE507">
            <v>154.94</v>
          </cell>
          <cell r="BF507">
            <v>160.47</v>
          </cell>
          <cell r="BG507">
            <v>166.01</v>
          </cell>
          <cell r="BH507">
            <v>171.55</v>
          </cell>
          <cell r="BI507">
            <v>177.08</v>
          </cell>
          <cell r="BJ507">
            <v>182.62</v>
          </cell>
          <cell r="BK507">
            <v>188.16</v>
          </cell>
          <cell r="BL507">
            <v>193.69</v>
          </cell>
          <cell r="BM507">
            <v>199.23</v>
          </cell>
          <cell r="BN507">
            <v>204.77</v>
          </cell>
          <cell r="BO507">
            <v>210.3</v>
          </cell>
          <cell r="BP507">
            <v>215.84</v>
          </cell>
          <cell r="BQ507">
            <v>221.38</v>
          </cell>
          <cell r="BR507">
            <v>226.91</v>
          </cell>
          <cell r="BS507">
            <v>232.45</v>
          </cell>
          <cell r="BT507">
            <v>237.99</v>
          </cell>
          <cell r="BU507">
            <v>243.52</v>
          </cell>
          <cell r="BV507">
            <v>249.06</v>
          </cell>
          <cell r="BW507">
            <v>254.6</v>
          </cell>
          <cell r="BX507">
            <v>260.13</v>
          </cell>
          <cell r="BY507">
            <v>265.67</v>
          </cell>
          <cell r="BZ507">
            <v>271.20999999999998</v>
          </cell>
          <cell r="CA507">
            <v>276.74</v>
          </cell>
          <cell r="CB507">
            <v>282.27999999999997</v>
          </cell>
          <cell r="CC507">
            <v>254.59</v>
          </cell>
        </row>
        <row r="508">
          <cell r="AD508">
            <v>139</v>
          </cell>
          <cell r="AE508">
            <v>111.47</v>
          </cell>
          <cell r="AF508">
            <v>115.45</v>
          </cell>
          <cell r="AG508">
            <v>119.43</v>
          </cell>
          <cell r="AH508">
            <v>123.42</v>
          </cell>
          <cell r="AI508">
            <v>127.4</v>
          </cell>
          <cell r="AJ508">
            <v>131.38</v>
          </cell>
          <cell r="AK508">
            <v>135.37</v>
          </cell>
          <cell r="AL508">
            <v>139.35</v>
          </cell>
          <cell r="AM508">
            <v>143.34</v>
          </cell>
          <cell r="AN508">
            <v>147.32</v>
          </cell>
          <cell r="AO508">
            <v>151.30000000000001</v>
          </cell>
          <cell r="AP508">
            <v>155.29</v>
          </cell>
          <cell r="AQ508">
            <v>159.27000000000001</v>
          </cell>
          <cell r="AR508">
            <v>163.25</v>
          </cell>
          <cell r="AS508">
            <v>167.24</v>
          </cell>
          <cell r="AT508">
            <v>171.22</v>
          </cell>
          <cell r="AU508">
            <v>175.2</v>
          </cell>
          <cell r="AV508">
            <v>179.19</v>
          </cell>
          <cell r="AW508">
            <v>183.17</v>
          </cell>
          <cell r="AX508">
            <v>187.15</v>
          </cell>
          <cell r="AY508">
            <v>191.14</v>
          </cell>
          <cell r="AZ508">
            <v>195.12</v>
          </cell>
          <cell r="BA508">
            <v>199.1</v>
          </cell>
          <cell r="BB508">
            <v>203.09</v>
          </cell>
          <cell r="BC508">
            <v>183.17</v>
          </cell>
          <cell r="BD508">
            <v>139</v>
          </cell>
          <cell r="BE508">
            <v>156.05000000000001</v>
          </cell>
          <cell r="BF508">
            <v>161.63</v>
          </cell>
          <cell r="BG508">
            <v>167.21</v>
          </cell>
          <cell r="BH508">
            <v>172.79</v>
          </cell>
          <cell r="BI508">
            <v>178.36</v>
          </cell>
          <cell r="BJ508">
            <v>183.94</v>
          </cell>
          <cell r="BK508">
            <v>189.52</v>
          </cell>
          <cell r="BL508">
            <v>195.09</v>
          </cell>
          <cell r="BM508">
            <v>200.67</v>
          </cell>
          <cell r="BN508">
            <v>206.25</v>
          </cell>
          <cell r="BO508">
            <v>211.82</v>
          </cell>
          <cell r="BP508">
            <v>217.4</v>
          </cell>
          <cell r="BQ508">
            <v>222.98</v>
          </cell>
          <cell r="BR508">
            <v>228.55</v>
          </cell>
          <cell r="BS508">
            <v>234.13</v>
          </cell>
          <cell r="BT508">
            <v>239.71</v>
          </cell>
          <cell r="BU508">
            <v>245.28</v>
          </cell>
          <cell r="BV508">
            <v>250.86</v>
          </cell>
          <cell r="BW508">
            <v>256.44</v>
          </cell>
          <cell r="BX508">
            <v>262.01</v>
          </cell>
          <cell r="BY508">
            <v>267.58999999999997</v>
          </cell>
          <cell r="BZ508">
            <v>273.17</v>
          </cell>
          <cell r="CA508">
            <v>278.74</v>
          </cell>
          <cell r="CB508">
            <v>284.32</v>
          </cell>
          <cell r="CC508">
            <v>256.44</v>
          </cell>
        </row>
        <row r="509">
          <cell r="AD509">
            <v>140</v>
          </cell>
          <cell r="AE509">
            <v>112.27</v>
          </cell>
          <cell r="AF509">
            <v>116.28</v>
          </cell>
          <cell r="AG509">
            <v>120.29</v>
          </cell>
          <cell r="AH509">
            <v>124.3</v>
          </cell>
          <cell r="AI509">
            <v>128.32</v>
          </cell>
          <cell r="AJ509">
            <v>132.33000000000001</v>
          </cell>
          <cell r="AK509">
            <v>136.34</v>
          </cell>
          <cell r="AL509">
            <v>140.35</v>
          </cell>
          <cell r="AM509">
            <v>144.36000000000001</v>
          </cell>
          <cell r="AN509">
            <v>148.38</v>
          </cell>
          <cell r="AO509">
            <v>152.38999999999999</v>
          </cell>
          <cell r="AP509">
            <v>156.4</v>
          </cell>
          <cell r="AQ509">
            <v>160.41</v>
          </cell>
          <cell r="AR509">
            <v>164.42</v>
          </cell>
          <cell r="AS509">
            <v>168.44</v>
          </cell>
          <cell r="AT509">
            <v>172.45</v>
          </cell>
          <cell r="AU509">
            <v>176.46</v>
          </cell>
          <cell r="AV509">
            <v>180.47</v>
          </cell>
          <cell r="AW509">
            <v>184.49</v>
          </cell>
          <cell r="AX509">
            <v>188.5</v>
          </cell>
          <cell r="AY509">
            <v>192.51</v>
          </cell>
          <cell r="AZ509">
            <v>196.52</v>
          </cell>
          <cell r="BA509">
            <v>200.53</v>
          </cell>
          <cell r="BB509">
            <v>204.55</v>
          </cell>
          <cell r="BC509">
            <v>184.48</v>
          </cell>
          <cell r="BD509">
            <v>140</v>
          </cell>
          <cell r="BE509">
            <v>157.16999999999999</v>
          </cell>
          <cell r="BF509">
            <v>162.79</v>
          </cell>
          <cell r="BG509">
            <v>168.41</v>
          </cell>
          <cell r="BH509">
            <v>174.02</v>
          </cell>
          <cell r="BI509">
            <v>179.64</v>
          </cell>
          <cell r="BJ509">
            <v>185.26</v>
          </cell>
          <cell r="BK509">
            <v>190.88</v>
          </cell>
          <cell r="BL509">
            <v>196.49</v>
          </cell>
          <cell r="BM509">
            <v>202.11</v>
          </cell>
          <cell r="BN509">
            <v>207.73</v>
          </cell>
          <cell r="BO509">
            <v>213.34</v>
          </cell>
          <cell r="BP509">
            <v>218.96</v>
          </cell>
          <cell r="BQ509">
            <v>224.58</v>
          </cell>
          <cell r="BR509">
            <v>230.19</v>
          </cell>
          <cell r="BS509">
            <v>235.81</v>
          </cell>
          <cell r="BT509">
            <v>241.43</v>
          </cell>
          <cell r="BU509">
            <v>247.05</v>
          </cell>
          <cell r="BV509">
            <v>252.66</v>
          </cell>
          <cell r="BW509">
            <v>258.27999999999997</v>
          </cell>
          <cell r="BX509">
            <v>263.89999999999998</v>
          </cell>
          <cell r="BY509">
            <v>269.51</v>
          </cell>
          <cell r="BZ509">
            <v>275.13</v>
          </cell>
          <cell r="CA509">
            <v>280.75</v>
          </cell>
          <cell r="CB509">
            <v>286.36</v>
          </cell>
          <cell r="CC509">
            <v>258.27999999999997</v>
          </cell>
        </row>
        <row r="510">
          <cell r="AD510">
            <v>141</v>
          </cell>
          <cell r="AE510">
            <v>113.07</v>
          </cell>
          <cell r="AF510">
            <v>117.11</v>
          </cell>
          <cell r="AG510">
            <v>121.15</v>
          </cell>
          <cell r="AH510">
            <v>125.19</v>
          </cell>
          <cell r="AI510">
            <v>129.22999999999999</v>
          </cell>
          <cell r="AJ510">
            <v>133.27000000000001</v>
          </cell>
          <cell r="AK510">
            <v>137.31</v>
          </cell>
          <cell r="AL510">
            <v>141.35</v>
          </cell>
          <cell r="AM510">
            <v>145.38999999999999</v>
          </cell>
          <cell r="AN510">
            <v>149.43</v>
          </cell>
          <cell r="AO510">
            <v>153.47</v>
          </cell>
          <cell r="AP510">
            <v>157.52000000000001</v>
          </cell>
          <cell r="AQ510">
            <v>161.56</v>
          </cell>
          <cell r="AR510">
            <v>165.6</v>
          </cell>
          <cell r="AS510">
            <v>169.64</v>
          </cell>
          <cell r="AT510">
            <v>173.68</v>
          </cell>
          <cell r="AU510">
            <v>177.72</v>
          </cell>
          <cell r="AV510">
            <v>181.76</v>
          </cell>
          <cell r="AW510">
            <v>185.8</v>
          </cell>
          <cell r="AX510">
            <v>189.84</v>
          </cell>
          <cell r="AY510">
            <v>193.88</v>
          </cell>
          <cell r="AZ510">
            <v>197.92</v>
          </cell>
          <cell r="BA510">
            <v>201.96</v>
          </cell>
          <cell r="BB510">
            <v>206</v>
          </cell>
          <cell r="BC510">
            <v>185.8</v>
          </cell>
          <cell r="BD510">
            <v>141</v>
          </cell>
          <cell r="BE510">
            <v>158.29</v>
          </cell>
          <cell r="BF510">
            <v>163.95</v>
          </cell>
          <cell r="BG510">
            <v>169.61</v>
          </cell>
          <cell r="BH510">
            <v>175.26</v>
          </cell>
          <cell r="BI510">
            <v>180.92</v>
          </cell>
          <cell r="BJ510">
            <v>186.58</v>
          </cell>
          <cell r="BK510">
            <v>192.24</v>
          </cell>
          <cell r="BL510">
            <v>197.89</v>
          </cell>
          <cell r="BM510">
            <v>203.55</v>
          </cell>
          <cell r="BN510">
            <v>209.21</v>
          </cell>
          <cell r="BO510">
            <v>214.86</v>
          </cell>
          <cell r="BP510">
            <v>220.52</v>
          </cell>
          <cell r="BQ510">
            <v>226.18</v>
          </cell>
          <cell r="BR510">
            <v>231.84</v>
          </cell>
          <cell r="BS510">
            <v>237.49</v>
          </cell>
          <cell r="BT510">
            <v>243.15</v>
          </cell>
          <cell r="BU510">
            <v>248.81</v>
          </cell>
          <cell r="BV510">
            <v>254.46</v>
          </cell>
          <cell r="BW510">
            <v>260.12</v>
          </cell>
          <cell r="BX510">
            <v>265.77999999999997</v>
          </cell>
          <cell r="BY510">
            <v>271.43</v>
          </cell>
          <cell r="BZ510">
            <v>277.08999999999997</v>
          </cell>
          <cell r="CA510">
            <v>282.75</v>
          </cell>
          <cell r="CB510">
            <v>288.41000000000003</v>
          </cell>
          <cell r="CC510">
            <v>260.12</v>
          </cell>
        </row>
        <row r="511">
          <cell r="AD511">
            <v>142</v>
          </cell>
          <cell r="AE511">
            <v>113.87</v>
          </cell>
          <cell r="AF511">
            <v>117.94</v>
          </cell>
          <cell r="AG511">
            <v>122.01</v>
          </cell>
          <cell r="AH511">
            <v>126.07</v>
          </cell>
          <cell r="AI511">
            <v>130.13999999999999</v>
          </cell>
          <cell r="AJ511">
            <v>134.21</v>
          </cell>
          <cell r="AK511">
            <v>138.28</v>
          </cell>
          <cell r="AL511">
            <v>142.35</v>
          </cell>
          <cell r="AM511">
            <v>146.41999999999999</v>
          </cell>
          <cell r="AN511">
            <v>150.49</v>
          </cell>
          <cell r="AO511">
            <v>154.56</v>
          </cell>
          <cell r="AP511">
            <v>158.63</v>
          </cell>
          <cell r="AQ511">
            <v>162.69999999999999</v>
          </cell>
          <cell r="AR511">
            <v>166.77</v>
          </cell>
          <cell r="AS511">
            <v>170.84</v>
          </cell>
          <cell r="AT511">
            <v>174.91</v>
          </cell>
          <cell r="AU511">
            <v>178.98</v>
          </cell>
          <cell r="AV511">
            <v>183.05</v>
          </cell>
          <cell r="AW511">
            <v>187.12</v>
          </cell>
          <cell r="AX511">
            <v>191.19</v>
          </cell>
          <cell r="AY511">
            <v>195.25</v>
          </cell>
          <cell r="AZ511">
            <v>199.32</v>
          </cell>
          <cell r="BA511">
            <v>203.39</v>
          </cell>
          <cell r="BB511">
            <v>207.46</v>
          </cell>
          <cell r="BC511">
            <v>187.12</v>
          </cell>
          <cell r="BD511">
            <v>142</v>
          </cell>
          <cell r="BE511">
            <v>159.41</v>
          </cell>
          <cell r="BF511">
            <v>165.11</v>
          </cell>
          <cell r="BG511">
            <v>170.81</v>
          </cell>
          <cell r="BH511">
            <v>176.5</v>
          </cell>
          <cell r="BI511">
            <v>182.2</v>
          </cell>
          <cell r="BJ511">
            <v>187.9</v>
          </cell>
          <cell r="BK511">
            <v>193.6</v>
          </cell>
          <cell r="BL511">
            <v>199.29</v>
          </cell>
          <cell r="BM511">
            <v>204.99</v>
          </cell>
          <cell r="BN511">
            <v>210.69</v>
          </cell>
          <cell r="BO511">
            <v>216.39</v>
          </cell>
          <cell r="BP511">
            <v>222.08</v>
          </cell>
          <cell r="BQ511">
            <v>227.78</v>
          </cell>
          <cell r="BR511">
            <v>233.48</v>
          </cell>
          <cell r="BS511">
            <v>239.17</v>
          </cell>
          <cell r="BT511">
            <v>244.87</v>
          </cell>
          <cell r="BU511">
            <v>250.57</v>
          </cell>
          <cell r="BV511">
            <v>256.26</v>
          </cell>
          <cell r="BW511">
            <v>261.95999999999998</v>
          </cell>
          <cell r="BX511">
            <v>267.66000000000003</v>
          </cell>
          <cell r="BY511">
            <v>273.36</v>
          </cell>
          <cell r="BZ511">
            <v>279.05</v>
          </cell>
          <cell r="CA511">
            <v>284.75</v>
          </cell>
          <cell r="CB511">
            <v>290.45</v>
          </cell>
          <cell r="CC511">
            <v>261.95999999999998</v>
          </cell>
        </row>
        <row r="512">
          <cell r="AD512">
            <v>143</v>
          </cell>
          <cell r="AE512">
            <v>114.67</v>
          </cell>
          <cell r="AF512">
            <v>118.76</v>
          </cell>
          <cell r="AG512">
            <v>122.86</v>
          </cell>
          <cell r="AH512">
            <v>126.96</v>
          </cell>
          <cell r="AI512">
            <v>131.06</v>
          </cell>
          <cell r="AJ512">
            <v>135.16</v>
          </cell>
          <cell r="AK512">
            <v>139.25</v>
          </cell>
          <cell r="AL512">
            <v>143.35</v>
          </cell>
          <cell r="AM512">
            <v>147.44999999999999</v>
          </cell>
          <cell r="AN512">
            <v>151.55000000000001</v>
          </cell>
          <cell r="AO512">
            <v>155.65</v>
          </cell>
          <cell r="AP512">
            <v>159.75</v>
          </cell>
          <cell r="AQ512">
            <v>163.84</v>
          </cell>
          <cell r="AR512">
            <v>167.94</v>
          </cell>
          <cell r="AS512">
            <v>172.04</v>
          </cell>
          <cell r="AT512">
            <v>176.14</v>
          </cell>
          <cell r="AU512">
            <v>180.24</v>
          </cell>
          <cell r="AV512">
            <v>184.33</v>
          </cell>
          <cell r="AW512">
            <v>188.43</v>
          </cell>
          <cell r="AX512">
            <v>192.53</v>
          </cell>
          <cell r="AY512">
            <v>196.63</v>
          </cell>
          <cell r="AZ512">
            <v>200.73</v>
          </cell>
          <cell r="BA512">
            <v>204.82</v>
          </cell>
          <cell r="BB512">
            <v>208.92</v>
          </cell>
          <cell r="BC512">
            <v>188.43</v>
          </cell>
          <cell r="BD512">
            <v>143</v>
          </cell>
          <cell r="BE512">
            <v>160.53</v>
          </cell>
          <cell r="BF512">
            <v>166.27</v>
          </cell>
          <cell r="BG512">
            <v>172.01</v>
          </cell>
          <cell r="BH512">
            <v>177.74</v>
          </cell>
          <cell r="BI512">
            <v>183.48</v>
          </cell>
          <cell r="BJ512">
            <v>189.22</v>
          </cell>
          <cell r="BK512">
            <v>194.96</v>
          </cell>
          <cell r="BL512">
            <v>200.69</v>
          </cell>
          <cell r="BM512">
            <v>206.43</v>
          </cell>
          <cell r="BN512">
            <v>212.17</v>
          </cell>
          <cell r="BO512">
            <v>217.91</v>
          </cell>
          <cell r="BP512">
            <v>223.64</v>
          </cell>
          <cell r="BQ512">
            <v>229.38</v>
          </cell>
          <cell r="BR512">
            <v>235.12</v>
          </cell>
          <cell r="BS512">
            <v>240.85</v>
          </cell>
          <cell r="BT512">
            <v>246.59</v>
          </cell>
          <cell r="BU512">
            <v>252.33</v>
          </cell>
          <cell r="BV512">
            <v>258.07</v>
          </cell>
          <cell r="BW512">
            <v>263.8</v>
          </cell>
          <cell r="BX512">
            <v>269.54000000000002</v>
          </cell>
          <cell r="BY512">
            <v>275.27999999999997</v>
          </cell>
          <cell r="BZ512">
            <v>281.02</v>
          </cell>
          <cell r="CA512">
            <v>286.75</v>
          </cell>
          <cell r="CB512">
            <v>292.49</v>
          </cell>
          <cell r="CC512">
            <v>263.8</v>
          </cell>
        </row>
        <row r="513">
          <cell r="AD513">
            <v>144</v>
          </cell>
          <cell r="AE513">
            <v>115.47</v>
          </cell>
          <cell r="AF513">
            <v>119.59</v>
          </cell>
          <cell r="AG513">
            <v>123.72</v>
          </cell>
          <cell r="AH513">
            <v>127.85</v>
          </cell>
          <cell r="AI513">
            <v>131.97</v>
          </cell>
          <cell r="AJ513">
            <v>136.1</v>
          </cell>
          <cell r="AK513">
            <v>140.22999999999999</v>
          </cell>
          <cell r="AL513">
            <v>144.35</v>
          </cell>
          <cell r="AM513">
            <v>148.47999999999999</v>
          </cell>
          <cell r="AN513">
            <v>152.61000000000001</v>
          </cell>
          <cell r="AO513">
            <v>156.72999999999999</v>
          </cell>
          <cell r="AP513">
            <v>160.86000000000001</v>
          </cell>
          <cell r="AQ513">
            <v>164.99</v>
          </cell>
          <cell r="AR513">
            <v>169.11</v>
          </cell>
          <cell r="AS513">
            <v>173.24</v>
          </cell>
          <cell r="AT513">
            <v>177.37</v>
          </cell>
          <cell r="AU513">
            <v>181.49</v>
          </cell>
          <cell r="AV513">
            <v>185.62</v>
          </cell>
          <cell r="AW513">
            <v>189.75</v>
          </cell>
          <cell r="AX513">
            <v>193.87</v>
          </cell>
          <cell r="AY513">
            <v>198</v>
          </cell>
          <cell r="AZ513">
            <v>202.13</v>
          </cell>
          <cell r="BA513">
            <v>206.25</v>
          </cell>
          <cell r="BB513">
            <v>210.38</v>
          </cell>
          <cell r="BC513">
            <v>189.75</v>
          </cell>
          <cell r="BD513">
            <v>144</v>
          </cell>
          <cell r="BE513">
            <v>161.65</v>
          </cell>
          <cell r="BF513">
            <v>167.43</v>
          </cell>
          <cell r="BG513">
            <v>173.21</v>
          </cell>
          <cell r="BH513">
            <v>178.98</v>
          </cell>
          <cell r="BI513">
            <v>184.76</v>
          </cell>
          <cell r="BJ513">
            <v>190.54</v>
          </cell>
          <cell r="BK513">
            <v>196.32</v>
          </cell>
          <cell r="BL513">
            <v>202.09</v>
          </cell>
          <cell r="BM513">
            <v>207.87</v>
          </cell>
          <cell r="BN513">
            <v>213.65</v>
          </cell>
          <cell r="BO513">
            <v>219.43</v>
          </cell>
          <cell r="BP513">
            <v>225.2</v>
          </cell>
          <cell r="BQ513">
            <v>230.98</v>
          </cell>
          <cell r="BR513">
            <v>236.76</v>
          </cell>
          <cell r="BS513">
            <v>242.54</v>
          </cell>
          <cell r="BT513">
            <v>248.31</v>
          </cell>
          <cell r="BU513">
            <v>254.09</v>
          </cell>
          <cell r="BV513">
            <v>259.87</v>
          </cell>
          <cell r="BW513">
            <v>265.64999999999998</v>
          </cell>
          <cell r="BX513">
            <v>271.42</v>
          </cell>
          <cell r="BY513">
            <v>277.2</v>
          </cell>
          <cell r="BZ513">
            <v>282.98</v>
          </cell>
          <cell r="CA513">
            <v>288.75</v>
          </cell>
          <cell r="CB513">
            <v>294.52999999999997</v>
          </cell>
          <cell r="CC513">
            <v>265.64</v>
          </cell>
        </row>
        <row r="514">
          <cell r="AD514">
            <v>145</v>
          </cell>
          <cell r="AE514">
            <v>116.27</v>
          </cell>
          <cell r="AF514">
            <v>120.42</v>
          </cell>
          <cell r="AG514">
            <v>124.58</v>
          </cell>
          <cell r="AH514">
            <v>128.72999999999999</v>
          </cell>
          <cell r="AI514">
            <v>132.88999999999999</v>
          </cell>
          <cell r="AJ514">
            <v>137.04</v>
          </cell>
          <cell r="AK514">
            <v>141.19999999999999</v>
          </cell>
          <cell r="AL514">
            <v>145.35</v>
          </cell>
          <cell r="AM514">
            <v>149.51</v>
          </cell>
          <cell r="AN514">
            <v>153.66</v>
          </cell>
          <cell r="AO514">
            <v>157.82</v>
          </cell>
          <cell r="AP514">
            <v>161.97</v>
          </cell>
          <cell r="AQ514">
            <v>166.13</v>
          </cell>
          <cell r="AR514">
            <v>170.29</v>
          </cell>
          <cell r="AS514">
            <v>174.44</v>
          </cell>
          <cell r="AT514">
            <v>178.6</v>
          </cell>
          <cell r="AU514">
            <v>182.75</v>
          </cell>
          <cell r="AV514">
            <v>186.91</v>
          </cell>
          <cell r="AW514">
            <v>191.06</v>
          </cell>
          <cell r="AX514">
            <v>195.22</v>
          </cell>
          <cell r="AY514">
            <v>199.37</v>
          </cell>
          <cell r="AZ514">
            <v>203.53</v>
          </cell>
          <cell r="BA514">
            <v>207.68</v>
          </cell>
          <cell r="BB514">
            <v>211.84</v>
          </cell>
          <cell r="BC514">
            <v>191.06</v>
          </cell>
          <cell r="BD514">
            <v>145</v>
          </cell>
          <cell r="BE514">
            <v>162.77000000000001</v>
          </cell>
          <cell r="BF514">
            <v>168.59</v>
          </cell>
          <cell r="BG514">
            <v>174.41</v>
          </cell>
          <cell r="BH514">
            <v>180.22</v>
          </cell>
          <cell r="BI514">
            <v>186.04</v>
          </cell>
          <cell r="BJ514">
            <v>191.86</v>
          </cell>
          <cell r="BK514">
            <v>197.68</v>
          </cell>
          <cell r="BL514">
            <v>203.49</v>
          </cell>
          <cell r="BM514">
            <v>209.31</v>
          </cell>
          <cell r="BN514">
            <v>215.13</v>
          </cell>
          <cell r="BO514">
            <v>220.95</v>
          </cell>
          <cell r="BP514">
            <v>226.76</v>
          </cell>
          <cell r="BQ514">
            <v>232.58</v>
          </cell>
          <cell r="BR514">
            <v>238.4</v>
          </cell>
          <cell r="BS514">
            <v>244.22</v>
          </cell>
          <cell r="BT514">
            <v>250.03</v>
          </cell>
          <cell r="BU514">
            <v>255.85</v>
          </cell>
          <cell r="BV514">
            <v>261.67</v>
          </cell>
          <cell r="BW514">
            <v>267.49</v>
          </cell>
          <cell r="BX514">
            <v>273.3</v>
          </cell>
          <cell r="BY514">
            <v>279.12</v>
          </cell>
          <cell r="BZ514">
            <v>284.94</v>
          </cell>
          <cell r="CA514">
            <v>290.76</v>
          </cell>
          <cell r="CB514">
            <v>296.57</v>
          </cell>
          <cell r="CC514">
            <v>267.49</v>
          </cell>
        </row>
        <row r="515">
          <cell r="AD515">
            <v>146</v>
          </cell>
          <cell r="AE515">
            <v>117.07</v>
          </cell>
          <cell r="AF515">
            <v>121.25</v>
          </cell>
          <cell r="AG515">
            <v>125.43</v>
          </cell>
          <cell r="AH515">
            <v>129.62</v>
          </cell>
          <cell r="AI515">
            <v>133.80000000000001</v>
          </cell>
          <cell r="AJ515">
            <v>137.99</v>
          </cell>
          <cell r="AK515">
            <v>142.16999999999999</v>
          </cell>
          <cell r="AL515">
            <v>146.35</v>
          </cell>
          <cell r="AM515">
            <v>150.54</v>
          </cell>
          <cell r="AN515">
            <v>154.72</v>
          </cell>
          <cell r="AO515">
            <v>158.91</v>
          </cell>
          <cell r="AP515">
            <v>163.09</v>
          </cell>
          <cell r="AQ515">
            <v>167.27</v>
          </cell>
          <cell r="AR515">
            <v>171.46</v>
          </cell>
          <cell r="AS515">
            <v>175.64</v>
          </cell>
          <cell r="AT515">
            <v>179.83</v>
          </cell>
          <cell r="AU515">
            <v>184.01</v>
          </cell>
          <cell r="AV515">
            <v>188.19</v>
          </cell>
          <cell r="AW515">
            <v>192.38</v>
          </cell>
          <cell r="AX515">
            <v>196.56</v>
          </cell>
          <cell r="AY515">
            <v>200.75</v>
          </cell>
          <cell r="AZ515">
            <v>204.93</v>
          </cell>
          <cell r="BA515">
            <v>209.11</v>
          </cell>
          <cell r="BB515">
            <v>213.3</v>
          </cell>
          <cell r="BC515">
            <v>192.38</v>
          </cell>
          <cell r="BD515">
            <v>146</v>
          </cell>
          <cell r="BE515">
            <v>163.89</v>
          </cell>
          <cell r="BF515">
            <v>169.75</v>
          </cell>
          <cell r="BG515">
            <v>175.61</v>
          </cell>
          <cell r="BH515">
            <v>181.46</v>
          </cell>
          <cell r="BI515">
            <v>187.32</v>
          </cell>
          <cell r="BJ515">
            <v>193.18</v>
          </cell>
          <cell r="BK515">
            <v>199.04</v>
          </cell>
          <cell r="BL515">
            <v>204.89</v>
          </cell>
          <cell r="BM515">
            <v>210.75</v>
          </cell>
          <cell r="BN515">
            <v>216.61</v>
          </cell>
          <cell r="BO515">
            <v>222.47</v>
          </cell>
          <cell r="BP515">
            <v>228.33</v>
          </cell>
          <cell r="BQ515">
            <v>234.18</v>
          </cell>
          <cell r="BR515">
            <v>240.04</v>
          </cell>
          <cell r="BS515">
            <v>245.9</v>
          </cell>
          <cell r="BT515">
            <v>251.76</v>
          </cell>
          <cell r="BU515">
            <v>257.61</v>
          </cell>
          <cell r="BV515">
            <v>263.47000000000003</v>
          </cell>
          <cell r="BW515">
            <v>269.33</v>
          </cell>
          <cell r="BX515">
            <v>275.19</v>
          </cell>
          <cell r="BY515">
            <v>281.04000000000002</v>
          </cell>
          <cell r="BZ515">
            <v>286.89999999999998</v>
          </cell>
          <cell r="CA515">
            <v>292.76</v>
          </cell>
          <cell r="CB515">
            <v>298.62</v>
          </cell>
          <cell r="CC515">
            <v>269.33</v>
          </cell>
        </row>
        <row r="516">
          <cell r="AD516">
            <v>147</v>
          </cell>
          <cell r="AE516">
            <v>117.86</v>
          </cell>
          <cell r="AF516">
            <v>122.08</v>
          </cell>
          <cell r="AG516">
            <v>126.29</v>
          </cell>
          <cell r="AH516">
            <v>130.5</v>
          </cell>
          <cell r="AI516">
            <v>134.72</v>
          </cell>
          <cell r="AJ516">
            <v>138.93</v>
          </cell>
          <cell r="AK516">
            <v>143.13999999999999</v>
          </cell>
          <cell r="AL516">
            <v>147.35</v>
          </cell>
          <cell r="AM516">
            <v>151.57</v>
          </cell>
          <cell r="AN516">
            <v>155.78</v>
          </cell>
          <cell r="AO516">
            <v>159.99</v>
          </cell>
          <cell r="AP516">
            <v>164.2</v>
          </cell>
          <cell r="AQ516">
            <v>168.42</v>
          </cell>
          <cell r="AR516">
            <v>172.63</v>
          </cell>
          <cell r="AS516">
            <v>176.84</v>
          </cell>
          <cell r="AT516">
            <v>181.06</v>
          </cell>
          <cell r="AU516">
            <v>185.27</v>
          </cell>
          <cell r="AV516">
            <v>189.48</v>
          </cell>
          <cell r="AW516">
            <v>193.69</v>
          </cell>
          <cell r="AX516">
            <v>197.91</v>
          </cell>
          <cell r="AY516">
            <v>202.12</v>
          </cell>
          <cell r="AZ516">
            <v>206.33</v>
          </cell>
          <cell r="BA516">
            <v>210.54</v>
          </cell>
          <cell r="BB516">
            <v>214.76</v>
          </cell>
          <cell r="BC516">
            <v>193.69</v>
          </cell>
          <cell r="BD516">
            <v>147</v>
          </cell>
          <cell r="BE516">
            <v>165.01</v>
          </cell>
          <cell r="BF516">
            <v>170.91</v>
          </cell>
          <cell r="BG516">
            <v>176.81</v>
          </cell>
          <cell r="BH516">
            <v>182.7</v>
          </cell>
          <cell r="BI516">
            <v>188.6</v>
          </cell>
          <cell r="BJ516">
            <v>194.5</v>
          </cell>
          <cell r="BK516">
            <v>200.4</v>
          </cell>
          <cell r="BL516">
            <v>206.29</v>
          </cell>
          <cell r="BM516">
            <v>212.19</v>
          </cell>
          <cell r="BN516">
            <v>218.09</v>
          </cell>
          <cell r="BO516">
            <v>223.99</v>
          </cell>
          <cell r="BP516">
            <v>229.89</v>
          </cell>
          <cell r="BQ516">
            <v>235.78</v>
          </cell>
          <cell r="BR516">
            <v>241.68</v>
          </cell>
          <cell r="BS516">
            <v>247.58</v>
          </cell>
          <cell r="BT516">
            <v>253.48</v>
          </cell>
          <cell r="BU516">
            <v>259.37</v>
          </cell>
          <cell r="BV516">
            <v>265.27</v>
          </cell>
          <cell r="BW516">
            <v>271.17</v>
          </cell>
          <cell r="BX516">
            <v>277.07</v>
          </cell>
          <cell r="BY516">
            <v>282.97000000000003</v>
          </cell>
          <cell r="BZ516">
            <v>288.86</v>
          </cell>
          <cell r="CA516">
            <v>294.76</v>
          </cell>
          <cell r="CB516">
            <v>300.66000000000003</v>
          </cell>
          <cell r="CC516">
            <v>271.17</v>
          </cell>
        </row>
        <row r="517">
          <cell r="AD517">
            <v>148</v>
          </cell>
          <cell r="AE517">
            <v>118.86</v>
          </cell>
          <cell r="AF517">
            <v>122.91</v>
          </cell>
          <cell r="AG517">
            <v>127.15</v>
          </cell>
          <cell r="AH517">
            <v>131.38999999999999</v>
          </cell>
          <cell r="AI517">
            <v>135.63</v>
          </cell>
          <cell r="AJ517">
            <v>139.87</v>
          </cell>
          <cell r="AK517">
            <v>144.11000000000001</v>
          </cell>
          <cell r="AL517">
            <v>148.35</v>
          </cell>
          <cell r="AM517">
            <v>152.6</v>
          </cell>
          <cell r="AN517">
            <v>156.84</v>
          </cell>
          <cell r="AO517">
            <v>161.08000000000001</v>
          </cell>
          <cell r="AP517">
            <v>165.32</v>
          </cell>
          <cell r="AQ517">
            <v>169.56</v>
          </cell>
          <cell r="AR517">
            <v>173.8</v>
          </cell>
          <cell r="AS517">
            <v>178.04</v>
          </cell>
          <cell r="AT517">
            <v>182.28</v>
          </cell>
          <cell r="AU517">
            <v>186.53</v>
          </cell>
          <cell r="AV517">
            <v>190.77</v>
          </cell>
          <cell r="AW517">
            <v>195.01</v>
          </cell>
          <cell r="AX517">
            <v>199.25</v>
          </cell>
          <cell r="AY517">
            <v>203.49</v>
          </cell>
          <cell r="AZ517">
            <v>207.73</v>
          </cell>
          <cell r="BA517">
            <v>211.97</v>
          </cell>
          <cell r="BB517">
            <v>216.22</v>
          </cell>
          <cell r="BC517">
            <v>195.01</v>
          </cell>
          <cell r="BD517">
            <v>148</v>
          </cell>
          <cell r="BE517">
            <v>166.13</v>
          </cell>
          <cell r="BF517">
            <v>172.07</v>
          </cell>
          <cell r="BG517">
            <v>178.01</v>
          </cell>
          <cell r="BH517">
            <v>183.94</v>
          </cell>
          <cell r="BI517">
            <v>189.88</v>
          </cell>
          <cell r="BJ517">
            <v>195.82</v>
          </cell>
          <cell r="BK517">
            <v>201.76</v>
          </cell>
          <cell r="BL517">
            <v>207.7</v>
          </cell>
          <cell r="BM517">
            <v>213.63</v>
          </cell>
          <cell r="BN517">
            <v>219.57</v>
          </cell>
          <cell r="BO517">
            <v>225.51</v>
          </cell>
          <cell r="BP517">
            <v>231.45</v>
          </cell>
          <cell r="BQ517">
            <v>237.38</v>
          </cell>
          <cell r="BR517">
            <v>243.32</v>
          </cell>
          <cell r="BS517">
            <v>249.26</v>
          </cell>
          <cell r="BT517">
            <v>255.2</v>
          </cell>
          <cell r="BU517">
            <v>261.14</v>
          </cell>
          <cell r="BV517">
            <v>267.07</v>
          </cell>
          <cell r="BW517">
            <v>273.01</v>
          </cell>
          <cell r="BX517">
            <v>278.95</v>
          </cell>
          <cell r="BY517">
            <v>284.89</v>
          </cell>
          <cell r="BZ517">
            <v>290.83</v>
          </cell>
          <cell r="CA517">
            <v>296.76</v>
          </cell>
          <cell r="CB517">
            <v>302.7</v>
          </cell>
          <cell r="CC517">
            <v>273.01</v>
          </cell>
        </row>
        <row r="518">
          <cell r="AD518">
            <v>149</v>
          </cell>
          <cell r="AE518">
            <v>119.46</v>
          </cell>
          <cell r="AF518">
            <v>123.73</v>
          </cell>
          <cell r="AG518">
            <v>128</v>
          </cell>
          <cell r="AH518">
            <v>132.27000000000001</v>
          </cell>
          <cell r="AI518">
            <v>136.54</v>
          </cell>
          <cell r="AJ518">
            <v>140.81</v>
          </cell>
          <cell r="AK518">
            <v>145.08000000000001</v>
          </cell>
          <cell r="AL518">
            <v>149.35</v>
          </cell>
          <cell r="AM518">
            <v>153.62</v>
          </cell>
          <cell r="AN518">
            <v>157.88999999999999</v>
          </cell>
          <cell r="AO518">
            <v>162.16</v>
          </cell>
          <cell r="AP518">
            <v>166.43</v>
          </cell>
          <cell r="AQ518">
            <v>170.7</v>
          </cell>
          <cell r="AR518">
            <v>174.97</v>
          </cell>
          <cell r="AS518">
            <v>179.24</v>
          </cell>
          <cell r="AT518">
            <v>183.51</v>
          </cell>
          <cell r="AU518">
            <v>187.78</v>
          </cell>
          <cell r="AV518">
            <v>192.05</v>
          </cell>
          <cell r="AW518">
            <v>196.32</v>
          </cell>
          <cell r="AX518">
            <v>200.59</v>
          </cell>
          <cell r="AY518">
            <v>204.86</v>
          </cell>
          <cell r="AZ518">
            <v>209.13</v>
          </cell>
          <cell r="BA518">
            <v>213.4</v>
          </cell>
          <cell r="BB518">
            <v>217.67</v>
          </cell>
          <cell r="BC518">
            <v>196.32</v>
          </cell>
          <cell r="BD518">
            <v>149</v>
          </cell>
          <cell r="BE518">
            <v>167.25</v>
          </cell>
          <cell r="BF518">
            <v>173.23</v>
          </cell>
          <cell r="BG518">
            <v>179.21</v>
          </cell>
          <cell r="BH518">
            <v>185.18</v>
          </cell>
          <cell r="BI518">
            <v>191.16</v>
          </cell>
          <cell r="BJ518">
            <v>197.14</v>
          </cell>
          <cell r="BK518">
            <v>203.12</v>
          </cell>
          <cell r="BL518">
            <v>209.1</v>
          </cell>
          <cell r="BM518">
            <v>215.07</v>
          </cell>
          <cell r="BN518">
            <v>221.05</v>
          </cell>
          <cell r="BO518">
            <v>227.03</v>
          </cell>
          <cell r="BP518">
            <v>233.01</v>
          </cell>
          <cell r="BQ518">
            <v>238.99</v>
          </cell>
          <cell r="BR518">
            <v>244.96</v>
          </cell>
          <cell r="BS518">
            <v>250.94</v>
          </cell>
          <cell r="BT518">
            <v>256.92</v>
          </cell>
          <cell r="BU518">
            <v>262.89999999999998</v>
          </cell>
          <cell r="BV518">
            <v>268.88</v>
          </cell>
          <cell r="BW518">
            <v>274.85000000000002</v>
          </cell>
          <cell r="BX518">
            <v>280.83</v>
          </cell>
          <cell r="BY518">
            <v>286.81</v>
          </cell>
          <cell r="BZ518">
            <v>292.79000000000002</v>
          </cell>
          <cell r="CA518">
            <v>298.77</v>
          </cell>
          <cell r="CB518">
            <v>304.74</v>
          </cell>
          <cell r="CC518">
            <v>274.85000000000002</v>
          </cell>
        </row>
        <row r="519">
          <cell r="AD519">
            <v>150</v>
          </cell>
          <cell r="AE519">
            <v>120.26</v>
          </cell>
          <cell r="AF519">
            <v>124.56</v>
          </cell>
          <cell r="AG519">
            <v>128.86000000000001</v>
          </cell>
          <cell r="AH519">
            <v>133.16</v>
          </cell>
          <cell r="AI519">
            <v>137.46</v>
          </cell>
          <cell r="AJ519">
            <v>141.76</v>
          </cell>
          <cell r="AK519">
            <v>146.06</v>
          </cell>
          <cell r="AL519">
            <v>150.35</v>
          </cell>
          <cell r="AM519">
            <v>154.65</v>
          </cell>
          <cell r="AN519">
            <v>158.94999999999999</v>
          </cell>
          <cell r="AO519">
            <v>163.25</v>
          </cell>
          <cell r="AP519">
            <v>167.55</v>
          </cell>
          <cell r="AQ519">
            <v>171.85</v>
          </cell>
          <cell r="AR519">
            <v>176.15</v>
          </cell>
          <cell r="AS519">
            <v>180.45</v>
          </cell>
          <cell r="AT519">
            <v>184.74</v>
          </cell>
          <cell r="AU519">
            <v>189.04</v>
          </cell>
          <cell r="AV519">
            <v>193.34</v>
          </cell>
          <cell r="AW519">
            <v>197.64</v>
          </cell>
          <cell r="AX519">
            <v>201.94</v>
          </cell>
          <cell r="AY519">
            <v>206.24</v>
          </cell>
          <cell r="AZ519">
            <v>210.54</v>
          </cell>
          <cell r="BA519">
            <v>214.83</v>
          </cell>
          <cell r="BB519">
            <v>219.13</v>
          </cell>
          <cell r="BC519">
            <v>197.64</v>
          </cell>
          <cell r="BD519">
            <v>150</v>
          </cell>
          <cell r="BE519">
            <v>168.37</v>
          </cell>
          <cell r="BF519">
            <v>174.39</v>
          </cell>
          <cell r="BG519">
            <v>180.41</v>
          </cell>
          <cell r="BH519">
            <v>186.42</v>
          </cell>
          <cell r="BI519">
            <v>192.44</v>
          </cell>
          <cell r="BJ519">
            <v>198.46</v>
          </cell>
          <cell r="BK519">
            <v>204.48</v>
          </cell>
          <cell r="BL519">
            <v>210.5</v>
          </cell>
          <cell r="BM519">
            <v>216.51</v>
          </cell>
          <cell r="BN519">
            <v>222.53</v>
          </cell>
          <cell r="BO519">
            <v>228.55</v>
          </cell>
          <cell r="BP519">
            <v>234.57</v>
          </cell>
          <cell r="BQ519">
            <v>240.59</v>
          </cell>
          <cell r="BR519">
            <v>246.6</v>
          </cell>
          <cell r="BS519">
            <v>252.62</v>
          </cell>
          <cell r="BT519">
            <v>258.64</v>
          </cell>
          <cell r="BU519">
            <v>264.66000000000003</v>
          </cell>
          <cell r="BV519">
            <v>270.68</v>
          </cell>
          <cell r="BW519">
            <v>276.7</v>
          </cell>
          <cell r="BX519">
            <v>282.70999999999998</v>
          </cell>
          <cell r="BY519">
            <v>288.73</v>
          </cell>
          <cell r="BZ519">
            <v>294.75</v>
          </cell>
          <cell r="CA519">
            <v>300.77</v>
          </cell>
          <cell r="CB519">
            <v>306.79000000000002</v>
          </cell>
          <cell r="CC519">
            <v>276.69</v>
          </cell>
        </row>
        <row r="520">
          <cell r="AD520">
            <v>151</v>
          </cell>
          <cell r="AE520">
            <v>121.06</v>
          </cell>
          <cell r="AF520">
            <v>125.39</v>
          </cell>
          <cell r="AG520">
            <v>129.72</v>
          </cell>
          <cell r="AH520">
            <v>134.05000000000001</v>
          </cell>
          <cell r="AI520">
            <v>138.37</v>
          </cell>
          <cell r="AJ520">
            <v>142.69999999999999</v>
          </cell>
          <cell r="AK520">
            <v>147.03</v>
          </cell>
          <cell r="AL520">
            <v>151.35</v>
          </cell>
          <cell r="AM520">
            <v>155.68</v>
          </cell>
          <cell r="AN520">
            <v>160.01</v>
          </cell>
          <cell r="AO520">
            <v>164.34</v>
          </cell>
          <cell r="AP520">
            <v>168.66</v>
          </cell>
          <cell r="AQ520">
            <v>172.99</v>
          </cell>
          <cell r="AR520">
            <v>177.32</v>
          </cell>
          <cell r="AS520">
            <v>181.65</v>
          </cell>
          <cell r="AT520">
            <v>185.97</v>
          </cell>
          <cell r="AU520">
            <v>190.3</v>
          </cell>
          <cell r="AV520">
            <v>194.63</v>
          </cell>
          <cell r="AW520">
            <v>198.96</v>
          </cell>
          <cell r="AX520">
            <v>203.28</v>
          </cell>
          <cell r="AY520">
            <v>207.61</v>
          </cell>
          <cell r="AZ520">
            <v>211.94</v>
          </cell>
          <cell r="BA520">
            <v>216.26</v>
          </cell>
          <cell r="BB520">
            <v>220.59</v>
          </cell>
          <cell r="BC520">
            <v>198.95</v>
          </cell>
          <cell r="BD520">
            <v>151</v>
          </cell>
          <cell r="BE520">
            <v>169.49</v>
          </cell>
          <cell r="BF520">
            <v>175.55</v>
          </cell>
          <cell r="BG520">
            <v>181.6</v>
          </cell>
          <cell r="BH520">
            <v>187.66</v>
          </cell>
          <cell r="BI520">
            <v>193.72</v>
          </cell>
          <cell r="BJ520">
            <v>199.78</v>
          </cell>
          <cell r="BK520">
            <v>205.84</v>
          </cell>
          <cell r="BL520">
            <v>211.9</v>
          </cell>
          <cell r="BM520">
            <v>217.95</v>
          </cell>
          <cell r="BN520">
            <v>224.01</v>
          </cell>
          <cell r="BO520">
            <v>230.07</v>
          </cell>
          <cell r="BP520">
            <v>236.13</v>
          </cell>
          <cell r="BQ520">
            <v>242.19</v>
          </cell>
          <cell r="BR520">
            <v>248.25</v>
          </cell>
          <cell r="BS520">
            <v>254.3</v>
          </cell>
          <cell r="BT520">
            <v>260.36</v>
          </cell>
          <cell r="BU520">
            <v>266.42</v>
          </cell>
          <cell r="BV520">
            <v>272.48</v>
          </cell>
          <cell r="BW520">
            <v>278.54000000000002</v>
          </cell>
          <cell r="BX520">
            <v>284.60000000000002</v>
          </cell>
          <cell r="BY520">
            <v>290.64999999999998</v>
          </cell>
          <cell r="BZ520">
            <v>296.70999999999998</v>
          </cell>
          <cell r="CA520">
            <v>302.77</v>
          </cell>
          <cell r="CB520">
            <v>308.83</v>
          </cell>
          <cell r="CC520">
            <v>278.54000000000002</v>
          </cell>
        </row>
        <row r="521">
          <cell r="AD521">
            <v>152</v>
          </cell>
          <cell r="AE521">
            <v>121.86</v>
          </cell>
          <cell r="AF521">
            <v>126.22</v>
          </cell>
          <cell r="AG521">
            <v>130.57</v>
          </cell>
          <cell r="AH521">
            <v>134.93</v>
          </cell>
          <cell r="AI521">
            <v>139.29</v>
          </cell>
          <cell r="AJ521">
            <v>143.63999999999999</v>
          </cell>
          <cell r="AK521">
            <v>148</v>
          </cell>
          <cell r="AL521">
            <v>152.35</v>
          </cell>
          <cell r="AM521">
            <v>156.71</v>
          </cell>
          <cell r="AN521">
            <v>161.07</v>
          </cell>
          <cell r="AO521">
            <v>165.42</v>
          </cell>
          <cell r="AP521">
            <v>169.78</v>
          </cell>
          <cell r="AQ521">
            <v>174.13</v>
          </cell>
          <cell r="AR521">
            <v>178.49</v>
          </cell>
          <cell r="AS521">
            <v>182.85</v>
          </cell>
          <cell r="AT521">
            <v>187.2</v>
          </cell>
          <cell r="AU521">
            <v>191.56</v>
          </cell>
          <cell r="AV521">
            <v>195.91</v>
          </cell>
          <cell r="AW521">
            <v>200.27</v>
          </cell>
          <cell r="AX521">
            <v>204.63</v>
          </cell>
          <cell r="AY521">
            <v>208.98</v>
          </cell>
          <cell r="AZ521">
            <v>213.34</v>
          </cell>
          <cell r="BA521">
            <v>217.69</v>
          </cell>
          <cell r="BB521">
            <v>222.05</v>
          </cell>
          <cell r="BC521">
            <v>200.27</v>
          </cell>
          <cell r="BD521">
            <v>152</v>
          </cell>
          <cell r="BE521">
            <v>170.61</v>
          </cell>
          <cell r="BF521">
            <v>176.71</v>
          </cell>
          <cell r="BG521">
            <v>182.8</v>
          </cell>
          <cell r="BH521">
            <v>188.9</v>
          </cell>
          <cell r="BI521">
            <v>195</v>
          </cell>
          <cell r="BJ521">
            <v>201.1</v>
          </cell>
          <cell r="BK521">
            <v>207.2</v>
          </cell>
          <cell r="BL521">
            <v>213.3</v>
          </cell>
          <cell r="BM521">
            <v>219.4</v>
          </cell>
          <cell r="BN521">
            <v>225.49</v>
          </cell>
          <cell r="BO521">
            <v>231.59</v>
          </cell>
          <cell r="BP521">
            <v>237.69</v>
          </cell>
          <cell r="BQ521">
            <v>243.79</v>
          </cell>
          <cell r="BR521">
            <v>249.89</v>
          </cell>
          <cell r="BS521">
            <v>255.99</v>
          </cell>
          <cell r="BT521">
            <v>262.08</v>
          </cell>
          <cell r="BU521">
            <v>268.18</v>
          </cell>
          <cell r="BV521">
            <v>274.27999999999997</v>
          </cell>
          <cell r="BW521">
            <v>280.38</v>
          </cell>
          <cell r="BX521">
            <v>286.48</v>
          </cell>
          <cell r="BY521">
            <v>292.58</v>
          </cell>
          <cell r="BZ521">
            <v>298.67</v>
          </cell>
          <cell r="CA521">
            <v>304.77</v>
          </cell>
          <cell r="CB521">
            <v>310.87</v>
          </cell>
          <cell r="CC521">
            <v>280.38</v>
          </cell>
        </row>
        <row r="522">
          <cell r="AD522">
            <v>153</v>
          </cell>
          <cell r="AE522">
            <v>122.66</v>
          </cell>
          <cell r="AF522">
            <v>127.05</v>
          </cell>
          <cell r="AG522">
            <v>131.43</v>
          </cell>
          <cell r="AH522">
            <v>135.82</v>
          </cell>
          <cell r="AI522">
            <v>140.19999999999999</v>
          </cell>
          <cell r="AJ522">
            <v>144.59</v>
          </cell>
          <cell r="AK522">
            <v>148.97</v>
          </cell>
          <cell r="AL522">
            <v>153.35</v>
          </cell>
          <cell r="AM522">
            <v>157.74</v>
          </cell>
          <cell r="AN522">
            <v>162.12</v>
          </cell>
          <cell r="AO522">
            <v>166.51</v>
          </cell>
          <cell r="AP522">
            <v>170.89</v>
          </cell>
          <cell r="AQ522">
            <v>175.28</v>
          </cell>
          <cell r="AR522">
            <v>179.66</v>
          </cell>
          <cell r="AS522">
            <v>184.05</v>
          </cell>
          <cell r="AT522">
            <v>188.43</v>
          </cell>
          <cell r="AU522">
            <v>192.82</v>
          </cell>
          <cell r="AV522">
            <v>197.2</v>
          </cell>
          <cell r="AW522">
            <v>201.59</v>
          </cell>
          <cell r="AX522">
            <v>205.97</v>
          </cell>
          <cell r="AY522">
            <v>210.36</v>
          </cell>
          <cell r="AZ522">
            <v>214.74</v>
          </cell>
          <cell r="BA522">
            <v>219.12</v>
          </cell>
          <cell r="BB522">
            <v>223.51</v>
          </cell>
          <cell r="BC522">
            <v>201.59</v>
          </cell>
          <cell r="BD522">
            <v>153</v>
          </cell>
          <cell r="BE522">
            <v>171.73</v>
          </cell>
          <cell r="BF522">
            <v>177.87</v>
          </cell>
          <cell r="BG522">
            <v>184</v>
          </cell>
          <cell r="BH522">
            <v>190.14</v>
          </cell>
          <cell r="BI522">
            <v>196.28</v>
          </cell>
          <cell r="BJ522">
            <v>202.42</v>
          </cell>
          <cell r="BK522">
            <v>208.56</v>
          </cell>
          <cell r="BL522">
            <v>214.7</v>
          </cell>
          <cell r="BM522">
            <v>220.84</v>
          </cell>
          <cell r="BN522">
            <v>226.97</v>
          </cell>
          <cell r="BO522">
            <v>233.11</v>
          </cell>
          <cell r="BP522">
            <v>239.25</v>
          </cell>
          <cell r="BQ522">
            <v>245.39</v>
          </cell>
          <cell r="BR522">
            <v>251.53</v>
          </cell>
          <cell r="BS522">
            <v>257.67</v>
          </cell>
          <cell r="BT522">
            <v>263.8</v>
          </cell>
          <cell r="BU522">
            <v>269.94</v>
          </cell>
          <cell r="BV522">
            <v>276.08</v>
          </cell>
          <cell r="BW522">
            <v>282.22000000000003</v>
          </cell>
          <cell r="BX522">
            <v>288.36</v>
          </cell>
          <cell r="BY522">
            <v>294.5</v>
          </cell>
          <cell r="BZ522">
            <v>300.64</v>
          </cell>
          <cell r="CA522">
            <v>306.77</v>
          </cell>
          <cell r="CB522">
            <v>312.91000000000003</v>
          </cell>
          <cell r="CC522">
            <v>282.22000000000003</v>
          </cell>
        </row>
        <row r="523">
          <cell r="AD523">
            <v>154</v>
          </cell>
          <cell r="AE523">
            <v>123.46</v>
          </cell>
          <cell r="AF523">
            <v>127.88</v>
          </cell>
          <cell r="AG523">
            <v>132.29</v>
          </cell>
          <cell r="AH523">
            <v>136.69999999999999</v>
          </cell>
          <cell r="AI523">
            <v>141.12</v>
          </cell>
          <cell r="AJ523">
            <v>145.53</v>
          </cell>
          <cell r="AK523">
            <v>149.94</v>
          </cell>
          <cell r="AL523">
            <v>154.35</v>
          </cell>
          <cell r="AM523">
            <v>158.77000000000001</v>
          </cell>
          <cell r="AN523">
            <v>163.18</v>
          </cell>
          <cell r="AO523">
            <v>167.6</v>
          </cell>
          <cell r="AP523">
            <v>172.01</v>
          </cell>
          <cell r="AQ523">
            <v>176.42</v>
          </cell>
          <cell r="AR523">
            <v>180.84</v>
          </cell>
          <cell r="AS523">
            <v>185.25</v>
          </cell>
          <cell r="AT523">
            <v>189.66</v>
          </cell>
          <cell r="AU523">
            <v>194.07</v>
          </cell>
          <cell r="AV523">
            <v>198.49</v>
          </cell>
          <cell r="AW523">
            <v>202.9</v>
          </cell>
          <cell r="AX523">
            <v>207.31</v>
          </cell>
          <cell r="AY523">
            <v>211.73</v>
          </cell>
          <cell r="AZ523">
            <v>216.14</v>
          </cell>
          <cell r="BA523">
            <v>220.55</v>
          </cell>
          <cell r="BB523">
            <v>224.97</v>
          </cell>
          <cell r="BC523">
            <v>202.9</v>
          </cell>
          <cell r="BD523">
            <v>154</v>
          </cell>
          <cell r="BE523">
            <v>172.85</v>
          </cell>
          <cell r="BF523">
            <v>179.03</v>
          </cell>
          <cell r="BG523">
            <v>185.2</v>
          </cell>
          <cell r="BH523">
            <v>191.38</v>
          </cell>
          <cell r="BI523">
            <v>197.56</v>
          </cell>
          <cell r="BJ523">
            <v>203.74</v>
          </cell>
          <cell r="BK523">
            <v>209.92</v>
          </cell>
          <cell r="BL523">
            <v>216.1</v>
          </cell>
          <cell r="BM523">
            <v>222.28</v>
          </cell>
          <cell r="BN523">
            <v>228.45</v>
          </cell>
          <cell r="BO523">
            <v>234.63</v>
          </cell>
          <cell r="BP523">
            <v>240.81</v>
          </cell>
          <cell r="BQ523">
            <v>246.99</v>
          </cell>
          <cell r="BR523">
            <v>253.17</v>
          </cell>
          <cell r="BS523">
            <v>259.35000000000002</v>
          </cell>
          <cell r="BT523">
            <v>265.52999999999997</v>
          </cell>
          <cell r="BU523">
            <v>271.7</v>
          </cell>
          <cell r="BV523">
            <v>277.88</v>
          </cell>
          <cell r="BW523">
            <v>284.06</v>
          </cell>
          <cell r="BX523">
            <v>290.24</v>
          </cell>
          <cell r="BY523">
            <v>296.42</v>
          </cell>
          <cell r="BZ523">
            <v>302.60000000000002</v>
          </cell>
          <cell r="CA523">
            <v>308.77999999999997</v>
          </cell>
          <cell r="CB523">
            <v>314.95</v>
          </cell>
          <cell r="CC523">
            <v>284.06</v>
          </cell>
        </row>
        <row r="524">
          <cell r="AD524">
            <v>155</v>
          </cell>
          <cell r="AE524">
            <v>124.26</v>
          </cell>
          <cell r="AF524">
            <v>128.69999999999999</v>
          </cell>
          <cell r="AG524">
            <v>133.15</v>
          </cell>
          <cell r="AH524">
            <v>137.59</v>
          </cell>
          <cell r="AI524">
            <v>142.03</v>
          </cell>
          <cell r="AJ524">
            <v>146.47</v>
          </cell>
          <cell r="AK524">
            <v>150.91</v>
          </cell>
          <cell r="AL524">
            <v>155.36000000000001</v>
          </cell>
          <cell r="AM524">
            <v>159.80000000000001</v>
          </cell>
          <cell r="AN524">
            <v>164.24</v>
          </cell>
          <cell r="AO524">
            <v>168.68</v>
          </cell>
          <cell r="AP524">
            <v>173.12</v>
          </cell>
          <cell r="AQ524">
            <v>177.57</v>
          </cell>
          <cell r="AR524">
            <v>182.01</v>
          </cell>
          <cell r="AS524">
            <v>186.45</v>
          </cell>
          <cell r="AT524">
            <v>190.89</v>
          </cell>
          <cell r="AU524">
            <v>195.33</v>
          </cell>
          <cell r="AV524">
            <v>199.78</v>
          </cell>
          <cell r="AW524">
            <v>204.22</v>
          </cell>
          <cell r="AX524">
            <v>208.66</v>
          </cell>
          <cell r="AY524">
            <v>213.1</v>
          </cell>
          <cell r="AZ524">
            <v>217.54</v>
          </cell>
          <cell r="BA524">
            <v>221.98</v>
          </cell>
          <cell r="BB524">
            <v>226.43</v>
          </cell>
          <cell r="BC524">
            <v>204.22</v>
          </cell>
          <cell r="BD524">
            <v>155</v>
          </cell>
          <cell r="BE524">
            <v>173.97</v>
          </cell>
          <cell r="BF524">
            <v>180.19</v>
          </cell>
          <cell r="BG524">
            <v>186.4</v>
          </cell>
          <cell r="BH524">
            <v>192.62</v>
          </cell>
          <cell r="BI524">
            <v>198.84</v>
          </cell>
          <cell r="BJ524">
            <v>205.06</v>
          </cell>
          <cell r="BK524">
            <v>211.28</v>
          </cell>
          <cell r="BL524">
            <v>217.5</v>
          </cell>
          <cell r="BM524">
            <v>223.72</v>
          </cell>
          <cell r="BN524">
            <v>229.94</v>
          </cell>
          <cell r="BO524">
            <v>236.15</v>
          </cell>
          <cell r="BP524">
            <v>242.37</v>
          </cell>
          <cell r="BQ524">
            <v>248.59</v>
          </cell>
          <cell r="BR524">
            <v>254.81</v>
          </cell>
          <cell r="BS524">
            <v>261.02999999999997</v>
          </cell>
          <cell r="BT524">
            <v>267.25</v>
          </cell>
          <cell r="BU524">
            <v>273.47000000000003</v>
          </cell>
          <cell r="BV524">
            <v>279.68</v>
          </cell>
          <cell r="BW524">
            <v>285.89999999999998</v>
          </cell>
          <cell r="BX524">
            <v>292.12</v>
          </cell>
          <cell r="BY524">
            <v>298.33999999999997</v>
          </cell>
          <cell r="BZ524">
            <v>304.56</v>
          </cell>
          <cell r="CA524">
            <v>310.77999999999997</v>
          </cell>
          <cell r="CB524">
            <v>317</v>
          </cell>
          <cell r="CC524">
            <v>285.89999999999998</v>
          </cell>
        </row>
        <row r="525">
          <cell r="AD525">
            <v>156</v>
          </cell>
          <cell r="AE525">
            <v>125.06</v>
          </cell>
          <cell r="AF525">
            <v>129.53</v>
          </cell>
          <cell r="AG525">
            <v>134</v>
          </cell>
          <cell r="AH525">
            <v>138.47</v>
          </cell>
          <cell r="AI525">
            <v>142.94</v>
          </cell>
          <cell r="AJ525">
            <v>147.41</v>
          </cell>
          <cell r="AK525">
            <v>151.88</v>
          </cell>
          <cell r="AL525">
            <v>156.36000000000001</v>
          </cell>
          <cell r="AM525">
            <v>160.83000000000001</v>
          </cell>
          <cell r="AN525">
            <v>165.3</v>
          </cell>
          <cell r="AO525">
            <v>169.77</v>
          </cell>
          <cell r="AP525">
            <v>174.24</v>
          </cell>
          <cell r="AQ525">
            <v>178.71</v>
          </cell>
          <cell r="AR525">
            <v>183.18</v>
          </cell>
          <cell r="AS525">
            <v>187.65</v>
          </cell>
          <cell r="AT525">
            <v>192.12</v>
          </cell>
          <cell r="AU525">
            <v>196.59</v>
          </cell>
          <cell r="AV525">
            <v>201.06</v>
          </cell>
          <cell r="AW525">
            <v>205.53</v>
          </cell>
          <cell r="AX525">
            <v>210</v>
          </cell>
          <cell r="AY525">
            <v>214.47</v>
          </cell>
          <cell r="AZ525">
            <v>218.94</v>
          </cell>
          <cell r="BA525">
            <v>223.41</v>
          </cell>
          <cell r="BB525">
            <v>227.89</v>
          </cell>
          <cell r="BC525">
            <v>205.53</v>
          </cell>
          <cell r="BD525">
            <v>156</v>
          </cell>
          <cell r="BE525">
            <v>175.09</v>
          </cell>
          <cell r="BF525">
            <v>181.34</v>
          </cell>
          <cell r="BG525">
            <v>187.6</v>
          </cell>
          <cell r="BH525">
            <v>193.86</v>
          </cell>
          <cell r="BI525">
            <v>200.12</v>
          </cell>
          <cell r="BJ525">
            <v>206.38</v>
          </cell>
          <cell r="BK525">
            <v>212.64</v>
          </cell>
          <cell r="BL525">
            <v>218.9</v>
          </cell>
          <cell r="BM525">
            <v>225.16</v>
          </cell>
          <cell r="BN525">
            <v>231.42</v>
          </cell>
          <cell r="BO525">
            <v>237.67</v>
          </cell>
          <cell r="BP525">
            <v>243.93</v>
          </cell>
          <cell r="BQ525">
            <v>250.19</v>
          </cell>
          <cell r="BR525">
            <v>256.45</v>
          </cell>
          <cell r="BS525">
            <v>262.70999999999998</v>
          </cell>
          <cell r="BT525">
            <v>268.97000000000003</v>
          </cell>
          <cell r="BU525">
            <v>275.23</v>
          </cell>
          <cell r="BV525">
            <v>281.49</v>
          </cell>
          <cell r="BW525">
            <v>287.75</v>
          </cell>
          <cell r="BX525">
            <v>294</v>
          </cell>
          <cell r="BY525">
            <v>300.26</v>
          </cell>
          <cell r="BZ525">
            <v>306.52</v>
          </cell>
          <cell r="CA525">
            <v>312.77999999999997</v>
          </cell>
          <cell r="CB525">
            <v>319.04000000000002</v>
          </cell>
          <cell r="CC525">
            <v>287.74</v>
          </cell>
        </row>
        <row r="526">
          <cell r="AD526">
            <v>157</v>
          </cell>
          <cell r="AE526">
            <v>125.86</v>
          </cell>
          <cell r="AF526">
            <v>130.36000000000001</v>
          </cell>
          <cell r="AG526">
            <v>134.86000000000001</v>
          </cell>
          <cell r="AH526">
            <v>139.36000000000001</v>
          </cell>
          <cell r="AI526">
            <v>143.86000000000001</v>
          </cell>
          <cell r="AJ526">
            <v>148.36000000000001</v>
          </cell>
          <cell r="AK526">
            <v>152.86000000000001</v>
          </cell>
          <cell r="AL526">
            <v>157.36000000000001</v>
          </cell>
          <cell r="AM526">
            <v>161.86000000000001</v>
          </cell>
          <cell r="AN526">
            <v>166.35</v>
          </cell>
          <cell r="AO526">
            <v>170.85</v>
          </cell>
          <cell r="AP526">
            <v>175.35</v>
          </cell>
          <cell r="AQ526">
            <v>179.85</v>
          </cell>
          <cell r="AR526">
            <v>184.35</v>
          </cell>
          <cell r="AS526">
            <v>188.85</v>
          </cell>
          <cell r="AT526">
            <v>193.35</v>
          </cell>
          <cell r="AU526">
            <v>197.85</v>
          </cell>
          <cell r="AV526">
            <v>202.35</v>
          </cell>
          <cell r="AW526">
            <v>206.85</v>
          </cell>
          <cell r="AX526">
            <v>211.35</v>
          </cell>
          <cell r="AY526">
            <v>215.85</v>
          </cell>
          <cell r="AZ526">
            <v>220.35</v>
          </cell>
          <cell r="BA526">
            <v>224.84</v>
          </cell>
          <cell r="BB526">
            <v>229.34</v>
          </cell>
          <cell r="BC526">
            <v>206.85</v>
          </cell>
          <cell r="BD526">
            <v>157</v>
          </cell>
          <cell r="BE526">
            <v>176.21</v>
          </cell>
          <cell r="BF526">
            <v>182.5</v>
          </cell>
          <cell r="BG526">
            <v>188.8</v>
          </cell>
          <cell r="BH526">
            <v>195.1</v>
          </cell>
          <cell r="BI526">
            <v>201.4</v>
          </cell>
          <cell r="BJ526">
            <v>207.7</v>
          </cell>
          <cell r="BK526">
            <v>214</v>
          </cell>
          <cell r="BL526">
            <v>220.3</v>
          </cell>
          <cell r="BM526">
            <v>226.6</v>
          </cell>
          <cell r="BN526">
            <v>232.9</v>
          </cell>
          <cell r="BO526">
            <v>239.2</v>
          </cell>
          <cell r="BP526">
            <v>245.49</v>
          </cell>
          <cell r="BQ526">
            <v>251.79</v>
          </cell>
          <cell r="BR526">
            <v>258.08999999999997</v>
          </cell>
          <cell r="BS526">
            <v>264.39</v>
          </cell>
          <cell r="BT526">
            <v>270.69</v>
          </cell>
          <cell r="BU526">
            <v>276.99</v>
          </cell>
          <cell r="BV526">
            <v>283.29000000000002</v>
          </cell>
          <cell r="BW526">
            <v>289.58999999999997</v>
          </cell>
          <cell r="BX526">
            <v>295.89</v>
          </cell>
          <cell r="BY526">
            <v>302.18</v>
          </cell>
          <cell r="BZ526">
            <v>308.48</v>
          </cell>
          <cell r="CA526">
            <v>314.77999999999997</v>
          </cell>
          <cell r="CB526">
            <v>321.08</v>
          </cell>
          <cell r="CC526">
            <v>289.58999999999997</v>
          </cell>
        </row>
        <row r="527">
          <cell r="AD527">
            <v>158</v>
          </cell>
          <cell r="AE527">
            <v>126.66</v>
          </cell>
          <cell r="AF527">
            <v>131.19</v>
          </cell>
          <cell r="AG527">
            <v>135.72</v>
          </cell>
          <cell r="AH527">
            <v>140.24</v>
          </cell>
          <cell r="AI527">
            <v>144.77000000000001</v>
          </cell>
          <cell r="AJ527">
            <v>149.30000000000001</v>
          </cell>
          <cell r="AK527">
            <v>153.83000000000001</v>
          </cell>
          <cell r="AL527">
            <v>158.36000000000001</v>
          </cell>
          <cell r="AM527">
            <v>162.88</v>
          </cell>
          <cell r="AN527">
            <v>167.41</v>
          </cell>
          <cell r="AO527">
            <v>171.94</v>
          </cell>
          <cell r="AP527">
            <v>176.47</v>
          </cell>
          <cell r="AQ527">
            <v>181</v>
          </cell>
          <cell r="AR527">
            <v>185.52</v>
          </cell>
          <cell r="AS527">
            <v>190.05</v>
          </cell>
          <cell r="AT527">
            <v>194.58</v>
          </cell>
          <cell r="AU527">
            <v>199.11</v>
          </cell>
          <cell r="AV527">
            <v>203.64</v>
          </cell>
          <cell r="AW527">
            <v>208.16</v>
          </cell>
          <cell r="AX527">
            <v>212.69</v>
          </cell>
          <cell r="AY527">
            <v>217.22</v>
          </cell>
          <cell r="AZ527">
            <v>221.75</v>
          </cell>
          <cell r="BA527">
            <v>226.27</v>
          </cell>
          <cell r="BB527">
            <v>230.8</v>
          </cell>
          <cell r="BC527">
            <v>208.16</v>
          </cell>
          <cell r="BD527">
            <v>158</v>
          </cell>
          <cell r="BE527">
            <v>177.32</v>
          </cell>
          <cell r="BF527">
            <v>183.66</v>
          </cell>
          <cell r="BG527">
            <v>190</v>
          </cell>
          <cell r="BH527">
            <v>196.34</v>
          </cell>
          <cell r="BI527">
            <v>202.68</v>
          </cell>
          <cell r="BJ527">
            <v>209.02</v>
          </cell>
          <cell r="BK527">
            <v>215.36</v>
          </cell>
          <cell r="BL527">
            <v>221.7</v>
          </cell>
          <cell r="BM527">
            <v>228.04</v>
          </cell>
          <cell r="BN527">
            <v>234.38</v>
          </cell>
          <cell r="BO527">
            <v>240.72</v>
          </cell>
          <cell r="BP527">
            <v>247.06</v>
          </cell>
          <cell r="BQ527">
            <v>253.39</v>
          </cell>
          <cell r="BR527">
            <v>259.73</v>
          </cell>
          <cell r="BS527">
            <v>266.07</v>
          </cell>
          <cell r="BT527">
            <v>272.41000000000003</v>
          </cell>
          <cell r="BU527">
            <v>278.75</v>
          </cell>
          <cell r="BV527">
            <v>285.08999999999997</v>
          </cell>
          <cell r="BW527">
            <v>291.43</v>
          </cell>
          <cell r="BX527">
            <v>297.77</v>
          </cell>
          <cell r="BY527">
            <v>304.11</v>
          </cell>
          <cell r="BZ527">
            <v>310.45</v>
          </cell>
          <cell r="CA527">
            <v>316.77999999999997</v>
          </cell>
          <cell r="CB527">
            <v>323.12</v>
          </cell>
          <cell r="CC527">
            <v>291.43</v>
          </cell>
        </row>
        <row r="528">
          <cell r="AD528">
            <v>159</v>
          </cell>
          <cell r="AE528">
            <v>127.46</v>
          </cell>
          <cell r="AF528">
            <v>132.02000000000001</v>
          </cell>
          <cell r="AG528">
            <v>136.57</v>
          </cell>
          <cell r="AH528">
            <v>141.13</v>
          </cell>
          <cell r="AI528">
            <v>145.69</v>
          </cell>
          <cell r="AJ528">
            <v>150.24</v>
          </cell>
          <cell r="AK528">
            <v>154.80000000000001</v>
          </cell>
          <cell r="AL528">
            <v>159.36000000000001</v>
          </cell>
          <cell r="AM528">
            <v>163.91</v>
          </cell>
          <cell r="AN528">
            <v>168.47</v>
          </cell>
          <cell r="AO528">
            <v>173.03</v>
          </cell>
          <cell r="AP528">
            <v>177.58</v>
          </cell>
          <cell r="AQ528">
            <v>182.14</v>
          </cell>
          <cell r="AR528">
            <v>186.7</v>
          </cell>
          <cell r="AS528">
            <v>191.25</v>
          </cell>
          <cell r="AT528">
            <v>195.81</v>
          </cell>
          <cell r="AU528">
            <v>200.37</v>
          </cell>
          <cell r="AV528">
            <v>204.92</v>
          </cell>
          <cell r="AW528">
            <v>209.48</v>
          </cell>
          <cell r="AX528">
            <v>214.04</v>
          </cell>
          <cell r="AY528">
            <v>218.59</v>
          </cell>
          <cell r="AZ528">
            <v>223.15</v>
          </cell>
          <cell r="BA528">
            <v>227.71</v>
          </cell>
          <cell r="BB528">
            <v>232.26</v>
          </cell>
          <cell r="BC528">
            <v>209.48</v>
          </cell>
          <cell r="BD528">
            <v>159</v>
          </cell>
          <cell r="BE528">
            <v>178.44</v>
          </cell>
          <cell r="BF528">
            <v>184.82</v>
          </cell>
          <cell r="BG528">
            <v>191.2</v>
          </cell>
          <cell r="BH528">
            <v>197.58</v>
          </cell>
          <cell r="BI528">
            <v>203.96</v>
          </cell>
          <cell r="BJ528">
            <v>210.34</v>
          </cell>
          <cell r="BK528">
            <v>216.72</v>
          </cell>
          <cell r="BL528">
            <v>223.1</v>
          </cell>
          <cell r="BM528">
            <v>229.48</v>
          </cell>
          <cell r="BN528">
            <v>235.86</v>
          </cell>
          <cell r="BO528">
            <v>242.24</v>
          </cell>
          <cell r="BP528">
            <v>248.62</v>
          </cell>
          <cell r="BQ528">
            <v>255</v>
          </cell>
          <cell r="BR528">
            <v>261.37</v>
          </cell>
          <cell r="BS528">
            <v>267.75</v>
          </cell>
          <cell r="BT528">
            <v>274.13</v>
          </cell>
          <cell r="BU528">
            <v>280.51</v>
          </cell>
          <cell r="BV528">
            <v>286.89</v>
          </cell>
          <cell r="BW528">
            <v>293.27</v>
          </cell>
          <cell r="BX528">
            <v>299.64999999999998</v>
          </cell>
          <cell r="BY528">
            <v>306.02999999999997</v>
          </cell>
          <cell r="BZ528">
            <v>312.41000000000003</v>
          </cell>
          <cell r="CA528">
            <v>318.79000000000002</v>
          </cell>
          <cell r="CB528">
            <v>325.17</v>
          </cell>
          <cell r="CC528">
            <v>293.27</v>
          </cell>
        </row>
        <row r="529">
          <cell r="AD529">
            <v>160</v>
          </cell>
          <cell r="AE529">
            <v>128.26</v>
          </cell>
          <cell r="AF529">
            <v>132.85</v>
          </cell>
          <cell r="AG529">
            <v>137.43</v>
          </cell>
          <cell r="AH529">
            <v>142.02000000000001</v>
          </cell>
          <cell r="AI529">
            <v>146.6</v>
          </cell>
          <cell r="AJ529">
            <v>151.19</v>
          </cell>
          <cell r="AK529">
            <v>155.77000000000001</v>
          </cell>
          <cell r="AL529">
            <v>160.36000000000001</v>
          </cell>
          <cell r="AM529">
            <v>164.94</v>
          </cell>
          <cell r="AN529">
            <v>169.53</v>
          </cell>
          <cell r="AO529">
            <v>174.11</v>
          </cell>
          <cell r="AP529">
            <v>178.7</v>
          </cell>
          <cell r="AQ529">
            <v>183.28</v>
          </cell>
          <cell r="AR529">
            <v>187.87</v>
          </cell>
          <cell r="AS529">
            <v>192.45</v>
          </cell>
          <cell r="AT529">
            <v>197.04</v>
          </cell>
          <cell r="AU529">
            <v>201.62</v>
          </cell>
          <cell r="AV529">
            <v>206.21</v>
          </cell>
          <cell r="AW529">
            <v>210.79</v>
          </cell>
          <cell r="AX529">
            <v>215.38</v>
          </cell>
          <cell r="AY529">
            <v>219.96</v>
          </cell>
          <cell r="AZ529">
            <v>224.55</v>
          </cell>
          <cell r="BA529">
            <v>229.14</v>
          </cell>
          <cell r="BB529">
            <v>233.72</v>
          </cell>
          <cell r="BC529">
            <v>210.79</v>
          </cell>
          <cell r="BD529">
            <v>160</v>
          </cell>
          <cell r="BE529">
            <v>179.56</v>
          </cell>
          <cell r="BF529">
            <v>185.98</v>
          </cell>
          <cell r="BG529">
            <v>192.4</v>
          </cell>
          <cell r="BH529">
            <v>198.82</v>
          </cell>
          <cell r="BI529">
            <v>205.24</v>
          </cell>
          <cell r="BJ529">
            <v>211.66</v>
          </cell>
          <cell r="BK529">
            <v>218.08</v>
          </cell>
          <cell r="BL529">
            <v>224.5</v>
          </cell>
          <cell r="BM529">
            <v>230.92</v>
          </cell>
          <cell r="BN529">
            <v>237.34</v>
          </cell>
          <cell r="BO529">
            <v>243.76</v>
          </cell>
          <cell r="BP529">
            <v>250.18</v>
          </cell>
          <cell r="BQ529">
            <v>256.60000000000002</v>
          </cell>
          <cell r="BR529">
            <v>263.02</v>
          </cell>
          <cell r="BS529">
            <v>269.43</v>
          </cell>
          <cell r="BT529">
            <v>275.85000000000002</v>
          </cell>
          <cell r="BU529">
            <v>282.27</v>
          </cell>
          <cell r="BV529">
            <v>288.69</v>
          </cell>
          <cell r="BW529">
            <v>295.11</v>
          </cell>
          <cell r="BX529">
            <v>301.52999999999997</v>
          </cell>
          <cell r="BY529">
            <v>307.95</v>
          </cell>
          <cell r="BZ529">
            <v>314.37</v>
          </cell>
          <cell r="CA529">
            <v>320.79000000000002</v>
          </cell>
          <cell r="CB529">
            <v>327.20999999999998</v>
          </cell>
          <cell r="CC529">
            <v>295.11</v>
          </cell>
        </row>
        <row r="530">
          <cell r="AD530">
            <v>161</v>
          </cell>
          <cell r="AE530">
            <v>129.06</v>
          </cell>
          <cell r="AF530">
            <v>133.66999999999999</v>
          </cell>
          <cell r="AG530">
            <v>138.29</v>
          </cell>
          <cell r="AH530">
            <v>142.9</v>
          </cell>
          <cell r="AI530">
            <v>147.51</v>
          </cell>
          <cell r="AJ530">
            <v>152.13</v>
          </cell>
          <cell r="AK530">
            <v>156.74</v>
          </cell>
          <cell r="AL530">
            <v>161.36000000000001</v>
          </cell>
          <cell r="AM530">
            <v>165.97</v>
          </cell>
          <cell r="AN530">
            <v>170.58</v>
          </cell>
          <cell r="AO530">
            <v>175.2</v>
          </cell>
          <cell r="AP530">
            <v>179.81</v>
          </cell>
          <cell r="AQ530">
            <v>184.43</v>
          </cell>
          <cell r="AR530">
            <v>189.04</v>
          </cell>
          <cell r="AS530">
            <v>193.65</v>
          </cell>
          <cell r="AT530">
            <v>198.27</v>
          </cell>
          <cell r="AU530">
            <v>202.88</v>
          </cell>
          <cell r="AV530">
            <v>207.5</v>
          </cell>
          <cell r="AW530">
            <v>212.11</v>
          </cell>
          <cell r="AX530">
            <v>216.72</v>
          </cell>
          <cell r="AY530">
            <v>221.34</v>
          </cell>
          <cell r="AZ530">
            <v>225.95</v>
          </cell>
          <cell r="BA530">
            <v>230.57</v>
          </cell>
          <cell r="BB530">
            <v>235.18</v>
          </cell>
          <cell r="BC530">
            <v>212.11</v>
          </cell>
          <cell r="BD530">
            <v>161</v>
          </cell>
          <cell r="BE530">
            <v>180.68</v>
          </cell>
          <cell r="BF530">
            <v>187.14</v>
          </cell>
          <cell r="BG530">
            <v>193.6</v>
          </cell>
          <cell r="BH530">
            <v>200.06</v>
          </cell>
          <cell r="BI530">
            <v>206.52</v>
          </cell>
          <cell r="BJ530">
            <v>212.98</v>
          </cell>
          <cell r="BK530">
            <v>219.44</v>
          </cell>
          <cell r="BL530">
            <v>225.9</v>
          </cell>
          <cell r="BM530">
            <v>232.36</v>
          </cell>
          <cell r="BN530">
            <v>238.82</v>
          </cell>
          <cell r="BO530">
            <v>245.28</v>
          </cell>
          <cell r="BP530">
            <v>251.74</v>
          </cell>
          <cell r="BQ530">
            <v>258.2</v>
          </cell>
          <cell r="BR530">
            <v>264.66000000000003</v>
          </cell>
          <cell r="BS530">
            <v>271.12</v>
          </cell>
          <cell r="BT530">
            <v>277.58</v>
          </cell>
          <cell r="BU530">
            <v>284.02999999999997</v>
          </cell>
          <cell r="BV530">
            <v>290.49</v>
          </cell>
          <cell r="BW530">
            <v>296.95</v>
          </cell>
          <cell r="BX530">
            <v>303.41000000000003</v>
          </cell>
          <cell r="BY530">
            <v>309.87</v>
          </cell>
          <cell r="BZ530">
            <v>316.33</v>
          </cell>
          <cell r="CA530">
            <v>322.79000000000002</v>
          </cell>
          <cell r="CB530">
            <v>329.25</v>
          </cell>
          <cell r="CC530">
            <v>296.95</v>
          </cell>
        </row>
        <row r="531">
          <cell r="AD531">
            <v>162</v>
          </cell>
          <cell r="AE531">
            <v>129.86000000000001</v>
          </cell>
          <cell r="AF531">
            <v>134.5</v>
          </cell>
          <cell r="AG531">
            <v>139.13999999999999</v>
          </cell>
          <cell r="AH531">
            <v>143.79</v>
          </cell>
          <cell r="AI531">
            <v>148.43</v>
          </cell>
          <cell r="AJ531">
            <v>153.07</v>
          </cell>
          <cell r="AK531">
            <v>157.71</v>
          </cell>
          <cell r="AL531">
            <v>162.36000000000001</v>
          </cell>
          <cell r="AM531">
            <v>167</v>
          </cell>
          <cell r="AN531">
            <v>171.64</v>
          </cell>
          <cell r="AO531">
            <v>176.28</v>
          </cell>
          <cell r="AP531">
            <v>180.93</v>
          </cell>
          <cell r="AQ531">
            <v>185.57</v>
          </cell>
          <cell r="AR531">
            <v>190.21</v>
          </cell>
          <cell r="AS531">
            <v>194.86</v>
          </cell>
          <cell r="AT531">
            <v>199.5</v>
          </cell>
          <cell r="AU531">
            <v>204.14</v>
          </cell>
          <cell r="AV531">
            <v>208.78</v>
          </cell>
          <cell r="AW531">
            <v>213.43</v>
          </cell>
          <cell r="AX531">
            <v>218.07</v>
          </cell>
          <cell r="AY531">
            <v>222.71</v>
          </cell>
          <cell r="AZ531">
            <v>227.35</v>
          </cell>
          <cell r="BA531">
            <v>232</v>
          </cell>
          <cell r="BB531">
            <v>236.64</v>
          </cell>
          <cell r="BC531">
            <v>213.42</v>
          </cell>
          <cell r="BD531">
            <v>162</v>
          </cell>
          <cell r="BE531">
            <v>181.8</v>
          </cell>
          <cell r="BF531">
            <v>188.3</v>
          </cell>
          <cell r="BG531">
            <v>194.8</v>
          </cell>
          <cell r="BH531">
            <v>201.3</v>
          </cell>
          <cell r="BI531">
            <v>204.8</v>
          </cell>
          <cell r="BJ531">
            <v>214.3</v>
          </cell>
          <cell r="BK531">
            <v>220.8</v>
          </cell>
          <cell r="BL531">
            <v>227.3</v>
          </cell>
          <cell r="BM531">
            <v>233.8</v>
          </cell>
          <cell r="BN531">
            <v>240.3</v>
          </cell>
          <cell r="BO531">
            <v>246.8</v>
          </cell>
          <cell r="BP531">
            <v>253.3</v>
          </cell>
          <cell r="BQ531">
            <v>259.8</v>
          </cell>
          <cell r="BR531">
            <v>266.3</v>
          </cell>
          <cell r="BS531">
            <v>272.8</v>
          </cell>
          <cell r="BT531">
            <v>279.3</v>
          </cell>
          <cell r="BU531">
            <v>285.8</v>
          </cell>
          <cell r="BV531">
            <v>292.3</v>
          </cell>
          <cell r="BW531">
            <v>298.8</v>
          </cell>
          <cell r="BX531">
            <v>305.29000000000002</v>
          </cell>
          <cell r="BY531">
            <v>311.79000000000002</v>
          </cell>
          <cell r="BZ531">
            <v>318.29000000000002</v>
          </cell>
          <cell r="CA531">
            <v>324.79000000000002</v>
          </cell>
          <cell r="CB531">
            <v>331.29</v>
          </cell>
          <cell r="CC531">
            <v>298.79000000000002</v>
          </cell>
        </row>
        <row r="532">
          <cell r="AD532">
            <v>163</v>
          </cell>
          <cell r="AE532">
            <v>130.66</v>
          </cell>
          <cell r="AF532">
            <v>135.33000000000001</v>
          </cell>
          <cell r="AG532">
            <v>140</v>
          </cell>
          <cell r="AH532">
            <v>144.66999999999999</v>
          </cell>
          <cell r="AI532">
            <v>149.34</v>
          </cell>
          <cell r="AJ532">
            <v>154.01</v>
          </cell>
          <cell r="AK532">
            <v>158.69</v>
          </cell>
          <cell r="AL532">
            <v>163.36000000000001</v>
          </cell>
          <cell r="AM532">
            <v>168.03</v>
          </cell>
          <cell r="AN532">
            <v>172.7</v>
          </cell>
          <cell r="AO532">
            <v>177.37</v>
          </cell>
          <cell r="AP532">
            <v>182.04</v>
          </cell>
          <cell r="AQ532">
            <v>186.71</v>
          </cell>
          <cell r="AR532">
            <v>191.38</v>
          </cell>
          <cell r="AS532">
            <v>196.06</v>
          </cell>
          <cell r="AT532">
            <v>200.73</v>
          </cell>
          <cell r="AU532">
            <v>205.4</v>
          </cell>
          <cell r="AV532">
            <v>210.07</v>
          </cell>
          <cell r="AW532">
            <v>214.74</v>
          </cell>
          <cell r="AX532">
            <v>219.41</v>
          </cell>
          <cell r="AY532">
            <v>224.08</v>
          </cell>
          <cell r="AZ532">
            <v>228.75</v>
          </cell>
          <cell r="BA532">
            <v>233.43</v>
          </cell>
          <cell r="BB532">
            <v>238.1</v>
          </cell>
          <cell r="BC532">
            <v>214.74</v>
          </cell>
          <cell r="BD532">
            <v>163</v>
          </cell>
          <cell r="BE532">
            <v>182.92</v>
          </cell>
          <cell r="BF532">
            <v>189.46</v>
          </cell>
          <cell r="BG532">
            <v>196</v>
          </cell>
          <cell r="BH532">
            <v>202.54</v>
          </cell>
          <cell r="BI532">
            <v>209.08</v>
          </cell>
          <cell r="BJ532">
            <v>215.62</v>
          </cell>
          <cell r="BK532">
            <v>222.16</v>
          </cell>
          <cell r="BL532">
            <v>228.7</v>
          </cell>
          <cell r="BM532">
            <v>235.24</v>
          </cell>
          <cell r="BN532">
            <v>241.78</v>
          </cell>
          <cell r="BO532">
            <v>248.32</v>
          </cell>
          <cell r="BP532">
            <v>254.86</v>
          </cell>
          <cell r="BQ532">
            <v>261.39999999999998</v>
          </cell>
          <cell r="BR532">
            <v>267.94</v>
          </cell>
          <cell r="BS532">
            <v>274.48</v>
          </cell>
          <cell r="BT532">
            <v>281.02</v>
          </cell>
          <cell r="BU532">
            <v>287.56</v>
          </cell>
          <cell r="BV532">
            <v>294.10000000000002</v>
          </cell>
          <cell r="BW532">
            <v>300.64</v>
          </cell>
          <cell r="BX532">
            <v>307.18</v>
          </cell>
          <cell r="BY532">
            <v>313.72000000000003</v>
          </cell>
          <cell r="BZ532">
            <v>320.26</v>
          </cell>
          <cell r="CA532">
            <v>326.8</v>
          </cell>
          <cell r="CB532">
            <v>333.33</v>
          </cell>
          <cell r="CC532">
            <v>300.64</v>
          </cell>
        </row>
        <row r="533">
          <cell r="AD533">
            <v>164</v>
          </cell>
          <cell r="AE533">
            <v>131.46</v>
          </cell>
          <cell r="AF533">
            <v>136.16</v>
          </cell>
          <cell r="AG533">
            <v>140.86000000000001</v>
          </cell>
          <cell r="AH533">
            <v>145.56</v>
          </cell>
          <cell r="AI533">
            <v>150.26</v>
          </cell>
          <cell r="AJ533">
            <v>154.96</v>
          </cell>
          <cell r="AK533">
            <v>159.66</v>
          </cell>
          <cell r="AL533">
            <v>164.36</v>
          </cell>
          <cell r="AM533">
            <v>169.06</v>
          </cell>
          <cell r="AN533">
            <v>173.76</v>
          </cell>
          <cell r="AO533">
            <v>178.46</v>
          </cell>
          <cell r="AP533">
            <v>183.16</v>
          </cell>
          <cell r="AQ533">
            <v>187.86</v>
          </cell>
          <cell r="AR533">
            <v>192.56</v>
          </cell>
          <cell r="AS533">
            <v>197.26</v>
          </cell>
          <cell r="AT533">
            <v>201.96</v>
          </cell>
          <cell r="AU533">
            <v>206.66</v>
          </cell>
          <cell r="AV533">
            <v>211.36</v>
          </cell>
          <cell r="AW533">
            <v>216.06</v>
          </cell>
          <cell r="AX533">
            <v>220.76</v>
          </cell>
          <cell r="AY533">
            <v>225.46</v>
          </cell>
          <cell r="AZ533">
            <v>230.16</v>
          </cell>
          <cell r="BA533">
            <v>234.86</v>
          </cell>
          <cell r="BB533">
            <v>239.56</v>
          </cell>
          <cell r="BC533">
            <v>216.06</v>
          </cell>
          <cell r="BD533">
            <v>164</v>
          </cell>
          <cell r="BE533">
            <v>184.04</v>
          </cell>
          <cell r="BF533">
            <v>190.62</v>
          </cell>
          <cell r="BG533">
            <v>197.2</v>
          </cell>
          <cell r="BH533">
            <v>203.78</v>
          </cell>
          <cell r="BI533">
            <v>210.36</v>
          </cell>
          <cell r="BJ533">
            <v>216.94</v>
          </cell>
          <cell r="BK533">
            <v>223.52</v>
          </cell>
          <cell r="BL533">
            <v>230.1</v>
          </cell>
          <cell r="BM533">
            <v>236.68</v>
          </cell>
          <cell r="BN533">
            <v>243.26</v>
          </cell>
          <cell r="BO533">
            <v>249.84</v>
          </cell>
          <cell r="BP533">
            <v>256.42</v>
          </cell>
          <cell r="BQ533">
            <v>263</v>
          </cell>
          <cell r="BR533">
            <v>269.58</v>
          </cell>
          <cell r="BS533">
            <v>276.16000000000003</v>
          </cell>
          <cell r="BT533">
            <v>282.74</v>
          </cell>
          <cell r="BU533">
            <v>289.32</v>
          </cell>
          <cell r="BV533">
            <v>295.89999999999998</v>
          </cell>
          <cell r="BW533">
            <v>302.48</v>
          </cell>
          <cell r="BX533">
            <v>309.06</v>
          </cell>
          <cell r="BY533">
            <v>315.64</v>
          </cell>
          <cell r="BZ533">
            <v>322.22000000000003</v>
          </cell>
          <cell r="CA533">
            <v>328.8</v>
          </cell>
          <cell r="CB533">
            <v>335.38</v>
          </cell>
          <cell r="CC533">
            <v>302.48</v>
          </cell>
        </row>
        <row r="534">
          <cell r="AD534">
            <v>165</v>
          </cell>
          <cell r="AE534">
            <v>132.26</v>
          </cell>
          <cell r="AF534">
            <v>136.99</v>
          </cell>
          <cell r="AG534">
            <v>141.71</v>
          </cell>
          <cell r="AH534">
            <v>146.44</v>
          </cell>
          <cell r="AI534">
            <v>151.16999999999999</v>
          </cell>
          <cell r="AJ534">
            <v>155.9</v>
          </cell>
          <cell r="AK534">
            <v>160.63</v>
          </cell>
          <cell r="AL534">
            <v>165.36</v>
          </cell>
          <cell r="AM534">
            <v>170.09</v>
          </cell>
          <cell r="AN534">
            <v>174.82</v>
          </cell>
          <cell r="AO534">
            <v>179.54</v>
          </cell>
          <cell r="AP534">
            <v>184.27</v>
          </cell>
          <cell r="AQ534">
            <v>189</v>
          </cell>
          <cell r="AR534">
            <v>193.73</v>
          </cell>
          <cell r="AS534">
            <v>198.46</v>
          </cell>
          <cell r="AT534">
            <v>203.19</v>
          </cell>
          <cell r="AU534">
            <v>207.91</v>
          </cell>
          <cell r="AV534">
            <v>212.64</v>
          </cell>
          <cell r="AW534">
            <v>217.37</v>
          </cell>
          <cell r="AX534">
            <v>222.1</v>
          </cell>
          <cell r="AY534">
            <v>226.83</v>
          </cell>
          <cell r="AZ534">
            <v>231.56</v>
          </cell>
          <cell r="BA534">
            <v>236.29</v>
          </cell>
          <cell r="BB534">
            <v>241.01</v>
          </cell>
          <cell r="BC534">
            <v>217.37</v>
          </cell>
          <cell r="BD534">
            <v>165</v>
          </cell>
          <cell r="BE534">
            <v>185.16</v>
          </cell>
          <cell r="BF534">
            <v>191.78</v>
          </cell>
          <cell r="BG534">
            <v>198.4</v>
          </cell>
          <cell r="BH534">
            <v>205.02</v>
          </cell>
          <cell r="BI534">
            <v>211.64</v>
          </cell>
          <cell r="BJ534">
            <v>218.26</v>
          </cell>
          <cell r="BK534">
            <v>224.88</v>
          </cell>
          <cell r="BL534">
            <v>231.5</v>
          </cell>
          <cell r="BM534">
            <v>238.12</v>
          </cell>
          <cell r="BN534">
            <v>244.74</v>
          </cell>
          <cell r="BO534">
            <v>251.36</v>
          </cell>
          <cell r="BP534">
            <v>257.98</v>
          </cell>
          <cell r="BQ534">
            <v>264.60000000000002</v>
          </cell>
          <cell r="BR534">
            <v>271.22000000000003</v>
          </cell>
          <cell r="BS534">
            <v>277.83999999999997</v>
          </cell>
          <cell r="BT534">
            <v>284.45999999999998</v>
          </cell>
          <cell r="BU534">
            <v>291.08</v>
          </cell>
          <cell r="BV534">
            <v>297.7</v>
          </cell>
          <cell r="BW534">
            <v>304.32</v>
          </cell>
          <cell r="BX534">
            <v>310.94</v>
          </cell>
          <cell r="BY534">
            <v>317.56</v>
          </cell>
          <cell r="BZ534">
            <v>324.18</v>
          </cell>
          <cell r="CA534">
            <v>330.8</v>
          </cell>
          <cell r="CB534">
            <v>337.42</v>
          </cell>
          <cell r="CC534">
            <v>304.32</v>
          </cell>
        </row>
        <row r="535">
          <cell r="AD535">
            <v>166</v>
          </cell>
          <cell r="AE535">
            <v>133.06</v>
          </cell>
          <cell r="AF535">
            <v>137.81</v>
          </cell>
          <cell r="AG535">
            <v>142.57</v>
          </cell>
          <cell r="AH535">
            <v>147.33000000000001</v>
          </cell>
          <cell r="AI535">
            <v>152.09</v>
          </cell>
          <cell r="AJ535">
            <v>156.84</v>
          </cell>
          <cell r="AK535">
            <v>161.6</v>
          </cell>
          <cell r="AL535">
            <v>166.36</v>
          </cell>
          <cell r="AM535">
            <v>171.12</v>
          </cell>
          <cell r="AN535">
            <v>175.87</v>
          </cell>
          <cell r="AO535">
            <v>180.63</v>
          </cell>
          <cell r="AP535">
            <v>185.39</v>
          </cell>
          <cell r="AQ535">
            <v>190.14</v>
          </cell>
          <cell r="AR535">
            <v>194.9</v>
          </cell>
          <cell r="AS535">
            <v>199.66</v>
          </cell>
          <cell r="AT535">
            <v>204.42</v>
          </cell>
          <cell r="AU535">
            <v>209.17</v>
          </cell>
          <cell r="AV535">
            <v>213.93</v>
          </cell>
          <cell r="AW535">
            <v>218.69</v>
          </cell>
          <cell r="AX535">
            <v>223.44</v>
          </cell>
          <cell r="AY535">
            <v>228.2</v>
          </cell>
          <cell r="AZ535">
            <v>232.96</v>
          </cell>
          <cell r="BA535">
            <v>237.72</v>
          </cell>
          <cell r="BB535">
            <v>242.47</v>
          </cell>
          <cell r="BC535">
            <v>218.69</v>
          </cell>
          <cell r="BD535">
            <v>166</v>
          </cell>
          <cell r="BE535">
            <v>186.28</v>
          </cell>
          <cell r="BF535">
            <v>192.94</v>
          </cell>
          <cell r="BG535">
            <v>199.6</v>
          </cell>
          <cell r="BH535">
            <v>206.26</v>
          </cell>
          <cell r="BI535">
            <v>212.92</v>
          </cell>
          <cell r="BJ535">
            <v>219.58</v>
          </cell>
          <cell r="BK535">
            <v>226.24</v>
          </cell>
          <cell r="BL535">
            <v>232.9</v>
          </cell>
          <cell r="BM535">
            <v>239.56</v>
          </cell>
          <cell r="BN535">
            <v>246.22</v>
          </cell>
          <cell r="BO535">
            <v>252.88</v>
          </cell>
          <cell r="BP535">
            <v>259.54000000000002</v>
          </cell>
          <cell r="BQ535">
            <v>266.2</v>
          </cell>
          <cell r="BR535">
            <v>272.86</v>
          </cell>
          <cell r="BS535">
            <v>279.52</v>
          </cell>
          <cell r="BT535">
            <v>286.18</v>
          </cell>
          <cell r="BU535">
            <v>292.83999999999997</v>
          </cell>
          <cell r="BV535">
            <v>299.5</v>
          </cell>
          <cell r="BW535">
            <v>306.16000000000003</v>
          </cell>
          <cell r="BX535">
            <v>312.82</v>
          </cell>
          <cell r="BY535">
            <v>319.48</v>
          </cell>
          <cell r="BZ535">
            <v>326.14</v>
          </cell>
          <cell r="CA535">
            <v>332.8</v>
          </cell>
          <cell r="CB535">
            <v>339.46</v>
          </cell>
          <cell r="CC535">
            <v>306.16000000000003</v>
          </cell>
        </row>
        <row r="536">
          <cell r="AD536">
            <v>167</v>
          </cell>
          <cell r="AE536">
            <v>133.86000000000001</v>
          </cell>
          <cell r="AF536">
            <v>138.63999999999999</v>
          </cell>
          <cell r="AG536">
            <v>143.43</v>
          </cell>
          <cell r="AH536">
            <v>148.21</v>
          </cell>
          <cell r="AI536">
            <v>153</v>
          </cell>
          <cell r="AJ536">
            <v>157.79</v>
          </cell>
          <cell r="AK536">
            <v>162.57</v>
          </cell>
          <cell r="AL536">
            <v>167.36</v>
          </cell>
          <cell r="AM536">
            <v>172.14</v>
          </cell>
          <cell r="AN536">
            <v>176.93</v>
          </cell>
          <cell r="AO536">
            <v>181.72</v>
          </cell>
          <cell r="AP536">
            <v>186.5</v>
          </cell>
          <cell r="AQ536">
            <v>191.29</v>
          </cell>
          <cell r="AR536">
            <v>196.07</v>
          </cell>
          <cell r="AS536">
            <v>200.86</v>
          </cell>
          <cell r="AT536">
            <v>205.65</v>
          </cell>
          <cell r="AU536">
            <v>210.43</v>
          </cell>
          <cell r="AV536">
            <v>215.22</v>
          </cell>
          <cell r="AW536">
            <v>220</v>
          </cell>
          <cell r="AX536">
            <v>224.79</v>
          </cell>
          <cell r="AY536">
            <v>229.57</v>
          </cell>
          <cell r="AZ536">
            <v>234.36</v>
          </cell>
          <cell r="BA536">
            <v>239.15</v>
          </cell>
          <cell r="BB536">
            <v>243.93</v>
          </cell>
          <cell r="BC536">
            <v>220</v>
          </cell>
          <cell r="BD536">
            <v>167</v>
          </cell>
          <cell r="BE536">
            <v>187.4</v>
          </cell>
          <cell r="BF536">
            <v>194.1</v>
          </cell>
          <cell r="BG536">
            <v>200.8</v>
          </cell>
          <cell r="BH536">
            <v>207.5</v>
          </cell>
          <cell r="BI536">
            <v>214.2</v>
          </cell>
          <cell r="BJ536">
            <v>220.9</v>
          </cell>
          <cell r="BK536">
            <v>227.6</v>
          </cell>
          <cell r="BL536">
            <v>234.3</v>
          </cell>
          <cell r="BM536">
            <v>241</v>
          </cell>
          <cell r="BN536">
            <v>247.7</v>
          </cell>
          <cell r="BO536">
            <v>254.4</v>
          </cell>
          <cell r="BP536">
            <v>261.10000000000002</v>
          </cell>
          <cell r="BQ536">
            <v>267.8</v>
          </cell>
          <cell r="BR536">
            <v>274.5</v>
          </cell>
          <cell r="BS536">
            <v>281.2</v>
          </cell>
          <cell r="BT536">
            <v>287.89999999999998</v>
          </cell>
          <cell r="BU536">
            <v>294.60000000000002</v>
          </cell>
          <cell r="BV536">
            <v>301.3</v>
          </cell>
          <cell r="BW536">
            <v>308</v>
          </cell>
          <cell r="BX536">
            <v>314.7</v>
          </cell>
          <cell r="BY536">
            <v>321.39999999999998</v>
          </cell>
          <cell r="BZ536">
            <v>328.1</v>
          </cell>
          <cell r="CA536">
            <v>334.8</v>
          </cell>
          <cell r="CB536">
            <v>341.5</v>
          </cell>
          <cell r="CC536">
            <v>308</v>
          </cell>
        </row>
        <row r="537">
          <cell r="AD537">
            <v>168</v>
          </cell>
          <cell r="AE537">
            <v>134.66</v>
          </cell>
          <cell r="AF537">
            <v>139.47</v>
          </cell>
          <cell r="AG537">
            <v>144.29</v>
          </cell>
          <cell r="AH537">
            <v>149.1</v>
          </cell>
          <cell r="AI537">
            <v>153.91</v>
          </cell>
          <cell r="AJ537">
            <v>158.72999999999999</v>
          </cell>
          <cell r="AK537">
            <v>163.54</v>
          </cell>
          <cell r="AL537">
            <v>168.36</v>
          </cell>
          <cell r="AM537">
            <v>173.17</v>
          </cell>
          <cell r="AN537">
            <v>177.99</v>
          </cell>
          <cell r="AO537">
            <v>182.8</v>
          </cell>
          <cell r="AP537">
            <v>187.62</v>
          </cell>
          <cell r="AQ537">
            <v>192.43</v>
          </cell>
          <cell r="AR537">
            <v>197.25</v>
          </cell>
          <cell r="AS537">
            <v>202.06</v>
          </cell>
          <cell r="AT537">
            <v>206.87</v>
          </cell>
          <cell r="AU537">
            <v>211.69</v>
          </cell>
          <cell r="AV537">
            <v>216.5</v>
          </cell>
          <cell r="AW537">
            <v>221.32</v>
          </cell>
          <cell r="AX537">
            <v>226.13</v>
          </cell>
          <cell r="AY537">
            <v>230.95</v>
          </cell>
          <cell r="AZ537">
            <v>235.76</v>
          </cell>
          <cell r="BA537">
            <v>240.58</v>
          </cell>
          <cell r="BB537">
            <v>245.39</v>
          </cell>
          <cell r="BC537">
            <v>221.32</v>
          </cell>
          <cell r="BD537">
            <v>168</v>
          </cell>
          <cell r="BE537">
            <v>188.52</v>
          </cell>
          <cell r="BF537">
            <v>195.26</v>
          </cell>
          <cell r="BG537">
            <v>202</v>
          </cell>
          <cell r="BH537">
            <v>208.74</v>
          </cell>
          <cell r="BI537">
            <v>215.48</v>
          </cell>
          <cell r="BJ537">
            <v>222.22</v>
          </cell>
          <cell r="BK537">
            <v>228.96</v>
          </cell>
          <cell r="BL537">
            <v>235.7</v>
          </cell>
          <cell r="BM537">
            <v>242.44</v>
          </cell>
          <cell r="BN537">
            <v>249.18</v>
          </cell>
          <cell r="BO537">
            <v>255.92</v>
          </cell>
          <cell r="BP537">
            <v>262.66000000000003</v>
          </cell>
          <cell r="BQ537">
            <v>269.39999999999998</v>
          </cell>
          <cell r="BR537">
            <v>276.14</v>
          </cell>
          <cell r="BS537">
            <v>282.88</v>
          </cell>
          <cell r="BT537">
            <v>289.62</v>
          </cell>
          <cell r="BU537">
            <v>296.36</v>
          </cell>
          <cell r="BV537">
            <v>303.10000000000002</v>
          </cell>
          <cell r="BW537">
            <v>309.83999999999997</v>
          </cell>
          <cell r="BX537">
            <v>316.58999999999997</v>
          </cell>
          <cell r="BY537">
            <v>323.33</v>
          </cell>
          <cell r="BZ537">
            <v>330.07</v>
          </cell>
          <cell r="CA537">
            <v>336.81</v>
          </cell>
          <cell r="CB537">
            <v>343.55</v>
          </cell>
          <cell r="CC537">
            <v>309.83999999999997</v>
          </cell>
        </row>
        <row r="538">
          <cell r="AD538">
            <v>169</v>
          </cell>
          <cell r="AE538">
            <v>135.46</v>
          </cell>
          <cell r="AF538">
            <v>140.30000000000001</v>
          </cell>
          <cell r="AG538">
            <v>145.13999999999999</v>
          </cell>
          <cell r="AH538">
            <v>149.99</v>
          </cell>
          <cell r="AI538">
            <v>154.83000000000001</v>
          </cell>
          <cell r="AJ538">
            <v>159.66999999999999</v>
          </cell>
          <cell r="AK538">
            <v>164.52</v>
          </cell>
          <cell r="AL538">
            <v>169.36</v>
          </cell>
          <cell r="AM538">
            <v>174.2</v>
          </cell>
          <cell r="AN538">
            <v>179.05</v>
          </cell>
          <cell r="AO538">
            <v>183.89</v>
          </cell>
          <cell r="AP538">
            <v>188.73</v>
          </cell>
          <cell r="AQ538">
            <v>193.57</v>
          </cell>
          <cell r="AR538">
            <v>198.42</v>
          </cell>
          <cell r="AS538">
            <v>203.26</v>
          </cell>
          <cell r="AT538">
            <v>208.1</v>
          </cell>
          <cell r="AU538">
            <v>212.95</v>
          </cell>
          <cell r="AV538">
            <v>217.79</v>
          </cell>
          <cell r="AW538">
            <v>222.63</v>
          </cell>
          <cell r="AX538">
            <v>227.48</v>
          </cell>
          <cell r="AY538">
            <v>232.32</v>
          </cell>
          <cell r="AZ538">
            <v>237.16</v>
          </cell>
          <cell r="BA538">
            <v>242.01</v>
          </cell>
          <cell r="BB538">
            <v>246.85</v>
          </cell>
          <cell r="BC538">
            <v>222.63</v>
          </cell>
          <cell r="BD538">
            <v>169</v>
          </cell>
          <cell r="BE538">
            <v>189.64</v>
          </cell>
          <cell r="BF538">
            <v>196.42</v>
          </cell>
          <cell r="BG538">
            <v>203.2</v>
          </cell>
          <cell r="BH538">
            <v>209.98</v>
          </cell>
          <cell r="BI538">
            <v>216.76</v>
          </cell>
          <cell r="BJ538">
            <v>223.54</v>
          </cell>
          <cell r="BK538">
            <v>230.32</v>
          </cell>
          <cell r="BL538">
            <v>237.1</v>
          </cell>
          <cell r="BM538">
            <v>243.88</v>
          </cell>
          <cell r="BN538">
            <v>250.66</v>
          </cell>
          <cell r="BO538">
            <v>257.44</v>
          </cell>
          <cell r="BP538">
            <v>264.22000000000003</v>
          </cell>
          <cell r="BQ538">
            <v>271</v>
          </cell>
          <cell r="BR538">
            <v>277.77999999999997</v>
          </cell>
          <cell r="BS538">
            <v>284.57</v>
          </cell>
          <cell r="BT538">
            <v>291.35000000000002</v>
          </cell>
          <cell r="BU538">
            <v>298.13</v>
          </cell>
          <cell r="BV538">
            <v>304.91000000000003</v>
          </cell>
          <cell r="BW538">
            <v>311.69</v>
          </cell>
          <cell r="BX538">
            <v>318.47000000000003</v>
          </cell>
          <cell r="BY538">
            <v>325.25</v>
          </cell>
          <cell r="BZ538">
            <v>332.03</v>
          </cell>
          <cell r="CA538">
            <v>338.81</v>
          </cell>
          <cell r="CB538">
            <v>345.59</v>
          </cell>
          <cell r="CC538">
            <v>311.69</v>
          </cell>
        </row>
        <row r="539">
          <cell r="AD539">
            <v>170</v>
          </cell>
          <cell r="AE539">
            <v>136.26</v>
          </cell>
          <cell r="AF539">
            <v>141.13</v>
          </cell>
          <cell r="AG539">
            <v>146</v>
          </cell>
          <cell r="AH539">
            <v>150.87</v>
          </cell>
          <cell r="AI539">
            <v>155.74</v>
          </cell>
          <cell r="AJ539">
            <v>160.62</v>
          </cell>
          <cell r="AK539">
            <v>165.49</v>
          </cell>
          <cell r="AL539">
            <v>170.36</v>
          </cell>
          <cell r="AM539">
            <v>175.23</v>
          </cell>
          <cell r="AN539">
            <v>180.1</v>
          </cell>
          <cell r="AO539">
            <v>184.97</v>
          </cell>
          <cell r="AP539">
            <v>189.85</v>
          </cell>
          <cell r="AQ539">
            <v>194.72</v>
          </cell>
          <cell r="AR539">
            <v>199.59</v>
          </cell>
          <cell r="AS539">
            <v>204.46</v>
          </cell>
          <cell r="AT539">
            <v>209.33</v>
          </cell>
          <cell r="AU539">
            <v>214.21</v>
          </cell>
          <cell r="AV539">
            <v>219.08</v>
          </cell>
          <cell r="AW539">
            <v>223.95</v>
          </cell>
          <cell r="AX539">
            <v>228.82</v>
          </cell>
          <cell r="AY539">
            <v>233.69</v>
          </cell>
          <cell r="AZ539">
            <v>238.56</v>
          </cell>
          <cell r="BA539">
            <v>243.44</v>
          </cell>
          <cell r="BB539">
            <v>248.31</v>
          </cell>
          <cell r="BC539">
            <v>223.95</v>
          </cell>
          <cell r="BD539">
            <v>170</v>
          </cell>
          <cell r="BE539">
            <v>190.76</v>
          </cell>
          <cell r="BF539">
            <v>197.58</v>
          </cell>
          <cell r="BG539">
            <v>204.4</v>
          </cell>
          <cell r="BH539">
            <v>211.22</v>
          </cell>
          <cell r="BI539">
            <v>218.04</v>
          </cell>
          <cell r="BJ539">
            <v>224.86</v>
          </cell>
          <cell r="BK539">
            <v>231.68</v>
          </cell>
          <cell r="BL539">
            <v>238.5</v>
          </cell>
          <cell r="BM539">
            <v>245.32</v>
          </cell>
          <cell r="BN539">
            <v>252.14</v>
          </cell>
          <cell r="BO539">
            <v>258.95999999999998</v>
          </cell>
          <cell r="BP539">
            <v>265.77999999999997</v>
          </cell>
          <cell r="BQ539">
            <v>272.61</v>
          </cell>
          <cell r="BR539">
            <v>279.43</v>
          </cell>
          <cell r="BS539">
            <v>286.25</v>
          </cell>
          <cell r="BT539">
            <v>293.07</v>
          </cell>
          <cell r="BU539">
            <v>299.89</v>
          </cell>
          <cell r="BV539">
            <v>306.70999999999998</v>
          </cell>
          <cell r="BW539">
            <v>313.52999999999997</v>
          </cell>
          <cell r="BX539">
            <v>320.35000000000002</v>
          </cell>
          <cell r="BY539">
            <v>327.17</v>
          </cell>
          <cell r="BZ539">
            <v>333.99</v>
          </cell>
          <cell r="CA539">
            <v>340.81</v>
          </cell>
          <cell r="CB539">
            <v>347.63</v>
          </cell>
          <cell r="CC539">
            <v>313.52999999999997</v>
          </cell>
        </row>
        <row r="540">
          <cell r="AD540">
            <v>171</v>
          </cell>
          <cell r="AE540">
            <v>137.06</v>
          </cell>
          <cell r="AF540">
            <v>141.96</v>
          </cell>
          <cell r="AG540">
            <v>146.86000000000001</v>
          </cell>
          <cell r="AH540">
            <v>151.76</v>
          </cell>
          <cell r="AI540">
            <v>156.66</v>
          </cell>
          <cell r="AJ540">
            <v>161.56</v>
          </cell>
          <cell r="AK540">
            <v>166.46</v>
          </cell>
          <cell r="AL540">
            <v>171.36</v>
          </cell>
          <cell r="AM540">
            <v>176.26</v>
          </cell>
          <cell r="AN540">
            <v>181.16</v>
          </cell>
          <cell r="AO540">
            <v>186.06</v>
          </cell>
          <cell r="AP540">
            <v>190.96</v>
          </cell>
          <cell r="AQ540">
            <v>195.86</v>
          </cell>
          <cell r="AR540">
            <v>200.76</v>
          </cell>
          <cell r="AS540">
            <v>205.66</v>
          </cell>
          <cell r="AT540">
            <v>210.56</v>
          </cell>
          <cell r="AU540">
            <v>215.46</v>
          </cell>
          <cell r="AV540">
            <v>220.36</v>
          </cell>
          <cell r="AW540">
            <v>225.26</v>
          </cell>
          <cell r="AX540">
            <v>230.16</v>
          </cell>
          <cell r="AY540">
            <v>235.07</v>
          </cell>
          <cell r="AZ540">
            <v>239.97</v>
          </cell>
          <cell r="BA540">
            <v>244.87</v>
          </cell>
          <cell r="BB540">
            <v>249.77</v>
          </cell>
          <cell r="BC540">
            <v>225.26</v>
          </cell>
          <cell r="BD540">
            <v>171</v>
          </cell>
          <cell r="BE540">
            <v>191.88</v>
          </cell>
          <cell r="BF540">
            <v>198.74</v>
          </cell>
          <cell r="BG540">
            <v>205.6</v>
          </cell>
          <cell r="BH540">
            <v>212.46</v>
          </cell>
          <cell r="BI540">
            <v>219.32</v>
          </cell>
          <cell r="BJ540">
            <v>226.18</v>
          </cell>
          <cell r="BK540">
            <v>233.04</v>
          </cell>
          <cell r="BL540">
            <v>239.9</v>
          </cell>
          <cell r="BM540">
            <v>246.76</v>
          </cell>
          <cell r="BN540">
            <v>253.62</v>
          </cell>
          <cell r="BO540">
            <v>260.48</v>
          </cell>
          <cell r="BP540">
            <v>267.35000000000002</v>
          </cell>
          <cell r="BQ540">
            <v>274.20999999999998</v>
          </cell>
          <cell r="BR540">
            <v>281.07</v>
          </cell>
          <cell r="BS540">
            <v>287.93</v>
          </cell>
          <cell r="BT540">
            <v>294.79000000000002</v>
          </cell>
          <cell r="BU540">
            <v>301.64999999999998</v>
          </cell>
          <cell r="BV540">
            <v>308.51</v>
          </cell>
          <cell r="BW540">
            <v>315.37</v>
          </cell>
          <cell r="BX540">
            <v>322.23</v>
          </cell>
          <cell r="BY540">
            <v>329.09</v>
          </cell>
          <cell r="BZ540">
            <v>335.95</v>
          </cell>
          <cell r="CA540">
            <v>342.81</v>
          </cell>
          <cell r="CB540">
            <v>349.67</v>
          </cell>
          <cell r="CC540">
            <v>315.37</v>
          </cell>
        </row>
        <row r="541">
          <cell r="AD541">
            <v>172</v>
          </cell>
          <cell r="AE541">
            <v>137.86000000000001</v>
          </cell>
          <cell r="AF541">
            <v>142.78</v>
          </cell>
          <cell r="AG541">
            <v>147.71</v>
          </cell>
          <cell r="AH541">
            <v>152.63999999999999</v>
          </cell>
          <cell r="AI541">
            <v>157.57</v>
          </cell>
          <cell r="AJ541">
            <v>162.5</v>
          </cell>
          <cell r="AK541">
            <v>167.43</v>
          </cell>
          <cell r="AL541">
            <v>172.36</v>
          </cell>
          <cell r="AM541">
            <v>177.29</v>
          </cell>
          <cell r="AN541">
            <v>182.22</v>
          </cell>
          <cell r="AO541">
            <v>187.15</v>
          </cell>
          <cell r="AP541">
            <v>192.08</v>
          </cell>
          <cell r="AQ541">
            <v>197.01</v>
          </cell>
          <cell r="AR541">
            <v>201.93</v>
          </cell>
          <cell r="AS541">
            <v>206.86</v>
          </cell>
          <cell r="AT541">
            <v>211.79</v>
          </cell>
          <cell r="AU541">
            <v>216.72</v>
          </cell>
          <cell r="AV541">
            <v>221.65</v>
          </cell>
          <cell r="AW541">
            <v>226.58</v>
          </cell>
          <cell r="AX541">
            <v>231.51</v>
          </cell>
          <cell r="AY541">
            <v>236.44</v>
          </cell>
          <cell r="AZ541">
            <v>241.37</v>
          </cell>
          <cell r="BA541">
            <v>246.3</v>
          </cell>
          <cell r="BB541">
            <v>251.23</v>
          </cell>
          <cell r="BC541">
            <v>226.58</v>
          </cell>
          <cell r="BD541">
            <v>172</v>
          </cell>
          <cell r="BE541">
            <v>193</v>
          </cell>
          <cell r="BF541">
            <v>199.9</v>
          </cell>
          <cell r="BG541">
            <v>206.8</v>
          </cell>
          <cell r="BH541">
            <v>213.7</v>
          </cell>
          <cell r="BI541">
            <v>220.6</v>
          </cell>
          <cell r="BJ541">
            <v>227.5</v>
          </cell>
          <cell r="BK541">
            <v>234.4</v>
          </cell>
          <cell r="BL541">
            <v>241.3</v>
          </cell>
          <cell r="BM541">
            <v>248.2</v>
          </cell>
          <cell r="BN541">
            <v>255.1</v>
          </cell>
          <cell r="BO541">
            <v>262.01</v>
          </cell>
          <cell r="BP541">
            <v>268.91000000000003</v>
          </cell>
          <cell r="BQ541">
            <v>275.81</v>
          </cell>
          <cell r="BR541">
            <v>282.70999999999998</v>
          </cell>
          <cell r="BS541">
            <v>289.61</v>
          </cell>
          <cell r="BT541">
            <v>296.51</v>
          </cell>
          <cell r="BU541">
            <v>303.41000000000003</v>
          </cell>
          <cell r="BV541">
            <v>310.31</v>
          </cell>
          <cell r="BW541">
            <v>317.20999999999998</v>
          </cell>
          <cell r="BX541">
            <v>324.11</v>
          </cell>
          <cell r="BY541">
            <v>331.01</v>
          </cell>
          <cell r="BZ541">
            <v>337.91</v>
          </cell>
          <cell r="CA541">
            <v>344.81</v>
          </cell>
          <cell r="CB541">
            <v>351.72</v>
          </cell>
          <cell r="CC541">
            <v>317.20999999999998</v>
          </cell>
        </row>
        <row r="542">
          <cell r="AD542">
            <v>173</v>
          </cell>
          <cell r="AE542">
            <v>138.65</v>
          </cell>
          <cell r="AF542">
            <v>143.61000000000001</v>
          </cell>
          <cell r="AG542">
            <v>148.57</v>
          </cell>
          <cell r="AH542">
            <v>153.53</v>
          </cell>
          <cell r="AI542">
            <v>158.49</v>
          </cell>
          <cell r="AJ542">
            <v>163.44</v>
          </cell>
          <cell r="AK542">
            <v>168.4</v>
          </cell>
          <cell r="AL542">
            <v>173.36</v>
          </cell>
          <cell r="AM542">
            <v>178.32</v>
          </cell>
          <cell r="AN542">
            <v>183.28</v>
          </cell>
          <cell r="AO542">
            <v>188.23</v>
          </cell>
          <cell r="AP542">
            <v>193.19</v>
          </cell>
          <cell r="AQ542">
            <v>198.15</v>
          </cell>
          <cell r="AR542">
            <v>203.11</v>
          </cell>
          <cell r="AS542">
            <v>208.06</v>
          </cell>
          <cell r="AT542">
            <v>213.02</v>
          </cell>
          <cell r="AU542">
            <v>217.98</v>
          </cell>
          <cell r="AV542">
            <v>222.94</v>
          </cell>
          <cell r="AW542">
            <v>227.9</v>
          </cell>
          <cell r="AX542">
            <v>232.85</v>
          </cell>
          <cell r="AY542">
            <v>237.81</v>
          </cell>
          <cell r="AZ542">
            <v>242.77</v>
          </cell>
          <cell r="BA542">
            <v>247.73</v>
          </cell>
          <cell r="BB542">
            <v>252.68</v>
          </cell>
          <cell r="BC542">
            <v>227.89</v>
          </cell>
          <cell r="BD542">
            <v>173</v>
          </cell>
          <cell r="BE542">
            <v>194.12</v>
          </cell>
          <cell r="BF542">
            <v>201.06</v>
          </cell>
          <cell r="BG542">
            <v>208</v>
          </cell>
          <cell r="BH542">
            <v>214.94</v>
          </cell>
          <cell r="BI542">
            <v>221.88</v>
          </cell>
          <cell r="BJ542">
            <v>228.82</v>
          </cell>
          <cell r="BK542">
            <v>235.76</v>
          </cell>
          <cell r="BL542">
            <v>242.7</v>
          </cell>
          <cell r="BM542">
            <v>249.64</v>
          </cell>
          <cell r="BN542">
            <v>256.58999999999997</v>
          </cell>
          <cell r="BO542">
            <v>263.52999999999997</v>
          </cell>
          <cell r="BP542">
            <v>270.47000000000003</v>
          </cell>
          <cell r="BQ542">
            <v>277.41000000000003</v>
          </cell>
          <cell r="BR542">
            <v>284.35000000000002</v>
          </cell>
          <cell r="BS542">
            <v>291.29000000000002</v>
          </cell>
          <cell r="BT542">
            <v>298.23</v>
          </cell>
          <cell r="BU542">
            <v>305.17</v>
          </cell>
          <cell r="BV542">
            <v>312.11</v>
          </cell>
          <cell r="BW542">
            <v>319.05</v>
          </cell>
          <cell r="BX542">
            <v>325.99</v>
          </cell>
          <cell r="BY542">
            <v>332.93</v>
          </cell>
          <cell r="BZ542">
            <v>339.88</v>
          </cell>
          <cell r="CA542">
            <v>346.82</v>
          </cell>
          <cell r="CB542">
            <v>353.76</v>
          </cell>
          <cell r="CC542">
            <v>319.05</v>
          </cell>
        </row>
        <row r="543">
          <cell r="AD543">
            <v>174</v>
          </cell>
          <cell r="AE543">
            <v>19.45</v>
          </cell>
          <cell r="AF543">
            <v>144.44</v>
          </cell>
          <cell r="AG543">
            <v>149.43</v>
          </cell>
          <cell r="AH543">
            <v>154.41</v>
          </cell>
          <cell r="AI543">
            <v>159.4</v>
          </cell>
          <cell r="AJ543">
            <v>164.39</v>
          </cell>
          <cell r="AK543">
            <v>169.37</v>
          </cell>
          <cell r="AL543">
            <v>174.36</v>
          </cell>
          <cell r="AM543">
            <v>179.35</v>
          </cell>
          <cell r="AN543">
            <v>184.33</v>
          </cell>
          <cell r="AO543">
            <v>189.32</v>
          </cell>
          <cell r="AP543">
            <v>194.31</v>
          </cell>
          <cell r="AQ543">
            <v>199.29</v>
          </cell>
          <cell r="AR543">
            <v>204.28</v>
          </cell>
          <cell r="AS543">
            <v>209.27</v>
          </cell>
          <cell r="AT543">
            <v>214.25</v>
          </cell>
          <cell r="AU543">
            <v>219.24</v>
          </cell>
          <cell r="AV543">
            <v>224.22</v>
          </cell>
          <cell r="AW543">
            <v>229.21</v>
          </cell>
          <cell r="AX543">
            <v>234.2</v>
          </cell>
          <cell r="AY543">
            <v>239.18</v>
          </cell>
          <cell r="AZ543">
            <v>244.17</v>
          </cell>
          <cell r="BA543">
            <v>249.16</v>
          </cell>
          <cell r="BB543">
            <v>254.14</v>
          </cell>
          <cell r="BC543">
            <v>229.21</v>
          </cell>
          <cell r="BD543">
            <v>174</v>
          </cell>
          <cell r="BE543">
            <v>195.24</v>
          </cell>
          <cell r="BF543">
            <v>202.22</v>
          </cell>
          <cell r="BG543">
            <v>209.2</v>
          </cell>
          <cell r="BH543">
            <v>216.18</v>
          </cell>
          <cell r="BI543">
            <v>223.16</v>
          </cell>
          <cell r="BJ543">
            <v>230.14</v>
          </cell>
          <cell r="BK543">
            <v>237.12</v>
          </cell>
          <cell r="BL543">
            <v>244.1</v>
          </cell>
          <cell r="BM543">
            <v>251.08</v>
          </cell>
          <cell r="BN543">
            <v>258.07</v>
          </cell>
          <cell r="BO543">
            <v>265.05</v>
          </cell>
          <cell r="BP543">
            <v>272.02999999999997</v>
          </cell>
          <cell r="BQ543">
            <v>279.01</v>
          </cell>
          <cell r="BR543">
            <v>285.99</v>
          </cell>
          <cell r="BS543">
            <v>292.97000000000003</v>
          </cell>
          <cell r="BT543">
            <v>299.95</v>
          </cell>
          <cell r="BU543">
            <v>306.93</v>
          </cell>
          <cell r="BV543">
            <v>313.91000000000003</v>
          </cell>
          <cell r="BW543">
            <v>320.89</v>
          </cell>
          <cell r="BX543">
            <v>327.88</v>
          </cell>
          <cell r="BY543">
            <v>334.86</v>
          </cell>
          <cell r="BZ543">
            <v>341.84</v>
          </cell>
          <cell r="CA543">
            <v>348.82</v>
          </cell>
          <cell r="CB543">
            <v>355.8</v>
          </cell>
          <cell r="CC543">
            <v>320.89</v>
          </cell>
        </row>
        <row r="544">
          <cell r="AD544">
            <v>175</v>
          </cell>
          <cell r="AE544">
            <v>140.25</v>
          </cell>
          <cell r="AF544">
            <v>145.27000000000001</v>
          </cell>
          <cell r="AG544">
            <v>150.28</v>
          </cell>
          <cell r="AH544">
            <v>155.30000000000001</v>
          </cell>
          <cell r="AI544">
            <v>160.31</v>
          </cell>
          <cell r="AJ544">
            <v>165.33</v>
          </cell>
          <cell r="AK544">
            <v>170.34</v>
          </cell>
          <cell r="AL544">
            <v>175.36</v>
          </cell>
          <cell r="AM544">
            <v>180.38</v>
          </cell>
          <cell r="AN544">
            <v>185.39</v>
          </cell>
          <cell r="AO544">
            <v>190.41</v>
          </cell>
          <cell r="AP544">
            <v>195.42</v>
          </cell>
          <cell r="AQ544">
            <v>200.44</v>
          </cell>
          <cell r="AR544">
            <v>205.45</v>
          </cell>
          <cell r="AS544">
            <v>210.47</v>
          </cell>
          <cell r="AT544">
            <v>215.48</v>
          </cell>
          <cell r="AU544">
            <v>220.5</v>
          </cell>
          <cell r="AV544">
            <v>225.51</v>
          </cell>
          <cell r="AW544">
            <v>230.53</v>
          </cell>
          <cell r="AX544">
            <v>235.54</v>
          </cell>
          <cell r="AY544">
            <v>240.56</v>
          </cell>
          <cell r="AZ544">
            <v>245.57</v>
          </cell>
          <cell r="BA544">
            <v>250.59</v>
          </cell>
          <cell r="BB544">
            <v>255.6</v>
          </cell>
          <cell r="BC544">
            <v>230.53</v>
          </cell>
          <cell r="BD544">
            <v>175</v>
          </cell>
          <cell r="BE544">
            <v>196.36</v>
          </cell>
          <cell r="BF544">
            <v>203.38</v>
          </cell>
          <cell r="BG544">
            <v>210.4</v>
          </cell>
          <cell r="BH544">
            <v>217.42</v>
          </cell>
          <cell r="BI544">
            <v>224.44</v>
          </cell>
          <cell r="BJ544">
            <v>231.46</v>
          </cell>
          <cell r="BK544">
            <v>238.48</v>
          </cell>
          <cell r="BL544">
            <v>245.5</v>
          </cell>
          <cell r="BM544">
            <v>252.53</v>
          </cell>
          <cell r="BN544">
            <v>259.55</v>
          </cell>
          <cell r="BO544">
            <v>266.57</v>
          </cell>
          <cell r="BP544">
            <v>273.58999999999997</v>
          </cell>
          <cell r="BQ544">
            <v>280.61</v>
          </cell>
          <cell r="BR544">
            <v>287.63</v>
          </cell>
          <cell r="BS544">
            <v>294.64999999999998</v>
          </cell>
          <cell r="BT544">
            <v>301.67</v>
          </cell>
          <cell r="BU544">
            <v>308.69</v>
          </cell>
          <cell r="BV544">
            <v>315.72000000000003</v>
          </cell>
          <cell r="BW544">
            <v>322.74</v>
          </cell>
          <cell r="BX544">
            <v>329.76</v>
          </cell>
          <cell r="BY544">
            <v>336.78</v>
          </cell>
          <cell r="BZ544">
            <v>343.8</v>
          </cell>
          <cell r="CA544">
            <v>350.82</v>
          </cell>
          <cell r="CB544">
            <v>357.84</v>
          </cell>
          <cell r="CC544">
            <v>322.74</v>
          </cell>
        </row>
        <row r="545">
          <cell r="AD545">
            <v>176</v>
          </cell>
          <cell r="AE545">
            <v>141.05000000000001</v>
          </cell>
          <cell r="AF545">
            <v>146.1</v>
          </cell>
          <cell r="AG545">
            <v>151.13999999999999</v>
          </cell>
          <cell r="AH545">
            <v>156.19</v>
          </cell>
          <cell r="AI545">
            <v>161.22999999999999</v>
          </cell>
          <cell r="AJ545">
            <v>166.27</v>
          </cell>
          <cell r="AK545">
            <v>171.32</v>
          </cell>
          <cell r="AL545">
            <v>176.36</v>
          </cell>
          <cell r="AM545">
            <v>181.4</v>
          </cell>
          <cell r="AN545">
            <v>186.45</v>
          </cell>
          <cell r="AO545">
            <v>191.49</v>
          </cell>
          <cell r="AP545">
            <v>196.54</v>
          </cell>
          <cell r="AQ545">
            <v>201.58</v>
          </cell>
          <cell r="AR545">
            <v>206.62</v>
          </cell>
          <cell r="AS545">
            <v>211.67</v>
          </cell>
          <cell r="AT545">
            <v>216.71</v>
          </cell>
          <cell r="AU545">
            <v>221.75</v>
          </cell>
          <cell r="AV545">
            <v>226.8</v>
          </cell>
          <cell r="AW545">
            <v>231.84</v>
          </cell>
          <cell r="AX545">
            <v>236.89</v>
          </cell>
          <cell r="AY545">
            <v>241.93</v>
          </cell>
          <cell r="AZ545">
            <v>246.97</v>
          </cell>
          <cell r="BA545">
            <v>252.02</v>
          </cell>
          <cell r="BB545">
            <v>257.06</v>
          </cell>
          <cell r="BC545">
            <v>231.84</v>
          </cell>
          <cell r="BD545">
            <v>176</v>
          </cell>
          <cell r="BE545">
            <v>197.48</v>
          </cell>
          <cell r="BF545">
            <v>204.54</v>
          </cell>
          <cell r="BG545">
            <v>211.6</v>
          </cell>
          <cell r="BH545">
            <v>218.66</v>
          </cell>
          <cell r="BI545">
            <v>225.72</v>
          </cell>
          <cell r="BJ545">
            <v>232.78</v>
          </cell>
          <cell r="BK545">
            <v>239.84</v>
          </cell>
          <cell r="BL545">
            <v>246.9</v>
          </cell>
          <cell r="BM545">
            <v>253.97</v>
          </cell>
          <cell r="BN545">
            <v>261.02999999999997</v>
          </cell>
          <cell r="BO545">
            <v>268.08999999999997</v>
          </cell>
          <cell r="BP545">
            <v>275.14999999999998</v>
          </cell>
          <cell r="BQ545">
            <v>282.20999999999998</v>
          </cell>
          <cell r="BR545">
            <v>289.27</v>
          </cell>
          <cell r="BS545">
            <v>296.33</v>
          </cell>
          <cell r="BT545">
            <v>303.39</v>
          </cell>
          <cell r="BU545">
            <v>310.45999999999998</v>
          </cell>
          <cell r="BV545">
            <v>317.52</v>
          </cell>
          <cell r="BW545">
            <v>324.58</v>
          </cell>
          <cell r="BX545">
            <v>331.64</v>
          </cell>
          <cell r="BY545">
            <v>338.7</v>
          </cell>
          <cell r="BZ545">
            <v>345.76</v>
          </cell>
          <cell r="CA545">
            <v>352.82</v>
          </cell>
          <cell r="CB545">
            <v>359.88</v>
          </cell>
          <cell r="CC545">
            <v>324.58</v>
          </cell>
        </row>
        <row r="546">
          <cell r="AD546">
            <v>177</v>
          </cell>
          <cell r="AE546">
            <v>141.85</v>
          </cell>
          <cell r="AF546">
            <v>146.93</v>
          </cell>
          <cell r="AG546">
            <v>152</v>
          </cell>
          <cell r="AH546">
            <v>157.07</v>
          </cell>
          <cell r="AI546">
            <v>162.13999999999999</v>
          </cell>
          <cell r="AJ546">
            <v>167.22</v>
          </cell>
          <cell r="AK546">
            <v>172.29</v>
          </cell>
          <cell r="AL546">
            <v>177.36</v>
          </cell>
          <cell r="AM546">
            <v>182.43</v>
          </cell>
          <cell r="AN546">
            <v>187.51</v>
          </cell>
          <cell r="AO546">
            <v>192.58</v>
          </cell>
          <cell r="AP546">
            <v>197.65</v>
          </cell>
          <cell r="AQ546">
            <v>202.72</v>
          </cell>
          <cell r="AR546">
            <v>207.8</v>
          </cell>
          <cell r="AS546">
            <v>212.87</v>
          </cell>
          <cell r="AT546">
            <v>217.94</v>
          </cell>
          <cell r="AU546">
            <v>223.01</v>
          </cell>
          <cell r="AV546">
            <v>228.08</v>
          </cell>
          <cell r="AW546">
            <v>233.16</v>
          </cell>
          <cell r="AX546">
            <v>238.23</v>
          </cell>
          <cell r="AY546">
            <v>243.3</v>
          </cell>
          <cell r="AZ546">
            <v>248.37</v>
          </cell>
          <cell r="BA546">
            <v>253.45</v>
          </cell>
          <cell r="BB546">
            <v>258.52</v>
          </cell>
          <cell r="BC546">
            <v>233.16</v>
          </cell>
          <cell r="BD546">
            <v>177</v>
          </cell>
          <cell r="BE546">
            <v>198.59</v>
          </cell>
          <cell r="BF546">
            <v>205.7</v>
          </cell>
          <cell r="BG546">
            <v>212.8</v>
          </cell>
          <cell r="BH546">
            <v>219.9</v>
          </cell>
          <cell r="BI546">
            <v>227</v>
          </cell>
          <cell r="BJ546">
            <v>234.1</v>
          </cell>
          <cell r="BK546">
            <v>241.2</v>
          </cell>
          <cell r="BL546">
            <v>248.3</v>
          </cell>
          <cell r="BM546">
            <v>255.41</v>
          </cell>
          <cell r="BN546">
            <v>262.51</v>
          </cell>
          <cell r="BO546">
            <v>269.61</v>
          </cell>
          <cell r="BP546">
            <v>276.70999999999998</v>
          </cell>
          <cell r="BQ546">
            <v>283.81</v>
          </cell>
          <cell r="BR546">
            <v>290.91000000000003</v>
          </cell>
          <cell r="BS546">
            <v>298.01</v>
          </cell>
          <cell r="BT546">
            <v>305.12</v>
          </cell>
          <cell r="BU546">
            <v>312.22000000000003</v>
          </cell>
          <cell r="BV546">
            <v>319.32</v>
          </cell>
          <cell r="BW546">
            <v>326.42</v>
          </cell>
          <cell r="BX546">
            <v>333.52</v>
          </cell>
          <cell r="BY546">
            <v>340.62</v>
          </cell>
          <cell r="BZ546">
            <v>347.72</v>
          </cell>
          <cell r="CA546">
            <v>354.83</v>
          </cell>
          <cell r="CB546">
            <v>361.93</v>
          </cell>
          <cell r="CC546">
            <v>326.42</v>
          </cell>
        </row>
        <row r="547">
          <cell r="AD547">
            <v>178</v>
          </cell>
          <cell r="AE547">
            <v>142.65</v>
          </cell>
          <cell r="AF547">
            <v>147.75</v>
          </cell>
          <cell r="AG547">
            <v>152.86000000000001</v>
          </cell>
          <cell r="AH547">
            <v>157.96</v>
          </cell>
          <cell r="AI547">
            <v>163.06</v>
          </cell>
          <cell r="AJ547">
            <v>168.16</v>
          </cell>
          <cell r="AK547">
            <v>173.26</v>
          </cell>
          <cell r="AL547">
            <v>178.36</v>
          </cell>
          <cell r="AM547">
            <v>183.46</v>
          </cell>
          <cell r="AN547">
            <v>188.56</v>
          </cell>
          <cell r="AO547">
            <v>193.66</v>
          </cell>
          <cell r="AP547">
            <v>198.77</v>
          </cell>
          <cell r="AQ547">
            <v>203.87</v>
          </cell>
          <cell r="AR547">
            <v>208.97</v>
          </cell>
          <cell r="AS547">
            <v>214.07</v>
          </cell>
          <cell r="AT547">
            <v>219.17</v>
          </cell>
          <cell r="AU547">
            <v>224.27</v>
          </cell>
          <cell r="AV547">
            <v>229.37</v>
          </cell>
          <cell r="AW547">
            <v>234.47</v>
          </cell>
          <cell r="AX547">
            <v>239.57</v>
          </cell>
          <cell r="AY547">
            <v>244.67</v>
          </cell>
          <cell r="AZ547">
            <v>249.78</v>
          </cell>
          <cell r="BA547">
            <v>254.88</v>
          </cell>
          <cell r="BB547">
            <v>259.98</v>
          </cell>
          <cell r="BC547">
            <v>234.47</v>
          </cell>
          <cell r="BD547">
            <v>178</v>
          </cell>
          <cell r="BE547">
            <v>199.71</v>
          </cell>
          <cell r="BF547">
            <v>206.86</v>
          </cell>
          <cell r="BG547">
            <v>214</v>
          </cell>
          <cell r="BH547">
            <v>221.14</v>
          </cell>
          <cell r="BI547">
            <v>228.28</v>
          </cell>
          <cell r="BJ547">
            <v>235.42</v>
          </cell>
          <cell r="BK547">
            <v>242.56</v>
          </cell>
          <cell r="BL547">
            <v>249.7</v>
          </cell>
          <cell r="BM547">
            <v>256.85000000000002</v>
          </cell>
          <cell r="BN547">
            <v>263.99</v>
          </cell>
          <cell r="BO547">
            <v>271.13</v>
          </cell>
          <cell r="BP547">
            <v>278.27</v>
          </cell>
          <cell r="BQ547">
            <v>285.41000000000003</v>
          </cell>
          <cell r="BR547">
            <v>292.55</v>
          </cell>
          <cell r="BS547">
            <v>299.7</v>
          </cell>
          <cell r="BT547">
            <v>306.83999999999997</v>
          </cell>
          <cell r="BU547">
            <v>313.98</v>
          </cell>
          <cell r="BV547">
            <v>321.12</v>
          </cell>
          <cell r="BW547">
            <v>328.26</v>
          </cell>
          <cell r="BX547">
            <v>335.4</v>
          </cell>
          <cell r="BY547">
            <v>342.54</v>
          </cell>
          <cell r="BZ547">
            <v>349.69</v>
          </cell>
          <cell r="CA547">
            <v>356.83</v>
          </cell>
          <cell r="CB547">
            <v>363.97</v>
          </cell>
          <cell r="CC547">
            <v>328.26</v>
          </cell>
        </row>
        <row r="548">
          <cell r="AD548">
            <v>179</v>
          </cell>
          <cell r="AE548">
            <v>143.44999999999999</v>
          </cell>
          <cell r="AF548">
            <v>148.58000000000001</v>
          </cell>
          <cell r="AG548">
            <v>153.71</v>
          </cell>
          <cell r="AH548">
            <v>158.84</v>
          </cell>
          <cell r="AI548">
            <v>163.97</v>
          </cell>
          <cell r="AJ548">
            <v>169.1</v>
          </cell>
          <cell r="AK548">
            <v>174.23</v>
          </cell>
          <cell r="AL548">
            <v>179.36</v>
          </cell>
          <cell r="AM548">
            <v>184.49</v>
          </cell>
          <cell r="AN548">
            <v>189.62</v>
          </cell>
          <cell r="AO548">
            <v>194.75</v>
          </cell>
          <cell r="AP548">
            <v>199.88</v>
          </cell>
          <cell r="AQ548">
            <v>205.01</v>
          </cell>
          <cell r="AR548">
            <v>210.14</v>
          </cell>
          <cell r="AS548">
            <v>215.27</v>
          </cell>
          <cell r="AT548">
            <v>220.4</v>
          </cell>
          <cell r="AU548">
            <v>225.53</v>
          </cell>
          <cell r="AV548">
            <v>230.66</v>
          </cell>
          <cell r="AW548">
            <v>235.79</v>
          </cell>
          <cell r="AX548">
            <v>240.92</v>
          </cell>
          <cell r="AY548">
            <v>246.05</v>
          </cell>
          <cell r="AZ548">
            <v>251.18</v>
          </cell>
          <cell r="BA548">
            <v>256.31</v>
          </cell>
          <cell r="BB548">
            <v>261.44</v>
          </cell>
          <cell r="BC548">
            <v>235.79</v>
          </cell>
          <cell r="BD548">
            <v>179</v>
          </cell>
          <cell r="BE548">
            <v>200.83</v>
          </cell>
          <cell r="BF548">
            <v>208.02</v>
          </cell>
          <cell r="BG548">
            <v>215.2</v>
          </cell>
          <cell r="BH548">
            <v>222.38</v>
          </cell>
          <cell r="BI548">
            <v>229.56</v>
          </cell>
          <cell r="BJ548">
            <v>236.74</v>
          </cell>
          <cell r="BK548">
            <v>243.92</v>
          </cell>
          <cell r="BL548">
            <v>251.1</v>
          </cell>
          <cell r="BM548">
            <v>258.29000000000002</v>
          </cell>
          <cell r="BN548">
            <v>265.47000000000003</v>
          </cell>
          <cell r="BO548">
            <v>272.64999999999998</v>
          </cell>
          <cell r="BP548">
            <v>279.83</v>
          </cell>
          <cell r="BQ548">
            <v>287.01</v>
          </cell>
          <cell r="BR548">
            <v>294.2</v>
          </cell>
          <cell r="BS548">
            <v>301.38</v>
          </cell>
          <cell r="BT548">
            <v>308.56</v>
          </cell>
          <cell r="BU548">
            <v>315.74</v>
          </cell>
          <cell r="BV548">
            <v>322.92</v>
          </cell>
          <cell r="BW548">
            <v>330.1</v>
          </cell>
          <cell r="BX548">
            <v>337.28</v>
          </cell>
          <cell r="BY548">
            <v>344.47</v>
          </cell>
          <cell r="BZ548">
            <v>351.65</v>
          </cell>
          <cell r="CA548">
            <v>358.83</v>
          </cell>
          <cell r="CB548">
            <v>366.01</v>
          </cell>
          <cell r="CC548">
            <v>330.1</v>
          </cell>
        </row>
        <row r="549">
          <cell r="AD549">
            <v>180</v>
          </cell>
          <cell r="AE549">
            <v>144.25</v>
          </cell>
          <cell r="AF549">
            <v>149.41</v>
          </cell>
          <cell r="AG549">
            <v>154.57</v>
          </cell>
          <cell r="AH549">
            <v>159.72999999999999</v>
          </cell>
          <cell r="AI549">
            <v>164.89</v>
          </cell>
          <cell r="AJ549">
            <v>170.04</v>
          </cell>
          <cell r="AK549">
            <v>175.2</v>
          </cell>
          <cell r="AL549">
            <v>180.36</v>
          </cell>
          <cell r="AM549">
            <v>185.52</v>
          </cell>
          <cell r="AN549">
            <v>190.68</v>
          </cell>
          <cell r="AO549">
            <v>195.84</v>
          </cell>
          <cell r="AP549">
            <v>200.99</v>
          </cell>
          <cell r="AQ549">
            <v>206.15</v>
          </cell>
          <cell r="AR549">
            <v>211.31</v>
          </cell>
          <cell r="AS549">
            <v>216.47</v>
          </cell>
          <cell r="AT549">
            <v>221.63</v>
          </cell>
          <cell r="AU549">
            <v>226.79</v>
          </cell>
          <cell r="AV549">
            <v>231.95</v>
          </cell>
          <cell r="AW549">
            <v>237.1</v>
          </cell>
          <cell r="AX549">
            <v>242.26</v>
          </cell>
          <cell r="AY549">
            <v>247.42</v>
          </cell>
          <cell r="AZ549">
            <v>252.58</v>
          </cell>
          <cell r="BA549">
            <v>257.74</v>
          </cell>
          <cell r="BB549">
            <v>262.89999999999998</v>
          </cell>
          <cell r="BC549">
            <v>237.1</v>
          </cell>
          <cell r="BD549">
            <v>180</v>
          </cell>
          <cell r="BE549">
            <v>201.95</v>
          </cell>
          <cell r="BF549">
            <v>209.18</v>
          </cell>
          <cell r="BG549">
            <v>216.4</v>
          </cell>
          <cell r="BH549">
            <v>223.62</v>
          </cell>
          <cell r="BI549">
            <v>230.84</v>
          </cell>
          <cell r="BJ549">
            <v>238.06</v>
          </cell>
          <cell r="BK549">
            <v>245.28</v>
          </cell>
          <cell r="BL549">
            <v>252.51</v>
          </cell>
          <cell r="BM549">
            <v>259.73</v>
          </cell>
          <cell r="BN549">
            <v>266.95</v>
          </cell>
          <cell r="BO549">
            <v>274.17</v>
          </cell>
          <cell r="BP549">
            <v>281.39</v>
          </cell>
          <cell r="BQ549">
            <v>288.61</v>
          </cell>
          <cell r="BR549">
            <v>295.83999999999997</v>
          </cell>
          <cell r="BS549">
            <v>303.06</v>
          </cell>
          <cell r="BT549">
            <v>310.27999999999997</v>
          </cell>
          <cell r="BU549">
            <v>317.5</v>
          </cell>
          <cell r="BV549">
            <v>324.72000000000003</v>
          </cell>
          <cell r="BW549">
            <v>331.94</v>
          </cell>
          <cell r="BX549">
            <v>339.17</v>
          </cell>
          <cell r="BY549">
            <v>346.39</v>
          </cell>
          <cell r="BZ549">
            <v>353.61</v>
          </cell>
          <cell r="CA549">
            <v>360.83</v>
          </cell>
          <cell r="CB549">
            <v>368.05</v>
          </cell>
          <cell r="CC549">
            <v>331.94</v>
          </cell>
        </row>
        <row r="550">
          <cell r="AD550">
            <v>181</v>
          </cell>
          <cell r="AE550">
            <v>145.05000000000001</v>
          </cell>
          <cell r="AF550">
            <v>150.24</v>
          </cell>
          <cell r="AG550">
            <v>155.43</v>
          </cell>
          <cell r="AH550">
            <v>160.61000000000001</v>
          </cell>
          <cell r="AI550">
            <v>165.8</v>
          </cell>
          <cell r="AJ550">
            <v>170.99</v>
          </cell>
          <cell r="AK550">
            <v>176.17</v>
          </cell>
          <cell r="AL550">
            <v>181.36</v>
          </cell>
          <cell r="AM550">
            <v>186.55</v>
          </cell>
          <cell r="AN550">
            <v>191.74</v>
          </cell>
          <cell r="AO550">
            <v>196.92</v>
          </cell>
          <cell r="AP550">
            <v>202.11</v>
          </cell>
          <cell r="AQ550">
            <v>207.3</v>
          </cell>
          <cell r="AR550">
            <v>212.48</v>
          </cell>
          <cell r="AS550">
            <v>217.67</v>
          </cell>
          <cell r="AT550">
            <v>222.86</v>
          </cell>
          <cell r="AU550">
            <v>228.04</v>
          </cell>
          <cell r="AV550">
            <v>233.23</v>
          </cell>
          <cell r="AW550">
            <v>238.42</v>
          </cell>
          <cell r="AX550">
            <v>243.61</v>
          </cell>
          <cell r="AY550">
            <v>248.79</v>
          </cell>
          <cell r="AZ550">
            <v>253.98</v>
          </cell>
          <cell r="BA550">
            <v>259.17</v>
          </cell>
          <cell r="BB550">
            <v>264.35000000000002</v>
          </cell>
          <cell r="BC550">
            <v>238.42</v>
          </cell>
          <cell r="BD550">
            <v>181</v>
          </cell>
          <cell r="BE550">
            <v>203.07</v>
          </cell>
          <cell r="BF550">
            <v>210.33</v>
          </cell>
          <cell r="BG550">
            <v>217.6</v>
          </cell>
          <cell r="BH550">
            <v>224.86</v>
          </cell>
          <cell r="BI550">
            <v>232.12</v>
          </cell>
          <cell r="BJ550">
            <v>239.38</v>
          </cell>
          <cell r="BK550">
            <v>246.64</v>
          </cell>
          <cell r="BL550">
            <v>253.91</v>
          </cell>
          <cell r="BM550">
            <v>261.17</v>
          </cell>
          <cell r="BN550">
            <v>268.43</v>
          </cell>
          <cell r="BO550">
            <v>275.69</v>
          </cell>
          <cell r="BP550">
            <v>282.95</v>
          </cell>
          <cell r="BQ550">
            <v>290.22000000000003</v>
          </cell>
          <cell r="BR550">
            <v>297.48</v>
          </cell>
          <cell r="BS550">
            <v>304.74</v>
          </cell>
          <cell r="BT550">
            <v>312</v>
          </cell>
          <cell r="BU550">
            <v>319.26</v>
          </cell>
          <cell r="BV550">
            <v>326.52</v>
          </cell>
          <cell r="BW550">
            <v>333.79</v>
          </cell>
          <cell r="BX550">
            <v>341.05</v>
          </cell>
          <cell r="BY550">
            <v>348.31</v>
          </cell>
          <cell r="BZ550">
            <v>355.57</v>
          </cell>
          <cell r="CA550">
            <v>362.83</v>
          </cell>
          <cell r="CB550">
            <v>370.1</v>
          </cell>
          <cell r="CC550">
            <v>333.79</v>
          </cell>
        </row>
        <row r="551">
          <cell r="AD551">
            <v>182</v>
          </cell>
          <cell r="AE551">
            <v>145.85</v>
          </cell>
          <cell r="AF551">
            <v>151.07</v>
          </cell>
          <cell r="AG551">
            <v>156.28</v>
          </cell>
          <cell r="AH551">
            <v>161.5</v>
          </cell>
          <cell r="AI551">
            <v>166.71</v>
          </cell>
          <cell r="AJ551">
            <v>171.93</v>
          </cell>
          <cell r="AK551">
            <v>177.15</v>
          </cell>
          <cell r="AL551">
            <v>182.36</v>
          </cell>
          <cell r="AM551">
            <v>187.58</v>
          </cell>
          <cell r="AN551">
            <v>192.79</v>
          </cell>
          <cell r="AO551">
            <v>198.01</v>
          </cell>
          <cell r="AP551">
            <v>203.22</v>
          </cell>
          <cell r="AQ551">
            <v>208.44</v>
          </cell>
          <cell r="AR551">
            <v>213.66</v>
          </cell>
          <cell r="AS551">
            <v>218.87</v>
          </cell>
          <cell r="AT551">
            <v>224.09</v>
          </cell>
          <cell r="AU551">
            <v>229.3</v>
          </cell>
          <cell r="AV551">
            <v>234.52</v>
          </cell>
          <cell r="AW551">
            <v>239.73</v>
          </cell>
          <cell r="AX551">
            <v>244.95</v>
          </cell>
          <cell r="AY551">
            <v>250.17</v>
          </cell>
          <cell r="AZ551">
            <v>255.38</v>
          </cell>
          <cell r="BA551">
            <v>260.60000000000002</v>
          </cell>
          <cell r="BB551">
            <v>265.81</v>
          </cell>
          <cell r="BC551">
            <v>239.73</v>
          </cell>
          <cell r="BD551">
            <v>182</v>
          </cell>
          <cell r="BE551">
            <v>204.19</v>
          </cell>
          <cell r="BF551">
            <v>211.49</v>
          </cell>
          <cell r="BG551">
            <v>218.8</v>
          </cell>
          <cell r="BH551">
            <v>226.1</v>
          </cell>
          <cell r="BI551">
            <v>233.4</v>
          </cell>
          <cell r="BJ551">
            <v>240.7</v>
          </cell>
          <cell r="BK551">
            <v>248</v>
          </cell>
          <cell r="BL551">
            <v>255.31</v>
          </cell>
          <cell r="BM551">
            <v>262.61</v>
          </cell>
          <cell r="BN551">
            <v>269.91000000000003</v>
          </cell>
          <cell r="BO551">
            <v>277.20999999999998</v>
          </cell>
          <cell r="BP551">
            <v>284.51</v>
          </cell>
          <cell r="BQ551">
            <v>291.82</v>
          </cell>
          <cell r="BR551">
            <v>299.12</v>
          </cell>
          <cell r="BS551">
            <v>306.42</v>
          </cell>
          <cell r="BT551">
            <v>313.72000000000003</v>
          </cell>
          <cell r="BU551">
            <v>321.02</v>
          </cell>
          <cell r="BV551">
            <v>328.33</v>
          </cell>
          <cell r="BW551">
            <v>335.63</v>
          </cell>
          <cell r="BX551">
            <v>342.93</v>
          </cell>
          <cell r="BY551">
            <v>350.23</v>
          </cell>
          <cell r="BZ551">
            <v>357.53</v>
          </cell>
          <cell r="CA551">
            <v>364.84</v>
          </cell>
          <cell r="CB551">
            <v>372.14</v>
          </cell>
          <cell r="CC551">
            <v>335.63</v>
          </cell>
        </row>
        <row r="552">
          <cell r="AD552">
            <v>183</v>
          </cell>
          <cell r="AE552">
            <v>146.65</v>
          </cell>
          <cell r="AF552">
            <v>151.9</v>
          </cell>
          <cell r="AG552">
            <v>157.13999999999999</v>
          </cell>
          <cell r="AH552">
            <v>162.38</v>
          </cell>
          <cell r="AI552">
            <v>167.63</v>
          </cell>
          <cell r="AJ552">
            <v>172.87</v>
          </cell>
          <cell r="AK552">
            <v>178.12</v>
          </cell>
          <cell r="AL552">
            <v>183.36</v>
          </cell>
          <cell r="AM552">
            <v>188.61</v>
          </cell>
          <cell r="AN552">
            <v>193.85</v>
          </cell>
          <cell r="AO552">
            <v>199.1</v>
          </cell>
          <cell r="AP552">
            <v>204.34</v>
          </cell>
          <cell r="AQ552">
            <v>209.58</v>
          </cell>
          <cell r="AR552">
            <v>214.83</v>
          </cell>
          <cell r="AS552">
            <v>220.07</v>
          </cell>
          <cell r="AT552">
            <v>225.32</v>
          </cell>
          <cell r="AU552">
            <v>230.56</v>
          </cell>
          <cell r="AV552">
            <v>235.81</v>
          </cell>
          <cell r="AW552">
            <v>241.05</v>
          </cell>
          <cell r="AX552">
            <v>246.29</v>
          </cell>
          <cell r="AY552">
            <v>251.54</v>
          </cell>
          <cell r="AZ552">
            <v>256.77999999999997</v>
          </cell>
          <cell r="BA552">
            <v>262.02999999999997</v>
          </cell>
          <cell r="BB552">
            <v>267.27</v>
          </cell>
          <cell r="BC552">
            <v>241.05</v>
          </cell>
          <cell r="BD552">
            <v>183</v>
          </cell>
          <cell r="BE552">
            <v>205.31</v>
          </cell>
          <cell r="BF552">
            <v>212.65</v>
          </cell>
          <cell r="BG552">
            <v>220</v>
          </cell>
          <cell r="BH552">
            <v>227.34</v>
          </cell>
          <cell r="BI552">
            <v>234.68</v>
          </cell>
          <cell r="BJ552">
            <v>242.02</v>
          </cell>
          <cell r="BK552">
            <v>249.36</v>
          </cell>
          <cell r="BL552">
            <v>256.70999999999998</v>
          </cell>
          <cell r="BM552">
            <v>264.05</v>
          </cell>
          <cell r="BN552">
            <v>271.39</v>
          </cell>
          <cell r="BO552">
            <v>278.73</v>
          </cell>
          <cell r="BP552">
            <v>286.08</v>
          </cell>
          <cell r="BQ552">
            <v>293.42</v>
          </cell>
          <cell r="BR552">
            <v>300.76</v>
          </cell>
          <cell r="BS552">
            <v>308.10000000000002</v>
          </cell>
          <cell r="BT552">
            <v>315.44</v>
          </cell>
          <cell r="BU552">
            <v>322.79000000000002</v>
          </cell>
          <cell r="BV552">
            <v>330.13</v>
          </cell>
          <cell r="BW552">
            <v>337.47</v>
          </cell>
          <cell r="BX552">
            <v>344.81</v>
          </cell>
          <cell r="BY552">
            <v>352.15</v>
          </cell>
          <cell r="BZ552">
            <v>359.5</v>
          </cell>
          <cell r="CA552">
            <v>366.84</v>
          </cell>
          <cell r="CB552">
            <v>374.18</v>
          </cell>
          <cell r="CC552">
            <v>337.47</v>
          </cell>
        </row>
        <row r="553">
          <cell r="AD553">
            <v>184</v>
          </cell>
          <cell r="AE553">
            <v>147.44999999999999</v>
          </cell>
          <cell r="AF553">
            <v>152.72</v>
          </cell>
          <cell r="AG553">
            <v>158</v>
          </cell>
          <cell r="AH553">
            <v>163.27000000000001</v>
          </cell>
          <cell r="AI553">
            <v>168.54</v>
          </cell>
          <cell r="AJ553">
            <v>173.82</v>
          </cell>
          <cell r="AK553">
            <v>179.09</v>
          </cell>
          <cell r="AL553">
            <v>184.36</v>
          </cell>
          <cell r="AM553">
            <v>189.64</v>
          </cell>
          <cell r="AN553">
            <v>194.91</v>
          </cell>
          <cell r="AO553">
            <v>200.18</v>
          </cell>
          <cell r="AP553">
            <v>205.45</v>
          </cell>
          <cell r="AQ553">
            <v>210.73</v>
          </cell>
          <cell r="AR553">
            <v>216</v>
          </cell>
          <cell r="AS553">
            <v>221.27</v>
          </cell>
          <cell r="AT553">
            <v>226.55</v>
          </cell>
          <cell r="AU553">
            <v>231.82</v>
          </cell>
          <cell r="AV553">
            <v>237.09</v>
          </cell>
          <cell r="AW553">
            <v>242.37</v>
          </cell>
          <cell r="AX553">
            <v>247.64</v>
          </cell>
          <cell r="AY553">
            <v>252.91</v>
          </cell>
          <cell r="AZ553">
            <v>258.18</v>
          </cell>
          <cell r="BA553">
            <v>263.45999999999998</v>
          </cell>
          <cell r="BB553">
            <v>268.73</v>
          </cell>
          <cell r="BC553">
            <v>242.36</v>
          </cell>
          <cell r="BD553">
            <v>184</v>
          </cell>
          <cell r="BE553">
            <v>206.43</v>
          </cell>
          <cell r="BF553">
            <v>213.81</v>
          </cell>
          <cell r="BG553">
            <v>221.2</v>
          </cell>
          <cell r="BH553">
            <v>228.58</v>
          </cell>
          <cell r="BI553">
            <v>235.96</v>
          </cell>
          <cell r="BJ553">
            <v>243.34</v>
          </cell>
          <cell r="BK553">
            <v>250.72</v>
          </cell>
          <cell r="BL553">
            <v>258.11</v>
          </cell>
          <cell r="BM553">
            <v>265.49</v>
          </cell>
          <cell r="BN553">
            <v>272.87</v>
          </cell>
          <cell r="BO553">
            <v>280.25</v>
          </cell>
          <cell r="BP553">
            <v>287.64</v>
          </cell>
          <cell r="BQ553">
            <v>295.02</v>
          </cell>
          <cell r="BR553">
            <v>302.39999999999998</v>
          </cell>
          <cell r="BS553">
            <v>309.77999999999997</v>
          </cell>
          <cell r="BT553">
            <v>317.16000000000003</v>
          </cell>
          <cell r="BU553">
            <v>324.55</v>
          </cell>
          <cell r="BV553">
            <v>331.93</v>
          </cell>
          <cell r="BW553">
            <v>339.31</v>
          </cell>
          <cell r="BX553">
            <v>346.69</v>
          </cell>
          <cell r="BY553">
            <v>354.08</v>
          </cell>
          <cell r="BZ553">
            <v>361.46</v>
          </cell>
          <cell r="CA553">
            <v>368.84</v>
          </cell>
          <cell r="CB553">
            <v>376.22</v>
          </cell>
          <cell r="CC553">
            <v>339.31</v>
          </cell>
        </row>
        <row r="554">
          <cell r="AD554">
            <v>185</v>
          </cell>
          <cell r="AE554">
            <v>148.25</v>
          </cell>
          <cell r="AF554">
            <v>153.55000000000001</v>
          </cell>
          <cell r="AG554">
            <v>158.85</v>
          </cell>
          <cell r="AH554">
            <v>164.16</v>
          </cell>
          <cell r="AI554">
            <v>169.46</v>
          </cell>
          <cell r="AJ554">
            <v>174.76</v>
          </cell>
          <cell r="AK554">
            <v>180.06</v>
          </cell>
          <cell r="AL554">
            <v>185.36</v>
          </cell>
          <cell r="AM554">
            <v>190.66</v>
          </cell>
          <cell r="AN554">
            <v>195.97</v>
          </cell>
          <cell r="AO554">
            <v>201.27</v>
          </cell>
          <cell r="AP554">
            <v>206.57</v>
          </cell>
          <cell r="AQ554">
            <v>211.87</v>
          </cell>
          <cell r="AR554">
            <v>217.17</v>
          </cell>
          <cell r="AS554">
            <v>222.47</v>
          </cell>
          <cell r="AT554">
            <v>227.78</v>
          </cell>
          <cell r="AU554">
            <v>233.08</v>
          </cell>
          <cell r="AV554">
            <v>238.38</v>
          </cell>
          <cell r="AW554">
            <v>243.68</v>
          </cell>
          <cell r="AX554">
            <v>248.98</v>
          </cell>
          <cell r="AY554">
            <v>254.28</v>
          </cell>
          <cell r="AZ554">
            <v>259.58999999999997</v>
          </cell>
          <cell r="BA554">
            <v>264.89</v>
          </cell>
          <cell r="BB554">
            <v>270.19</v>
          </cell>
          <cell r="BC554">
            <v>243.68</v>
          </cell>
          <cell r="BD554">
            <v>185</v>
          </cell>
          <cell r="BE554">
            <v>207.55</v>
          </cell>
          <cell r="BF554">
            <v>214.97</v>
          </cell>
          <cell r="BG554">
            <v>222.4</v>
          </cell>
          <cell r="BH554">
            <v>229.82</v>
          </cell>
          <cell r="BI554">
            <v>237.24</v>
          </cell>
          <cell r="BJ554">
            <v>244.66</v>
          </cell>
          <cell r="BK554">
            <v>252.08</v>
          </cell>
          <cell r="BL554">
            <v>259.51</v>
          </cell>
          <cell r="BM554">
            <v>266.93</v>
          </cell>
          <cell r="BN554">
            <v>274.35000000000002</v>
          </cell>
          <cell r="BO554">
            <v>281.77</v>
          </cell>
          <cell r="BP554">
            <v>289.2</v>
          </cell>
          <cell r="BQ554">
            <v>296.62</v>
          </cell>
          <cell r="BR554">
            <v>304.04000000000002</v>
          </cell>
          <cell r="BS554">
            <v>311.45999999999998</v>
          </cell>
          <cell r="BT554">
            <v>318.89</v>
          </cell>
          <cell r="BU554">
            <v>326.31</v>
          </cell>
          <cell r="BV554">
            <v>333.73</v>
          </cell>
          <cell r="BW554">
            <v>341.15</v>
          </cell>
          <cell r="BX554">
            <v>348.58</v>
          </cell>
          <cell r="BY554">
            <v>356</v>
          </cell>
          <cell r="BZ554">
            <v>363.42</v>
          </cell>
          <cell r="CA554">
            <v>370.84</v>
          </cell>
          <cell r="CB554">
            <v>378.26</v>
          </cell>
          <cell r="CC554">
            <v>341.15</v>
          </cell>
        </row>
        <row r="555">
          <cell r="AD555">
            <v>186</v>
          </cell>
          <cell r="AE555">
            <v>149.05000000000001</v>
          </cell>
          <cell r="AF555">
            <v>154.38</v>
          </cell>
          <cell r="AG555">
            <v>159.71</v>
          </cell>
          <cell r="AH555">
            <v>165.04</v>
          </cell>
          <cell r="AI555">
            <v>170.37</v>
          </cell>
          <cell r="AJ555">
            <v>175.7</v>
          </cell>
          <cell r="AK555">
            <v>181.03</v>
          </cell>
          <cell r="AL555">
            <v>186.36</v>
          </cell>
          <cell r="AM555">
            <v>191.69</v>
          </cell>
          <cell r="AN555">
            <v>197.02</v>
          </cell>
          <cell r="AO555">
            <v>202.35</v>
          </cell>
          <cell r="AP555">
            <v>207.68</v>
          </cell>
          <cell r="AQ555">
            <v>213.01</v>
          </cell>
          <cell r="AR555">
            <v>218.34</v>
          </cell>
          <cell r="AS555">
            <v>223.68</v>
          </cell>
          <cell r="AT555">
            <v>229.01</v>
          </cell>
          <cell r="AU555">
            <v>234.34</v>
          </cell>
          <cell r="AV555">
            <v>239.67</v>
          </cell>
          <cell r="AW555">
            <v>245</v>
          </cell>
          <cell r="AX555">
            <v>250.33</v>
          </cell>
          <cell r="AY555">
            <v>255.66</v>
          </cell>
          <cell r="AZ555">
            <v>260.99</v>
          </cell>
          <cell r="BA555">
            <v>266.32</v>
          </cell>
          <cell r="BB555">
            <v>271.64999999999998</v>
          </cell>
          <cell r="BC555">
            <v>245</v>
          </cell>
          <cell r="BD555">
            <v>186</v>
          </cell>
          <cell r="BE555">
            <v>208.67</v>
          </cell>
          <cell r="BF555">
            <v>216.13</v>
          </cell>
          <cell r="BG555">
            <v>223.6</v>
          </cell>
          <cell r="BH555">
            <v>231.06</v>
          </cell>
          <cell r="BI555">
            <v>238.52</v>
          </cell>
          <cell r="BJ555">
            <v>245.98</v>
          </cell>
          <cell r="BK555">
            <v>253.44</v>
          </cell>
          <cell r="BL555">
            <v>260.91000000000003</v>
          </cell>
          <cell r="BM555">
            <v>268.37</v>
          </cell>
          <cell r="BN555">
            <v>275.83</v>
          </cell>
          <cell r="BO555">
            <v>283.3</v>
          </cell>
          <cell r="BP555">
            <v>290.76</v>
          </cell>
          <cell r="BQ555">
            <v>298.22000000000003</v>
          </cell>
          <cell r="BR555">
            <v>305.68</v>
          </cell>
          <cell r="BS555">
            <v>313.14</v>
          </cell>
          <cell r="BT555">
            <v>320.61</v>
          </cell>
          <cell r="BU555">
            <v>328.07</v>
          </cell>
          <cell r="BV555">
            <v>335.53</v>
          </cell>
          <cell r="BW555">
            <v>342.99</v>
          </cell>
          <cell r="BX555">
            <v>350.46</v>
          </cell>
          <cell r="BY555">
            <v>357.92</v>
          </cell>
          <cell r="BZ555">
            <v>365.38</v>
          </cell>
          <cell r="CA555">
            <v>372.84</v>
          </cell>
          <cell r="CB555">
            <v>380.31</v>
          </cell>
          <cell r="CC555">
            <v>342.99</v>
          </cell>
        </row>
        <row r="556">
          <cell r="AD556">
            <v>187</v>
          </cell>
          <cell r="AE556">
            <v>149.85</v>
          </cell>
          <cell r="AF556">
            <v>155.21</v>
          </cell>
          <cell r="AG556">
            <v>160.57</v>
          </cell>
          <cell r="AH556">
            <v>165.93</v>
          </cell>
          <cell r="AI556">
            <v>171.29</v>
          </cell>
          <cell r="AJ556">
            <v>176.64</v>
          </cell>
          <cell r="AK556">
            <v>182</v>
          </cell>
          <cell r="AL556">
            <v>187.36</v>
          </cell>
          <cell r="AM556">
            <v>192.72</v>
          </cell>
          <cell r="AN556">
            <v>198.08</v>
          </cell>
          <cell r="AO556">
            <v>203.44</v>
          </cell>
          <cell r="AP556">
            <v>208.8</v>
          </cell>
          <cell r="AQ556">
            <v>214.16</v>
          </cell>
          <cell r="AR556">
            <v>219.52</v>
          </cell>
          <cell r="AS556">
            <v>224.88</v>
          </cell>
          <cell r="AT556">
            <v>230.23</v>
          </cell>
          <cell r="AU556">
            <v>235.59</v>
          </cell>
          <cell r="AV556">
            <v>240.95</v>
          </cell>
          <cell r="AW556">
            <v>246.31</v>
          </cell>
          <cell r="AX556">
            <v>251.67</v>
          </cell>
          <cell r="AY556">
            <v>257.02999999999997</v>
          </cell>
          <cell r="AZ556">
            <v>262.39</v>
          </cell>
          <cell r="BA556">
            <v>267.75</v>
          </cell>
          <cell r="BB556">
            <v>273.11</v>
          </cell>
          <cell r="BC556">
            <v>246.31</v>
          </cell>
          <cell r="BD556">
            <v>187</v>
          </cell>
          <cell r="BE556">
            <v>209.79</v>
          </cell>
          <cell r="BF556">
            <v>217.29</v>
          </cell>
          <cell r="BG556">
            <v>224.79</v>
          </cell>
          <cell r="BH556">
            <v>232.3</v>
          </cell>
          <cell r="BI556">
            <v>239.8</v>
          </cell>
          <cell r="BJ556">
            <v>247.3</v>
          </cell>
          <cell r="BK556">
            <v>254.8</v>
          </cell>
          <cell r="BL556">
            <v>262.31</v>
          </cell>
          <cell r="BM556">
            <v>269.81</v>
          </cell>
          <cell r="BN556">
            <v>277.31</v>
          </cell>
          <cell r="BO556">
            <v>284.82</v>
          </cell>
          <cell r="BP556">
            <v>292.32</v>
          </cell>
          <cell r="BQ556">
            <v>299.82</v>
          </cell>
          <cell r="BR556">
            <v>307.32</v>
          </cell>
          <cell r="BS556">
            <v>314.83</v>
          </cell>
          <cell r="BT556">
            <v>322.33</v>
          </cell>
          <cell r="BU556">
            <v>329.83</v>
          </cell>
          <cell r="BV556">
            <v>337.33</v>
          </cell>
          <cell r="BW556">
            <v>344.84</v>
          </cell>
          <cell r="BX556">
            <v>352.34</v>
          </cell>
          <cell r="BY556">
            <v>359.84</v>
          </cell>
          <cell r="BZ556">
            <v>367.34</v>
          </cell>
          <cell r="CA556">
            <v>374.85</v>
          </cell>
          <cell r="CB556">
            <v>382.35</v>
          </cell>
          <cell r="CC556">
            <v>344.84</v>
          </cell>
        </row>
        <row r="557">
          <cell r="AD557">
            <v>188</v>
          </cell>
          <cell r="AE557">
            <v>150.65</v>
          </cell>
          <cell r="AF557">
            <v>156.04</v>
          </cell>
          <cell r="AG557">
            <v>161.41999999999999</v>
          </cell>
          <cell r="AH557">
            <v>166.81</v>
          </cell>
          <cell r="AI557">
            <v>172.2</v>
          </cell>
          <cell r="AJ557">
            <v>177.59</v>
          </cell>
          <cell r="AK557">
            <v>182.98</v>
          </cell>
          <cell r="AL557">
            <v>188.36</v>
          </cell>
          <cell r="AM557">
            <v>193.75</v>
          </cell>
          <cell r="AN557">
            <v>199.14</v>
          </cell>
          <cell r="AO557">
            <v>204.53</v>
          </cell>
          <cell r="AP557">
            <v>209.91</v>
          </cell>
          <cell r="AQ557">
            <v>215.3</v>
          </cell>
          <cell r="AR557">
            <v>220.69</v>
          </cell>
          <cell r="AS557">
            <v>226.08</v>
          </cell>
          <cell r="AT557">
            <v>231.46</v>
          </cell>
          <cell r="AU557">
            <v>236.85</v>
          </cell>
          <cell r="AV557">
            <v>242.24</v>
          </cell>
          <cell r="AW557">
            <v>247.63</v>
          </cell>
          <cell r="AX557">
            <v>253.01</v>
          </cell>
          <cell r="AY557">
            <v>258.39999999999998</v>
          </cell>
          <cell r="AZ557">
            <v>263.79000000000002</v>
          </cell>
          <cell r="BA557">
            <v>269.18</v>
          </cell>
          <cell r="BB557">
            <v>274.57</v>
          </cell>
          <cell r="BC557">
            <v>247.63</v>
          </cell>
          <cell r="BD557">
            <v>188</v>
          </cell>
          <cell r="BE557">
            <v>210.91</v>
          </cell>
          <cell r="BF557">
            <v>218.45</v>
          </cell>
          <cell r="BG557">
            <v>225.99</v>
          </cell>
          <cell r="BH557">
            <v>233.54</v>
          </cell>
          <cell r="BI557">
            <v>241.08</v>
          </cell>
          <cell r="BJ557">
            <v>248.62</v>
          </cell>
          <cell r="BK557">
            <v>256.17</v>
          </cell>
          <cell r="BL557">
            <v>263.70999999999998</v>
          </cell>
          <cell r="BM557">
            <v>271.25</v>
          </cell>
          <cell r="BN557">
            <v>278.79000000000002</v>
          </cell>
          <cell r="BO557">
            <v>286.33999999999997</v>
          </cell>
          <cell r="BP557">
            <v>293.88</v>
          </cell>
          <cell r="BQ557">
            <v>301.42</v>
          </cell>
          <cell r="BR557">
            <v>308.95999999999998</v>
          </cell>
          <cell r="BS557">
            <v>316.51</v>
          </cell>
          <cell r="BT557">
            <v>324.05</v>
          </cell>
          <cell r="BU557">
            <v>331.59</v>
          </cell>
          <cell r="BV557">
            <v>339.14</v>
          </cell>
          <cell r="BW557">
            <v>346.68</v>
          </cell>
          <cell r="BX557">
            <v>354.22</v>
          </cell>
          <cell r="BY557">
            <v>361.76</v>
          </cell>
          <cell r="BZ557">
            <v>369.31</v>
          </cell>
          <cell r="CA557">
            <v>376.85</v>
          </cell>
          <cell r="CB557">
            <v>384.39</v>
          </cell>
          <cell r="CC557">
            <v>346.68</v>
          </cell>
        </row>
        <row r="558">
          <cell r="AD558">
            <v>189</v>
          </cell>
          <cell r="AE558">
            <v>151.44999999999999</v>
          </cell>
          <cell r="AF558">
            <v>156.87</v>
          </cell>
          <cell r="AG558">
            <v>162.28</v>
          </cell>
          <cell r="AH558">
            <v>167.7</v>
          </cell>
          <cell r="AI558">
            <v>173.11</v>
          </cell>
          <cell r="AJ558">
            <v>178.53</v>
          </cell>
          <cell r="AK558">
            <v>183.95</v>
          </cell>
          <cell r="AL558">
            <v>189.36</v>
          </cell>
          <cell r="AM558">
            <v>194.78</v>
          </cell>
          <cell r="AN558">
            <v>200.2</v>
          </cell>
          <cell r="AO558">
            <v>205.61</v>
          </cell>
          <cell r="AP558">
            <v>211.03</v>
          </cell>
          <cell r="AQ558">
            <v>216.44</v>
          </cell>
          <cell r="AR558">
            <v>221.86</v>
          </cell>
          <cell r="AS558">
            <v>227.28</v>
          </cell>
          <cell r="AT558">
            <v>232.69</v>
          </cell>
          <cell r="AU558">
            <v>238.11</v>
          </cell>
          <cell r="AV558">
            <v>243.53</v>
          </cell>
          <cell r="AW558">
            <v>248.94</v>
          </cell>
          <cell r="AX558">
            <v>254.36</v>
          </cell>
          <cell r="AY558">
            <v>259.77999999999997</v>
          </cell>
          <cell r="AZ558">
            <v>265.19</v>
          </cell>
          <cell r="BA558">
            <v>270.61</v>
          </cell>
          <cell r="BB558">
            <v>276.02</v>
          </cell>
          <cell r="BC558">
            <v>248.94</v>
          </cell>
          <cell r="BD558">
            <v>189</v>
          </cell>
          <cell r="BE558">
            <v>212.03</v>
          </cell>
          <cell r="BF558">
            <v>219.61</v>
          </cell>
          <cell r="BG558">
            <v>227.19</v>
          </cell>
          <cell r="BH558">
            <v>234.78</v>
          </cell>
          <cell r="BI558">
            <v>242.36</v>
          </cell>
          <cell r="BJ558">
            <v>249.94</v>
          </cell>
          <cell r="BK558">
            <v>257.52999999999997</v>
          </cell>
          <cell r="BL558">
            <v>265.11</v>
          </cell>
          <cell r="BM558">
            <v>272.69</v>
          </cell>
          <cell r="BN558">
            <v>280.27</v>
          </cell>
          <cell r="BO558">
            <v>287.86</v>
          </cell>
          <cell r="BP558">
            <v>295.44</v>
          </cell>
          <cell r="BQ558">
            <v>303.02</v>
          </cell>
          <cell r="BR558">
            <v>310.61</v>
          </cell>
          <cell r="BS558">
            <v>318.19</v>
          </cell>
          <cell r="BT558">
            <v>325.77</v>
          </cell>
          <cell r="BU558">
            <v>333.35</v>
          </cell>
          <cell r="BV558">
            <v>340.94</v>
          </cell>
          <cell r="BW558">
            <v>348.52</v>
          </cell>
          <cell r="BX558">
            <v>356.1</v>
          </cell>
          <cell r="BY558">
            <v>363.69</v>
          </cell>
          <cell r="BZ558">
            <v>371.27</v>
          </cell>
          <cell r="CA558">
            <v>378.85</v>
          </cell>
          <cell r="CB558">
            <v>386.43</v>
          </cell>
          <cell r="CC558">
            <v>348.52</v>
          </cell>
        </row>
        <row r="559">
          <cell r="AD559">
            <v>190</v>
          </cell>
          <cell r="AE559">
            <v>152.25</v>
          </cell>
          <cell r="AF559">
            <v>157.69</v>
          </cell>
          <cell r="AG559">
            <v>163.13999999999999</v>
          </cell>
          <cell r="AH559">
            <v>168.58</v>
          </cell>
          <cell r="AI559">
            <v>174.03</v>
          </cell>
          <cell r="AJ559">
            <v>179.47</v>
          </cell>
          <cell r="AK559">
            <v>184.92</v>
          </cell>
          <cell r="AL559">
            <v>190.36</v>
          </cell>
          <cell r="AM559">
            <v>195.81</v>
          </cell>
          <cell r="AN559">
            <v>201.25</v>
          </cell>
          <cell r="AO559">
            <v>206.7</v>
          </cell>
          <cell r="AP559">
            <v>212.14</v>
          </cell>
          <cell r="AQ559">
            <v>217.59</v>
          </cell>
          <cell r="AR559">
            <v>223.03</v>
          </cell>
          <cell r="AS559">
            <v>228.48</v>
          </cell>
          <cell r="AT559">
            <v>233.92</v>
          </cell>
          <cell r="AU559">
            <v>239.37</v>
          </cell>
          <cell r="AV559">
            <v>244.81</v>
          </cell>
          <cell r="AW559">
            <v>250.26</v>
          </cell>
          <cell r="AX559">
            <v>255.7</v>
          </cell>
          <cell r="AY559">
            <v>261.14999999999998</v>
          </cell>
          <cell r="AZ559">
            <v>266.58999999999997</v>
          </cell>
          <cell r="BA559">
            <v>272.04000000000002</v>
          </cell>
          <cell r="BB559">
            <v>277.48</v>
          </cell>
          <cell r="BC559">
            <v>250.26</v>
          </cell>
          <cell r="BD559">
            <v>190</v>
          </cell>
          <cell r="BE559">
            <v>213.15</v>
          </cell>
          <cell r="BF559">
            <v>220.77</v>
          </cell>
          <cell r="BG559">
            <v>228.39</v>
          </cell>
          <cell r="BH559">
            <v>236.02</v>
          </cell>
          <cell r="BI559">
            <v>243.64</v>
          </cell>
          <cell r="BJ559">
            <v>251.26</v>
          </cell>
          <cell r="BK559">
            <v>258.89</v>
          </cell>
          <cell r="BL559">
            <v>266.51</v>
          </cell>
          <cell r="BM559">
            <v>274.13</v>
          </cell>
          <cell r="BN559">
            <v>281.75</v>
          </cell>
          <cell r="BO559">
            <v>289.38</v>
          </cell>
          <cell r="BP559">
            <v>297</v>
          </cell>
          <cell r="BQ559">
            <v>304.62</v>
          </cell>
          <cell r="BR559">
            <v>312.25</v>
          </cell>
          <cell r="BS559">
            <v>319.87</v>
          </cell>
          <cell r="BT559">
            <v>327.49</v>
          </cell>
          <cell r="BU559">
            <v>335.12</v>
          </cell>
          <cell r="BV559">
            <v>342.74</v>
          </cell>
          <cell r="BW559">
            <v>350.36</v>
          </cell>
          <cell r="BX559">
            <v>357.98</v>
          </cell>
          <cell r="BY559">
            <v>365.61</v>
          </cell>
          <cell r="BZ559">
            <v>373.23</v>
          </cell>
          <cell r="CA559">
            <v>380.85</v>
          </cell>
          <cell r="CB559">
            <v>388.48</v>
          </cell>
          <cell r="CC559">
            <v>350.36</v>
          </cell>
        </row>
        <row r="560">
          <cell r="AD560">
            <v>191</v>
          </cell>
          <cell r="AE560">
            <v>153.05000000000001</v>
          </cell>
          <cell r="AF560">
            <v>158.52000000000001</v>
          </cell>
          <cell r="AG560">
            <v>164</v>
          </cell>
          <cell r="AH560">
            <v>169.47</v>
          </cell>
          <cell r="AI560">
            <v>174.94</v>
          </cell>
          <cell r="AJ560">
            <v>180.42</v>
          </cell>
          <cell r="AK560">
            <v>185.89</v>
          </cell>
          <cell r="AL560">
            <v>191.36</v>
          </cell>
          <cell r="AM560">
            <v>196.84</v>
          </cell>
          <cell r="AN560">
            <v>202.31</v>
          </cell>
          <cell r="AO560">
            <v>207.78</v>
          </cell>
          <cell r="AP560">
            <v>213.26</v>
          </cell>
          <cell r="AQ560">
            <v>218.73</v>
          </cell>
          <cell r="AR560">
            <v>224.21</v>
          </cell>
          <cell r="AS560">
            <v>229.68</v>
          </cell>
          <cell r="AT560">
            <v>235.15</v>
          </cell>
          <cell r="AU560">
            <v>240.63</v>
          </cell>
          <cell r="AV560">
            <v>246.1</v>
          </cell>
          <cell r="AW560">
            <v>251.57</v>
          </cell>
          <cell r="AX560">
            <v>257.05</v>
          </cell>
          <cell r="AY560">
            <v>262.52</v>
          </cell>
          <cell r="AZ560">
            <v>267.99</v>
          </cell>
          <cell r="BA560">
            <v>273.47000000000003</v>
          </cell>
          <cell r="BB560">
            <v>278.94</v>
          </cell>
          <cell r="BC560">
            <v>251.57</v>
          </cell>
          <cell r="BD560">
            <v>191</v>
          </cell>
          <cell r="BE560">
            <v>214.27</v>
          </cell>
          <cell r="BF560">
            <v>221.93</v>
          </cell>
          <cell r="BG560">
            <v>229.59</v>
          </cell>
          <cell r="BH560">
            <v>237.26</v>
          </cell>
          <cell r="BI560">
            <v>244.92</v>
          </cell>
          <cell r="BJ560">
            <v>252.58</v>
          </cell>
          <cell r="BK560">
            <v>260.25</v>
          </cell>
          <cell r="BL560">
            <v>267.91000000000003</v>
          </cell>
          <cell r="BM560">
            <v>275.57</v>
          </cell>
          <cell r="BN560">
            <v>283.24</v>
          </cell>
          <cell r="BO560">
            <v>290.89999999999998</v>
          </cell>
          <cell r="BP560">
            <v>298.56</v>
          </cell>
          <cell r="BQ560">
            <v>306.22000000000003</v>
          </cell>
          <cell r="BR560">
            <v>313.89</v>
          </cell>
          <cell r="BS560">
            <v>321.55</v>
          </cell>
          <cell r="BT560">
            <v>329.21</v>
          </cell>
          <cell r="BU560">
            <v>336.88</v>
          </cell>
          <cell r="BV560">
            <v>344.54</v>
          </cell>
          <cell r="BW560">
            <v>352.2</v>
          </cell>
          <cell r="BX560">
            <v>359.87</v>
          </cell>
          <cell r="BY560">
            <v>367.53</v>
          </cell>
          <cell r="BZ560">
            <v>375.19</v>
          </cell>
          <cell r="CA560">
            <v>382.85</v>
          </cell>
          <cell r="CB560">
            <v>390.52</v>
          </cell>
          <cell r="CC560">
            <v>352.2</v>
          </cell>
        </row>
        <row r="561">
          <cell r="AD561">
            <v>192</v>
          </cell>
          <cell r="AE561">
            <v>153.85</v>
          </cell>
          <cell r="AF561">
            <v>159.35</v>
          </cell>
          <cell r="AG561">
            <v>164.85</v>
          </cell>
          <cell r="AH561">
            <v>170.35</v>
          </cell>
          <cell r="AI561">
            <v>175.86</v>
          </cell>
          <cell r="AJ561">
            <v>171.36</v>
          </cell>
          <cell r="AK561">
            <v>186.86</v>
          </cell>
          <cell r="AL561">
            <v>192.36</v>
          </cell>
          <cell r="AM561">
            <v>197.87</v>
          </cell>
          <cell r="AN561">
            <v>203.37</v>
          </cell>
          <cell r="AO561">
            <v>208.87</v>
          </cell>
          <cell r="AP561">
            <v>214.37</v>
          </cell>
          <cell r="AQ561">
            <v>219.88</v>
          </cell>
          <cell r="AR561">
            <v>225.38</v>
          </cell>
          <cell r="AS561">
            <v>230.88</v>
          </cell>
          <cell r="AT561">
            <v>236.38</v>
          </cell>
          <cell r="AU561">
            <v>241.88</v>
          </cell>
          <cell r="AV561">
            <v>247.39</v>
          </cell>
          <cell r="AW561">
            <v>252.89</v>
          </cell>
          <cell r="AX561">
            <v>258.39</v>
          </cell>
          <cell r="AY561">
            <v>263.89</v>
          </cell>
          <cell r="AZ561">
            <v>269.39999999999998</v>
          </cell>
          <cell r="BA561">
            <v>274.89999999999998</v>
          </cell>
          <cell r="BB561">
            <v>280.39999999999998</v>
          </cell>
          <cell r="BC561">
            <v>252.89</v>
          </cell>
          <cell r="BD561">
            <v>192</v>
          </cell>
          <cell r="BE561">
            <v>215.39</v>
          </cell>
          <cell r="BF561">
            <v>223.09</v>
          </cell>
          <cell r="BG561">
            <v>230.79</v>
          </cell>
          <cell r="BH561">
            <v>238.5</v>
          </cell>
          <cell r="BI561">
            <v>246.2</v>
          </cell>
          <cell r="BJ561">
            <v>253.9</v>
          </cell>
          <cell r="BK561">
            <v>261.61</v>
          </cell>
          <cell r="BL561">
            <v>269.31</v>
          </cell>
          <cell r="BM561">
            <v>277.01</v>
          </cell>
          <cell r="BN561">
            <v>284.72000000000003</v>
          </cell>
          <cell r="BO561">
            <v>292.42</v>
          </cell>
          <cell r="BP561">
            <v>300.12</v>
          </cell>
          <cell r="BQ561">
            <v>307.83</v>
          </cell>
          <cell r="BR561">
            <v>315.52999999999997</v>
          </cell>
          <cell r="BS561">
            <v>323.23</v>
          </cell>
          <cell r="BT561">
            <v>330.93</v>
          </cell>
          <cell r="BU561">
            <v>338.64</v>
          </cell>
          <cell r="BV561">
            <v>346.34</v>
          </cell>
          <cell r="BW561">
            <v>354.04</v>
          </cell>
          <cell r="BX561">
            <v>361.75</v>
          </cell>
          <cell r="BY561">
            <v>369.45</v>
          </cell>
          <cell r="BZ561">
            <v>377.15</v>
          </cell>
          <cell r="CA561">
            <v>384.86</v>
          </cell>
          <cell r="CB561">
            <v>392.56</v>
          </cell>
          <cell r="CC561">
            <v>354.04</v>
          </cell>
        </row>
        <row r="562">
          <cell r="AD562">
            <v>193</v>
          </cell>
          <cell r="AE562">
            <v>154.65</v>
          </cell>
          <cell r="AF562">
            <v>160.18</v>
          </cell>
          <cell r="AG562">
            <v>165.71</v>
          </cell>
          <cell r="AH562">
            <v>171.24</v>
          </cell>
          <cell r="AI562">
            <v>176.77</v>
          </cell>
          <cell r="AJ562">
            <v>182.3</v>
          </cell>
          <cell r="AK562">
            <v>187.83</v>
          </cell>
          <cell r="AL562">
            <v>193.36</v>
          </cell>
          <cell r="AM562">
            <v>198.9</v>
          </cell>
          <cell r="AN562">
            <v>204.43</v>
          </cell>
          <cell r="AO562">
            <v>209.96</v>
          </cell>
          <cell r="AP562">
            <v>215.49</v>
          </cell>
          <cell r="AQ562">
            <v>221.02</v>
          </cell>
          <cell r="AR562">
            <v>226.55</v>
          </cell>
          <cell r="AS562">
            <v>232.08</v>
          </cell>
          <cell r="AT562">
            <v>237.61</v>
          </cell>
          <cell r="AU562">
            <v>243.14</v>
          </cell>
          <cell r="AV562">
            <v>248.67</v>
          </cell>
          <cell r="AW562">
            <v>254.2</v>
          </cell>
          <cell r="AX562">
            <v>259.74</v>
          </cell>
          <cell r="AY562">
            <v>265.27</v>
          </cell>
          <cell r="AZ562">
            <v>270.8</v>
          </cell>
          <cell r="BA562">
            <v>276.33</v>
          </cell>
          <cell r="BB562">
            <v>281.86</v>
          </cell>
          <cell r="BC562">
            <v>254.2</v>
          </cell>
          <cell r="BD562">
            <v>193</v>
          </cell>
          <cell r="BE562">
            <v>216.51</v>
          </cell>
          <cell r="BF562">
            <v>224.25</v>
          </cell>
          <cell r="BG562">
            <v>231.99</v>
          </cell>
          <cell r="BH562">
            <v>239.74</v>
          </cell>
          <cell r="BI562">
            <v>247.48</v>
          </cell>
          <cell r="BJ562">
            <v>255.22</v>
          </cell>
          <cell r="BK562">
            <v>262.97000000000003</v>
          </cell>
          <cell r="BL562">
            <v>270.70999999999998</v>
          </cell>
          <cell r="BM562">
            <v>278.45</v>
          </cell>
          <cell r="BN562">
            <v>286.2</v>
          </cell>
          <cell r="BO562">
            <v>293.94</v>
          </cell>
          <cell r="BP562">
            <v>301.68</v>
          </cell>
          <cell r="BQ562">
            <v>309.43</v>
          </cell>
          <cell r="BR562">
            <v>317.17</v>
          </cell>
          <cell r="BS562">
            <v>324.91000000000003</v>
          </cell>
          <cell r="BT562">
            <v>332.66</v>
          </cell>
          <cell r="BU562">
            <v>340.4</v>
          </cell>
          <cell r="BV562">
            <v>348.14</v>
          </cell>
          <cell r="BW562">
            <v>355.89</v>
          </cell>
          <cell r="BX562">
            <v>363.63</v>
          </cell>
          <cell r="BY562">
            <v>371.37</v>
          </cell>
          <cell r="BZ562">
            <v>379.12</v>
          </cell>
          <cell r="CA562">
            <v>386.86</v>
          </cell>
          <cell r="CB562">
            <v>394.6</v>
          </cell>
          <cell r="CC562">
            <v>355.89</v>
          </cell>
        </row>
        <row r="563">
          <cell r="AD563">
            <v>194</v>
          </cell>
          <cell r="AE563">
            <v>155.44999999999999</v>
          </cell>
          <cell r="AF563">
            <v>161.01</v>
          </cell>
          <cell r="AG563">
            <v>166.57</v>
          </cell>
          <cell r="AH563">
            <v>172.13</v>
          </cell>
          <cell r="AI563">
            <v>177.69</v>
          </cell>
          <cell r="AJ563">
            <v>183.24</v>
          </cell>
          <cell r="AK563">
            <v>188.8</v>
          </cell>
          <cell r="AL563">
            <v>194.36</v>
          </cell>
          <cell r="AM563">
            <v>199.92</v>
          </cell>
          <cell r="AN563">
            <v>205.48</v>
          </cell>
          <cell r="AO563">
            <v>211.04</v>
          </cell>
          <cell r="AP563">
            <v>216.6</v>
          </cell>
          <cell r="AQ563">
            <v>222.16</v>
          </cell>
          <cell r="AR563">
            <v>227.72</v>
          </cell>
          <cell r="AS563">
            <v>233.28</v>
          </cell>
          <cell r="AT563">
            <v>238.84</v>
          </cell>
          <cell r="AU563">
            <v>244.4</v>
          </cell>
          <cell r="AV563">
            <v>249.96</v>
          </cell>
          <cell r="AW563">
            <v>255.52</v>
          </cell>
          <cell r="AX563">
            <v>261.08</v>
          </cell>
          <cell r="AY563">
            <v>266.64</v>
          </cell>
          <cell r="AZ563">
            <v>272.2</v>
          </cell>
          <cell r="BA563">
            <v>277.76</v>
          </cell>
          <cell r="BB563">
            <v>283.32</v>
          </cell>
          <cell r="BC563">
            <v>255.52</v>
          </cell>
          <cell r="BD563">
            <v>194</v>
          </cell>
          <cell r="BE563">
            <v>217.63</v>
          </cell>
          <cell r="BF563">
            <v>225.41</v>
          </cell>
          <cell r="BG563">
            <v>233.19</v>
          </cell>
          <cell r="BH563">
            <v>240.98</v>
          </cell>
          <cell r="BI563">
            <v>248.76</v>
          </cell>
          <cell r="BJ563">
            <v>256.54000000000002</v>
          </cell>
          <cell r="BK563">
            <v>264.33</v>
          </cell>
          <cell r="BL563">
            <v>272.11</v>
          </cell>
          <cell r="BM563">
            <v>279.89</v>
          </cell>
          <cell r="BN563">
            <v>287.68</v>
          </cell>
          <cell r="BO563">
            <v>295.45999999999998</v>
          </cell>
          <cell r="BP563">
            <v>303.24</v>
          </cell>
          <cell r="BQ563">
            <v>311.02999999999997</v>
          </cell>
          <cell r="BR563">
            <v>318.81</v>
          </cell>
          <cell r="BS563">
            <v>326.58999999999997</v>
          </cell>
          <cell r="BT563">
            <v>334.38</v>
          </cell>
          <cell r="BU563">
            <v>342.16</v>
          </cell>
          <cell r="BV563">
            <v>349.94</v>
          </cell>
          <cell r="BW563">
            <v>357.73</v>
          </cell>
          <cell r="BX563">
            <v>365.51</v>
          </cell>
          <cell r="BY563">
            <v>373.29</v>
          </cell>
          <cell r="BZ563">
            <v>381.08</v>
          </cell>
          <cell r="CA563">
            <v>388.86</v>
          </cell>
          <cell r="CB563">
            <v>396.64</v>
          </cell>
          <cell r="CC563">
            <v>357.73</v>
          </cell>
        </row>
        <row r="564">
          <cell r="AD564">
            <v>195</v>
          </cell>
          <cell r="AE564">
            <v>156.25</v>
          </cell>
          <cell r="AF564">
            <v>161.83000000000001</v>
          </cell>
          <cell r="AG564">
            <v>167.42</v>
          </cell>
          <cell r="AH564">
            <v>173.01</v>
          </cell>
          <cell r="AI564">
            <v>178.6</v>
          </cell>
          <cell r="AJ564">
            <v>184.19</v>
          </cell>
          <cell r="AK564">
            <v>189.78</v>
          </cell>
          <cell r="AL564">
            <v>195.36</v>
          </cell>
          <cell r="AM564">
            <v>200.95</v>
          </cell>
          <cell r="AN564">
            <v>206.54</v>
          </cell>
          <cell r="AO564">
            <v>212.13</v>
          </cell>
          <cell r="AP564">
            <v>217.72</v>
          </cell>
          <cell r="AQ564">
            <v>223.31</v>
          </cell>
          <cell r="AR564">
            <v>228.89</v>
          </cell>
          <cell r="AS564">
            <v>234.48</v>
          </cell>
          <cell r="AT564">
            <v>240.07</v>
          </cell>
          <cell r="AU564">
            <v>245.66</v>
          </cell>
          <cell r="AV564">
            <v>251.25</v>
          </cell>
          <cell r="AW564">
            <v>256.83999999999997</v>
          </cell>
          <cell r="AX564">
            <v>262.42</v>
          </cell>
          <cell r="AY564">
            <v>268.01</v>
          </cell>
          <cell r="AZ564">
            <v>273.60000000000002</v>
          </cell>
          <cell r="BA564">
            <v>279.19</v>
          </cell>
          <cell r="BB564">
            <v>284.77999999999997</v>
          </cell>
          <cell r="BC564">
            <v>256.83</v>
          </cell>
          <cell r="BD564">
            <v>195</v>
          </cell>
          <cell r="BE564">
            <v>218.75</v>
          </cell>
          <cell r="BF564">
            <v>226.57</v>
          </cell>
          <cell r="BG564">
            <v>234.39</v>
          </cell>
          <cell r="BH564">
            <v>242.22</v>
          </cell>
          <cell r="BI564">
            <v>250.04</v>
          </cell>
          <cell r="BJ564">
            <v>257.86</v>
          </cell>
          <cell r="BK564">
            <v>265.69</v>
          </cell>
          <cell r="BL564">
            <v>273.51</v>
          </cell>
          <cell r="BM564">
            <v>281.33</v>
          </cell>
          <cell r="BN564">
            <v>289.16000000000003</v>
          </cell>
          <cell r="BO564">
            <v>296.98</v>
          </cell>
          <cell r="BP564">
            <v>304.8</v>
          </cell>
          <cell r="BQ564">
            <v>312.63</v>
          </cell>
          <cell r="BR564">
            <v>320.45</v>
          </cell>
          <cell r="BS564">
            <v>328.28</v>
          </cell>
          <cell r="BT564">
            <v>336.1</v>
          </cell>
          <cell r="BU564">
            <v>343.92</v>
          </cell>
          <cell r="BV564">
            <v>351.75</v>
          </cell>
          <cell r="BW564">
            <v>359.57</v>
          </cell>
          <cell r="BX564">
            <v>367.39</v>
          </cell>
          <cell r="BY564">
            <v>375.22</v>
          </cell>
          <cell r="BZ564">
            <v>383.04</v>
          </cell>
          <cell r="CA564">
            <v>390.86</v>
          </cell>
          <cell r="CB564">
            <v>398.69</v>
          </cell>
          <cell r="CC564">
            <v>359.57</v>
          </cell>
        </row>
        <row r="565">
          <cell r="AD565">
            <v>196</v>
          </cell>
          <cell r="AE565">
            <v>157.05000000000001</v>
          </cell>
          <cell r="AF565">
            <v>162.66</v>
          </cell>
          <cell r="AG565">
            <v>168.28</v>
          </cell>
          <cell r="AH565">
            <v>173.9</v>
          </cell>
          <cell r="AI565">
            <v>179.51</v>
          </cell>
          <cell r="AJ565">
            <v>185.13</v>
          </cell>
          <cell r="AK565">
            <v>190.75</v>
          </cell>
          <cell r="AL565">
            <v>196.36</v>
          </cell>
          <cell r="AM565">
            <v>201.98</v>
          </cell>
          <cell r="AN565">
            <v>207.6</v>
          </cell>
          <cell r="AO565">
            <v>213.22</v>
          </cell>
          <cell r="AP565">
            <v>218.83</v>
          </cell>
          <cell r="AQ565">
            <v>224.45</v>
          </cell>
          <cell r="AR565">
            <v>230.07</v>
          </cell>
          <cell r="AS565">
            <v>235.68</v>
          </cell>
          <cell r="AT565">
            <v>241.3</v>
          </cell>
          <cell r="AU565">
            <v>246.92</v>
          </cell>
          <cell r="AV565">
            <v>252.53</v>
          </cell>
          <cell r="AW565">
            <v>258.14999999999998</v>
          </cell>
          <cell r="AX565">
            <v>263.77</v>
          </cell>
          <cell r="AY565">
            <v>269.38</v>
          </cell>
          <cell r="AZ565">
            <v>275</v>
          </cell>
          <cell r="BA565">
            <v>280.62</v>
          </cell>
          <cell r="BB565">
            <v>286.24</v>
          </cell>
          <cell r="BC565">
            <v>258.14999999999998</v>
          </cell>
          <cell r="BD565">
            <v>196</v>
          </cell>
          <cell r="BE565">
            <v>219.86</v>
          </cell>
          <cell r="BF565">
            <v>227.73</v>
          </cell>
          <cell r="BG565">
            <v>235.59</v>
          </cell>
          <cell r="BH565">
            <v>243.46</v>
          </cell>
          <cell r="BI565">
            <v>251.32</v>
          </cell>
          <cell r="BJ565">
            <v>259.18</v>
          </cell>
          <cell r="BK565">
            <v>267.05</v>
          </cell>
          <cell r="BL565">
            <v>274.91000000000003</v>
          </cell>
          <cell r="BM565">
            <v>282.77</v>
          </cell>
          <cell r="BN565">
            <v>290.64</v>
          </cell>
          <cell r="BO565">
            <v>298.5</v>
          </cell>
          <cell r="BP565">
            <v>306.37</v>
          </cell>
          <cell r="BQ565">
            <v>314.23</v>
          </cell>
          <cell r="BR565">
            <v>322.08999999999997</v>
          </cell>
          <cell r="BS565">
            <v>329.96</v>
          </cell>
          <cell r="BT565">
            <v>337.82</v>
          </cell>
          <cell r="BU565">
            <v>345.68</v>
          </cell>
          <cell r="BV565">
            <v>353.55</v>
          </cell>
          <cell r="BW565">
            <v>361.41</v>
          </cell>
          <cell r="BX565">
            <v>369.27</v>
          </cell>
          <cell r="BY565">
            <v>377.14</v>
          </cell>
          <cell r="BZ565">
            <v>385</v>
          </cell>
          <cell r="CA565">
            <v>392.87</v>
          </cell>
          <cell r="CB565">
            <v>400.73</v>
          </cell>
          <cell r="CC565">
            <v>361.41</v>
          </cell>
        </row>
        <row r="566">
          <cell r="AD566">
            <v>197</v>
          </cell>
          <cell r="AE566">
            <v>157.85</v>
          </cell>
          <cell r="AF566">
            <v>163.49</v>
          </cell>
          <cell r="AG566">
            <v>169.14</v>
          </cell>
          <cell r="AH566">
            <v>174.78</v>
          </cell>
          <cell r="AI566">
            <v>180.43</v>
          </cell>
          <cell r="AJ566">
            <v>186.07</v>
          </cell>
          <cell r="AK566">
            <v>191.72</v>
          </cell>
          <cell r="AL566">
            <v>197.36</v>
          </cell>
          <cell r="AM566">
            <v>203.01</v>
          </cell>
          <cell r="AN566">
            <v>208.66</v>
          </cell>
          <cell r="AO566">
            <v>214.3</v>
          </cell>
          <cell r="AP566">
            <v>219.95</v>
          </cell>
          <cell r="AQ566">
            <v>225.59</v>
          </cell>
          <cell r="AR566">
            <v>231.24</v>
          </cell>
          <cell r="AS566">
            <v>236.88</v>
          </cell>
          <cell r="AT566">
            <v>242.53</v>
          </cell>
          <cell r="AU566">
            <v>248.18</v>
          </cell>
          <cell r="AV566">
            <v>253.82</v>
          </cell>
          <cell r="AW566">
            <v>259.47000000000003</v>
          </cell>
          <cell r="AX566">
            <v>265.11</v>
          </cell>
          <cell r="AY566">
            <v>270.76</v>
          </cell>
          <cell r="AZ566">
            <v>276.39999999999998</v>
          </cell>
          <cell r="BA566">
            <v>282.05</v>
          </cell>
          <cell r="BB566">
            <v>287.69</v>
          </cell>
          <cell r="BC566">
            <v>259.47000000000003</v>
          </cell>
          <cell r="BD566">
            <v>197</v>
          </cell>
          <cell r="BE566">
            <v>220.98</v>
          </cell>
          <cell r="BF566">
            <v>228.89</v>
          </cell>
          <cell r="BG566">
            <v>236.79</v>
          </cell>
          <cell r="BH566">
            <v>244.7</v>
          </cell>
          <cell r="BI566">
            <v>252.6</v>
          </cell>
          <cell r="BJ566">
            <v>260.5</v>
          </cell>
          <cell r="BK566">
            <v>268.41000000000003</v>
          </cell>
          <cell r="BL566">
            <v>276.31</v>
          </cell>
          <cell r="BM566">
            <v>284.22000000000003</v>
          </cell>
          <cell r="BN566">
            <v>292.12</v>
          </cell>
          <cell r="BO566">
            <v>300.02</v>
          </cell>
          <cell r="BP566">
            <v>307.93</v>
          </cell>
          <cell r="BQ566">
            <v>315.83</v>
          </cell>
          <cell r="BR566">
            <v>323.73</v>
          </cell>
          <cell r="BS566">
            <v>331.64</v>
          </cell>
          <cell r="BT566">
            <v>339.54</v>
          </cell>
          <cell r="BU566">
            <v>347.45</v>
          </cell>
          <cell r="BV566">
            <v>355.35</v>
          </cell>
          <cell r="BW566">
            <v>363.25</v>
          </cell>
          <cell r="BX566">
            <v>371.16</v>
          </cell>
          <cell r="BY566">
            <v>379.06</v>
          </cell>
          <cell r="BZ566">
            <v>386.96</v>
          </cell>
          <cell r="CA566">
            <v>394.87</v>
          </cell>
          <cell r="CB566">
            <v>402.77</v>
          </cell>
          <cell r="CC566">
            <v>363.25</v>
          </cell>
        </row>
        <row r="567">
          <cell r="AD567">
            <v>198</v>
          </cell>
          <cell r="AE567">
            <v>158.65</v>
          </cell>
          <cell r="AF567">
            <v>164.32</v>
          </cell>
          <cell r="AG567">
            <v>169.99</v>
          </cell>
          <cell r="AH567">
            <v>175.67</v>
          </cell>
          <cell r="AI567">
            <v>181.34</v>
          </cell>
          <cell r="AJ567">
            <v>187.02</v>
          </cell>
          <cell r="AK567">
            <v>192.69</v>
          </cell>
          <cell r="AL567">
            <v>198.37</v>
          </cell>
          <cell r="AM567">
            <v>204.04</v>
          </cell>
          <cell r="AN567">
            <v>209.71</v>
          </cell>
          <cell r="AO567">
            <v>215.39</v>
          </cell>
          <cell r="AP567">
            <v>221.06</v>
          </cell>
          <cell r="AQ567">
            <v>226.74</v>
          </cell>
          <cell r="AR567">
            <v>232.41</v>
          </cell>
          <cell r="AS567">
            <v>238.09</v>
          </cell>
          <cell r="AT567">
            <v>243.76</v>
          </cell>
          <cell r="AU567">
            <v>249.43</v>
          </cell>
          <cell r="AV567">
            <v>255.11</v>
          </cell>
          <cell r="AW567">
            <v>260.77999999999997</v>
          </cell>
          <cell r="AX567">
            <v>266.45999999999998</v>
          </cell>
          <cell r="AY567">
            <v>272.13</v>
          </cell>
          <cell r="AZ567">
            <v>277.8</v>
          </cell>
          <cell r="BA567">
            <v>283.48</v>
          </cell>
          <cell r="BB567">
            <v>289.14999999999998</v>
          </cell>
          <cell r="BC567">
            <v>260.77999999999997</v>
          </cell>
          <cell r="BD567">
            <v>198</v>
          </cell>
          <cell r="BE567">
            <v>222.1</v>
          </cell>
          <cell r="BF567">
            <v>230.05</v>
          </cell>
          <cell r="BG567">
            <v>237.99</v>
          </cell>
          <cell r="BH567">
            <v>245.94</v>
          </cell>
          <cell r="BI567">
            <v>253.88</v>
          </cell>
          <cell r="BJ567">
            <v>261.82</v>
          </cell>
          <cell r="BK567">
            <v>269.77</v>
          </cell>
          <cell r="BL567">
            <v>277.70999999999998</v>
          </cell>
          <cell r="BM567">
            <v>285.66000000000003</v>
          </cell>
          <cell r="BN567">
            <v>293.60000000000002</v>
          </cell>
          <cell r="BO567">
            <v>301.54000000000002</v>
          </cell>
          <cell r="BP567">
            <v>309.49</v>
          </cell>
          <cell r="BQ567">
            <v>317.43</v>
          </cell>
          <cell r="BR567">
            <v>325.37</v>
          </cell>
          <cell r="BS567">
            <v>333.32</v>
          </cell>
          <cell r="BT567">
            <v>341.26</v>
          </cell>
          <cell r="BU567">
            <v>349.21</v>
          </cell>
          <cell r="BV567">
            <v>357.15</v>
          </cell>
          <cell r="BW567">
            <v>365.09</v>
          </cell>
          <cell r="BX567">
            <v>373.04</v>
          </cell>
          <cell r="BY567">
            <v>380.98</v>
          </cell>
          <cell r="BZ567">
            <v>388.93</v>
          </cell>
          <cell r="CA567">
            <v>396.87</v>
          </cell>
          <cell r="CB567">
            <v>404.81</v>
          </cell>
          <cell r="CC567">
            <v>365.09</v>
          </cell>
        </row>
        <row r="568">
          <cell r="AD568">
            <v>199</v>
          </cell>
          <cell r="AE568">
            <v>159.44999999999999</v>
          </cell>
          <cell r="AF568">
            <v>165.15</v>
          </cell>
          <cell r="AG568">
            <v>170.85</v>
          </cell>
          <cell r="AH568">
            <v>176.55</v>
          </cell>
          <cell r="AI568">
            <v>182.26</v>
          </cell>
          <cell r="AJ568">
            <v>187.96</v>
          </cell>
          <cell r="AK568">
            <v>193.66</v>
          </cell>
          <cell r="AL568">
            <v>199.37</v>
          </cell>
          <cell r="AM568">
            <v>205.07</v>
          </cell>
          <cell r="AN568">
            <v>210.77</v>
          </cell>
          <cell r="AO568">
            <v>216.47</v>
          </cell>
          <cell r="AP568">
            <v>222.18</v>
          </cell>
          <cell r="AQ568">
            <v>227.88</v>
          </cell>
          <cell r="AR568">
            <v>233.58</v>
          </cell>
          <cell r="AS568">
            <v>239.29</v>
          </cell>
          <cell r="AT568">
            <v>244.99</v>
          </cell>
          <cell r="AU568">
            <v>250.69</v>
          </cell>
          <cell r="AV568">
            <v>256.39</v>
          </cell>
          <cell r="AW568">
            <v>262.10000000000002</v>
          </cell>
          <cell r="AX568">
            <v>267.8</v>
          </cell>
          <cell r="AY568">
            <v>273.5</v>
          </cell>
          <cell r="AZ568">
            <v>279.20999999999998</v>
          </cell>
          <cell r="BA568">
            <v>284.91000000000003</v>
          </cell>
          <cell r="BB568">
            <v>290.61</v>
          </cell>
          <cell r="BC568">
            <v>262.10000000000002</v>
          </cell>
          <cell r="BD568">
            <v>199</v>
          </cell>
          <cell r="BE568">
            <v>223.22</v>
          </cell>
          <cell r="BF568">
            <v>231.21</v>
          </cell>
          <cell r="BG568">
            <v>239.19</v>
          </cell>
          <cell r="BH568">
            <v>247.18</v>
          </cell>
          <cell r="BI568">
            <v>255.16</v>
          </cell>
          <cell r="BJ568">
            <v>263.14</v>
          </cell>
          <cell r="BK568">
            <v>271.13</v>
          </cell>
          <cell r="BL568">
            <v>279.11</v>
          </cell>
          <cell r="BM568">
            <v>287.10000000000002</v>
          </cell>
          <cell r="BN568">
            <v>295.08</v>
          </cell>
          <cell r="BO568">
            <v>303.06</v>
          </cell>
          <cell r="BP568">
            <v>311.05</v>
          </cell>
          <cell r="BQ568">
            <v>319.02999999999997</v>
          </cell>
          <cell r="BR568">
            <v>327.02</v>
          </cell>
          <cell r="BS568">
            <v>335</v>
          </cell>
          <cell r="BT568">
            <v>342.98</v>
          </cell>
          <cell r="BU568">
            <v>350.97</v>
          </cell>
          <cell r="BV568">
            <v>358.95</v>
          </cell>
          <cell r="BW568">
            <v>366.94</v>
          </cell>
          <cell r="BX568">
            <v>374.92</v>
          </cell>
          <cell r="BY568">
            <v>382.9</v>
          </cell>
          <cell r="BZ568">
            <v>390.89</v>
          </cell>
          <cell r="CA568">
            <v>398.87</v>
          </cell>
          <cell r="CB568">
            <v>406.86</v>
          </cell>
          <cell r="CC568">
            <v>366.94</v>
          </cell>
        </row>
        <row r="569">
          <cell r="AD569">
            <v>200</v>
          </cell>
          <cell r="AE569">
            <v>160.24</v>
          </cell>
          <cell r="AF569">
            <v>165.98</v>
          </cell>
          <cell r="AG569">
            <v>171.71</v>
          </cell>
          <cell r="AH569">
            <v>177.44</v>
          </cell>
          <cell r="AI569">
            <v>183.17</v>
          </cell>
          <cell r="AJ569">
            <v>188.9</v>
          </cell>
          <cell r="AK569">
            <v>194.63</v>
          </cell>
          <cell r="AL569">
            <v>200.37</v>
          </cell>
          <cell r="AM569">
            <v>206.1</v>
          </cell>
          <cell r="AN569">
            <v>211.83</v>
          </cell>
          <cell r="AO569">
            <v>217.56</v>
          </cell>
          <cell r="AP569">
            <v>223.29</v>
          </cell>
          <cell r="AQ569">
            <v>229.02</v>
          </cell>
          <cell r="AR569">
            <v>234.76</v>
          </cell>
          <cell r="AS569">
            <v>240.49</v>
          </cell>
          <cell r="AT569">
            <v>246.22</v>
          </cell>
          <cell r="AU569">
            <v>251.95</v>
          </cell>
          <cell r="AV569">
            <v>257.68</v>
          </cell>
          <cell r="AW569">
            <v>263.41000000000003</v>
          </cell>
          <cell r="AX569">
            <v>269.14</v>
          </cell>
          <cell r="AY569">
            <v>274.88</v>
          </cell>
          <cell r="AZ569">
            <v>280.61</v>
          </cell>
          <cell r="BA569">
            <v>286.33999999999997</v>
          </cell>
          <cell r="BB569">
            <v>292.07</v>
          </cell>
          <cell r="BC569">
            <v>263.41000000000003</v>
          </cell>
          <cell r="BD569">
            <v>200</v>
          </cell>
          <cell r="BE569">
            <v>224.34</v>
          </cell>
          <cell r="BF569">
            <v>232.37</v>
          </cell>
          <cell r="BG569">
            <v>240.39</v>
          </cell>
          <cell r="BH569">
            <v>248.42</v>
          </cell>
          <cell r="BI569">
            <v>256.44</v>
          </cell>
          <cell r="BJ569">
            <v>264.45999999999998</v>
          </cell>
          <cell r="BK569">
            <v>272.49</v>
          </cell>
          <cell r="BL569">
            <v>280.51</v>
          </cell>
          <cell r="BM569">
            <v>288.54000000000002</v>
          </cell>
          <cell r="BN569">
            <v>296.56</v>
          </cell>
          <cell r="BO569">
            <v>304.58</v>
          </cell>
          <cell r="BP569">
            <v>312.61</v>
          </cell>
          <cell r="BQ569">
            <v>320.63</v>
          </cell>
          <cell r="BR569">
            <v>328.66</v>
          </cell>
          <cell r="BS569">
            <v>336.68</v>
          </cell>
          <cell r="BT569">
            <v>344.71</v>
          </cell>
          <cell r="BU569">
            <v>352.73</v>
          </cell>
          <cell r="BV569">
            <v>360.75</v>
          </cell>
          <cell r="BW569">
            <v>368.78</v>
          </cell>
          <cell r="BX569">
            <v>376.8</v>
          </cell>
          <cell r="BY569">
            <v>384.83</v>
          </cell>
          <cell r="BZ569">
            <v>392.85</v>
          </cell>
          <cell r="CA569">
            <v>400.87</v>
          </cell>
          <cell r="CB569">
            <v>408.9</v>
          </cell>
          <cell r="CC569">
            <v>368.78</v>
          </cell>
        </row>
      </sheetData>
      <sheetData sheetId="1"/>
      <sheetData sheetId="2">
        <row r="14">
          <cell r="T14">
            <v>525.53</v>
          </cell>
          <cell r="V14">
            <v>530.07000000000005</v>
          </cell>
        </row>
      </sheetData>
      <sheetData sheetId="3"/>
      <sheetData sheetId="4"/>
      <sheetData sheetId="5">
        <row r="28">
          <cell r="H28">
            <v>3495</v>
          </cell>
        </row>
        <row r="34">
          <cell r="H34">
            <v>1785</v>
          </cell>
        </row>
        <row r="40">
          <cell r="H40">
            <v>687.5</v>
          </cell>
        </row>
        <row r="44">
          <cell r="H44">
            <v>3.5</v>
          </cell>
        </row>
        <row r="46">
          <cell r="H46">
            <v>700</v>
          </cell>
        </row>
        <row r="48">
          <cell r="H48">
            <v>2180</v>
          </cell>
        </row>
      </sheetData>
      <sheetData sheetId="6"/>
      <sheetData sheetId="7">
        <row r="5">
          <cell r="Y5">
            <v>1</v>
          </cell>
        </row>
        <row r="6">
          <cell r="Y6">
            <v>0.25</v>
          </cell>
        </row>
        <row r="7">
          <cell r="Y7">
            <v>0.5</v>
          </cell>
        </row>
        <row r="9">
          <cell r="B9">
            <v>0</v>
          </cell>
        </row>
        <row r="213">
          <cell r="A213" t="b">
            <v>0</v>
          </cell>
        </row>
        <row r="218">
          <cell r="W218">
            <v>0</v>
          </cell>
          <cell r="X218">
            <v>0</v>
          </cell>
          <cell r="Y218">
            <v>0</v>
          </cell>
          <cell r="Z218">
            <v>0</v>
          </cell>
        </row>
        <row r="219">
          <cell r="W219">
            <v>5</v>
          </cell>
          <cell r="X219">
            <v>1.3033999999999999</v>
          </cell>
          <cell r="Y219">
            <v>5</v>
          </cell>
          <cell r="Z219">
            <v>1.2287999999999999</v>
          </cell>
        </row>
        <row r="220">
          <cell r="W220">
            <v>10</v>
          </cell>
          <cell r="X220">
            <v>1.2653000000000001</v>
          </cell>
          <cell r="Y220">
            <v>10</v>
          </cell>
          <cell r="Z220">
            <v>1.2110000000000001</v>
          </cell>
        </row>
        <row r="221">
          <cell r="W221">
            <v>20</v>
          </cell>
          <cell r="X221">
            <v>1.2274</v>
          </cell>
          <cell r="Y221">
            <v>15</v>
          </cell>
          <cell r="Z221">
            <v>1.2069000000000001</v>
          </cell>
        </row>
        <row r="222">
          <cell r="W222">
            <v>30</v>
          </cell>
          <cell r="X222">
            <v>1.2017</v>
          </cell>
          <cell r="Y222">
            <v>20</v>
          </cell>
          <cell r="Z222">
            <v>1.1930000000000001</v>
          </cell>
        </row>
        <row r="223">
          <cell r="W223">
            <v>40</v>
          </cell>
          <cell r="X223">
            <v>1.1939</v>
          </cell>
          <cell r="Y223">
            <v>25</v>
          </cell>
          <cell r="Z223">
            <v>1.194</v>
          </cell>
        </row>
        <row r="224">
          <cell r="W224">
            <v>50</v>
          </cell>
          <cell r="X224">
            <v>1.1930000000000001</v>
          </cell>
          <cell r="Y224">
            <v>30</v>
          </cell>
          <cell r="Z224">
            <v>1.1900999999999999</v>
          </cell>
        </row>
        <row r="225">
          <cell r="W225">
            <v>60</v>
          </cell>
          <cell r="X225">
            <v>1.1928000000000001</v>
          </cell>
          <cell r="Y225">
            <v>35</v>
          </cell>
          <cell r="Z225">
            <v>1.1917</v>
          </cell>
        </row>
        <row r="226">
          <cell r="W226">
            <v>70</v>
          </cell>
          <cell r="X226">
            <v>1.1832</v>
          </cell>
          <cell r="Y226">
            <v>40</v>
          </cell>
          <cell r="Z226">
            <v>1.1865000000000001</v>
          </cell>
        </row>
        <row r="227">
          <cell r="W227">
            <v>80</v>
          </cell>
          <cell r="X227">
            <v>1.1778999999999999</v>
          </cell>
          <cell r="Y227">
            <v>45</v>
          </cell>
          <cell r="Z227">
            <v>1.177</v>
          </cell>
        </row>
        <row r="228">
          <cell r="W228">
            <v>90</v>
          </cell>
          <cell r="X228">
            <v>1.1738</v>
          </cell>
          <cell r="Y228">
            <v>50</v>
          </cell>
          <cell r="Z228">
            <v>1.1738</v>
          </cell>
        </row>
        <row r="229">
          <cell r="W229">
            <v>100</v>
          </cell>
          <cell r="X229">
            <v>1.1705000000000001</v>
          </cell>
          <cell r="Y229">
            <v>55</v>
          </cell>
          <cell r="Z229">
            <v>1.1816</v>
          </cell>
        </row>
        <row r="230">
          <cell r="W230">
            <v>110</v>
          </cell>
          <cell r="X230">
            <v>1.1625000000000001</v>
          </cell>
          <cell r="Y230">
            <v>60</v>
          </cell>
          <cell r="Z230">
            <v>1.1782999999999999</v>
          </cell>
        </row>
        <row r="231">
          <cell r="W231">
            <v>120</v>
          </cell>
          <cell r="X231">
            <v>1.1601999999999999</v>
          </cell>
          <cell r="Y231">
            <v>65</v>
          </cell>
          <cell r="Z231">
            <v>1.1701999999999999</v>
          </cell>
        </row>
        <row r="232">
          <cell r="W232">
            <v>130</v>
          </cell>
          <cell r="X232">
            <v>1.1583000000000001</v>
          </cell>
          <cell r="Y232">
            <v>70</v>
          </cell>
          <cell r="Z232">
            <v>1.1677999999999999</v>
          </cell>
        </row>
        <row r="233">
          <cell r="W233">
            <v>140</v>
          </cell>
          <cell r="X233">
            <v>1.1567000000000001</v>
          </cell>
          <cell r="Y233">
            <v>75</v>
          </cell>
          <cell r="Z233">
            <v>1.1657</v>
          </cell>
        </row>
        <row r="234">
          <cell r="W234">
            <v>150</v>
          </cell>
          <cell r="X234">
            <v>1.1553</v>
          </cell>
          <cell r="Y234">
            <v>80</v>
          </cell>
          <cell r="Z234">
            <v>1.1638999999999999</v>
          </cell>
        </row>
        <row r="235">
          <cell r="W235">
            <v>160</v>
          </cell>
          <cell r="X235">
            <v>1.1594</v>
          </cell>
          <cell r="Y235">
            <v>85</v>
          </cell>
          <cell r="Z235">
            <v>1.1623000000000001</v>
          </cell>
        </row>
        <row r="236">
          <cell r="W236">
            <v>170</v>
          </cell>
          <cell r="X236">
            <v>1.1578999999999999</v>
          </cell>
          <cell r="Y236">
            <v>90</v>
          </cell>
          <cell r="Z236">
            <v>1.1609</v>
          </cell>
        </row>
        <row r="237">
          <cell r="W237">
            <v>180</v>
          </cell>
          <cell r="X237">
            <v>1.1566000000000001</v>
          </cell>
          <cell r="Y237">
            <v>95</v>
          </cell>
          <cell r="Z237">
            <v>1.1596</v>
          </cell>
        </row>
        <row r="238">
          <cell r="W238">
            <v>190</v>
          </cell>
          <cell r="X238">
            <v>1.1500999999999999</v>
          </cell>
          <cell r="Y238">
            <v>100</v>
          </cell>
          <cell r="Z238">
            <v>1.1585000000000001</v>
          </cell>
        </row>
        <row r="239">
          <cell r="W239">
            <v>200</v>
          </cell>
          <cell r="X239">
            <v>1.1525000000000001</v>
          </cell>
          <cell r="Y239">
            <v>105</v>
          </cell>
          <cell r="Z239">
            <v>1.1520999999999999</v>
          </cell>
        </row>
        <row r="240">
          <cell r="W240">
            <v>210</v>
          </cell>
          <cell r="X240">
            <v>1.1514</v>
          </cell>
          <cell r="Y240">
            <v>110</v>
          </cell>
          <cell r="Z240">
            <v>1.1511</v>
          </cell>
        </row>
        <row r="241">
          <cell r="W241">
            <v>220</v>
          </cell>
          <cell r="X241">
            <v>1.1504000000000001</v>
          </cell>
          <cell r="Y241">
            <v>115</v>
          </cell>
          <cell r="Z241">
            <v>1.1501999999999999</v>
          </cell>
        </row>
        <row r="242">
          <cell r="W242">
            <v>230</v>
          </cell>
          <cell r="X242">
            <v>1.1495</v>
          </cell>
          <cell r="Y242">
            <v>120</v>
          </cell>
          <cell r="Z242">
            <v>1.1493</v>
          </cell>
        </row>
        <row r="243">
          <cell r="W243">
            <v>240</v>
          </cell>
          <cell r="X243">
            <v>1.1487000000000001</v>
          </cell>
          <cell r="Y243">
            <v>125</v>
          </cell>
          <cell r="Z243">
            <v>1.1485000000000001</v>
          </cell>
        </row>
        <row r="244">
          <cell r="W244">
            <v>250</v>
          </cell>
          <cell r="X244">
            <v>1.1479999999999999</v>
          </cell>
          <cell r="Y244">
            <v>130</v>
          </cell>
          <cell r="Z244">
            <v>1.1477999999999999</v>
          </cell>
        </row>
        <row r="245">
          <cell r="W245">
            <v>260</v>
          </cell>
          <cell r="X245">
            <v>1.1473</v>
          </cell>
          <cell r="Y245">
            <v>135</v>
          </cell>
          <cell r="Z245">
            <v>1.1471</v>
          </cell>
        </row>
        <row r="246">
          <cell r="W246">
            <v>270</v>
          </cell>
          <cell r="X246">
            <v>1.1466000000000001</v>
          </cell>
          <cell r="Y246">
            <v>140</v>
          </cell>
          <cell r="Z246">
            <v>1.1465000000000001</v>
          </cell>
        </row>
        <row r="247">
          <cell r="W247">
            <v>280</v>
          </cell>
          <cell r="X247">
            <v>1.1459999999999999</v>
          </cell>
          <cell r="Y247">
            <v>145</v>
          </cell>
          <cell r="Z247">
            <v>1.1458999999999999</v>
          </cell>
        </row>
        <row r="248">
          <cell r="W248">
            <v>290</v>
          </cell>
          <cell r="X248">
            <v>1.1455</v>
          </cell>
          <cell r="Y248">
            <v>150</v>
          </cell>
          <cell r="Z248">
            <v>1.1454</v>
          </cell>
        </row>
        <row r="249">
          <cell r="W249">
            <v>300</v>
          </cell>
          <cell r="X249">
            <v>1.145</v>
          </cell>
          <cell r="Y249">
            <v>155</v>
          </cell>
          <cell r="Z249">
            <v>1.1448</v>
          </cell>
        </row>
        <row r="250">
          <cell r="W250">
            <v>350</v>
          </cell>
          <cell r="X250">
            <v>1.1438999999999999</v>
          </cell>
          <cell r="Y250">
            <v>160</v>
          </cell>
          <cell r="Z250">
            <v>1.1444000000000001</v>
          </cell>
        </row>
        <row r="251">
          <cell r="W251">
            <v>400</v>
          </cell>
          <cell r="X251">
            <v>1.1418999999999999</v>
          </cell>
          <cell r="Y251">
            <v>165</v>
          </cell>
          <cell r="Z251">
            <v>1.1438999999999999</v>
          </cell>
        </row>
        <row r="252">
          <cell r="W252">
            <v>450</v>
          </cell>
          <cell r="X252">
            <v>1.1404000000000001</v>
          </cell>
          <cell r="Y252">
            <v>170</v>
          </cell>
          <cell r="Z252">
            <v>1.1435</v>
          </cell>
        </row>
        <row r="253">
          <cell r="W253">
            <v>500</v>
          </cell>
          <cell r="X253">
            <v>1.1392</v>
          </cell>
          <cell r="Y253">
            <v>175</v>
          </cell>
          <cell r="Z253">
            <v>1.1431</v>
          </cell>
        </row>
        <row r="254">
          <cell r="W254" t="str">
            <v>&gt; 500</v>
          </cell>
          <cell r="X254">
            <v>1.1392</v>
          </cell>
          <cell r="Y254">
            <v>180</v>
          </cell>
          <cell r="Z254">
            <v>1.1427</v>
          </cell>
        </row>
        <row r="255">
          <cell r="Y255">
            <v>185</v>
          </cell>
          <cell r="Z255">
            <v>1.1424000000000001</v>
          </cell>
        </row>
        <row r="256">
          <cell r="Y256">
            <v>190</v>
          </cell>
          <cell r="Z256">
            <v>1.1419999999999999</v>
          </cell>
        </row>
        <row r="257">
          <cell r="Y257">
            <v>195</v>
          </cell>
          <cell r="Z257">
            <v>1.1416999999999999</v>
          </cell>
        </row>
        <row r="258">
          <cell r="Y258">
            <v>200</v>
          </cell>
          <cell r="Z258">
            <v>1.1414</v>
          </cell>
        </row>
        <row r="259">
          <cell r="Y259" t="str">
            <v>&gt; 200</v>
          </cell>
          <cell r="Z259">
            <v>1.1403000000000001</v>
          </cell>
        </row>
        <row r="265">
          <cell r="AB265">
            <v>1.05</v>
          </cell>
        </row>
      </sheetData>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C2R"/>
      <sheetName val="ภูมิทัศน์"/>
      <sheetName val="ต้นทุนวัสดุ"/>
      <sheetName val="ราคาวัสดุ-ค่าแรง"/>
      <sheetName val="Cal Fto"/>
      <sheetName val="F(ของเรา)"/>
      <sheetName val="Invoice"/>
      <sheetName val="ปร4สะพาน9PC"/>
      <sheetName val="Hauling"/>
      <sheetName val="ปร4Box"/>
      <sheetName val="ปร.4สะพานL"/>
      <sheetName val="ปร4สะพาน11PC"/>
      <sheetName val="สรุปสะพานL"/>
      <sheetName val="สรุปสะพานR"/>
      <sheetName val="I-slab"/>
      <sheetName val="Mat_Source"/>
      <sheetName val="Unit_Div6"/>
      <sheetName val="ค่าวัสดุ"/>
      <sheetName val="Purchase Order"/>
      <sheetName val="Customize Your Purchase Order"/>
    </sheetNames>
    <definedNames>
      <definedName name="F_trial"/>
      <definedName name="ProChkRdCr.Contro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ปก"/>
      <sheetName val="ข้อมูลเบื้องต้น"/>
      <sheetName val="กสย11"/>
      <sheetName val="กสย11.1"/>
      <sheetName val="หน้า ปมก"/>
      <sheetName val="ปมก. "/>
      <sheetName val="รายละเอียด"/>
      <sheetName val="อัตราราคาวัสดุ"/>
      <sheetName val="อัตราลูกรังและงานทาง"/>
      <sheetName val="คสล.และวัสดุ"/>
      <sheetName val="ราคาท่อ"/>
      <sheetName val="ค่าขนส่งท่อ"/>
      <sheetName val="สระน้ำหลัง BO"/>
      <sheetName val="สระน้ำ(ด้านทิศใต้อาคาร B)"/>
      <sheetName val="กสย11_1"/>
      <sheetName val="หน้า_ปมก"/>
      <sheetName val="ปมก__"/>
      <sheetName val="คสล_และวัสดุ"/>
      <sheetName val="สระน้ำหลัง_BO"/>
      <sheetName val="สระน้ำ(ด้านทิศใต้อาคาร_B)"/>
      <sheetName val="F(ของเรา)"/>
      <sheetName val="Cal Fto"/>
      <sheetName val="Mat_Source"/>
      <sheetName val="ปมกท่าเสลาจ้างเหมาทั้งหมดปี45"/>
      <sheetName val="____01"/>
      <sheetName val="Summary"/>
      <sheetName val="DETAIL "/>
      <sheetName val="Hauling"/>
      <sheetName val="I-slab"/>
      <sheetName val="Invoice"/>
      <sheetName val="ภูมิทัศน์"/>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F อาคาร"/>
      <sheetName val="Factor F งาน DB."/>
      <sheetName val="Check F"/>
      <sheetName val="ข้อมูล"/>
      <sheetName val="ปร.4 ส่วนที่ 1"/>
      <sheetName val="ปร.4 ส่วนที่ 2"/>
      <sheetName val="ปร.4 ส่วนที่ 3"/>
      <sheetName val="ปร.5"/>
      <sheetName val="ปร.6"/>
      <sheetName val="ใบจัดหา"/>
      <sheetName val="แบบใบเสนอราคา"/>
      <sheetName val="ใบเสนอราคา"/>
    </sheetNames>
    <sheetDataSet>
      <sheetData sheetId="0">
        <row r="6">
          <cell r="A6">
            <v>0</v>
          </cell>
        </row>
      </sheetData>
      <sheetData sheetId="1">
        <row r="6">
          <cell r="A6">
            <v>0</v>
          </cell>
          <cell r="B6">
            <v>0</v>
          </cell>
          <cell r="C6">
            <v>1.1724000000000001</v>
          </cell>
          <cell r="D6">
            <v>1.1724000000000001</v>
          </cell>
          <cell r="E6">
            <v>5000000</v>
          </cell>
          <cell r="F6">
            <v>0</v>
          </cell>
        </row>
        <row r="7">
          <cell r="A7">
            <v>5000000</v>
          </cell>
          <cell r="B7">
            <v>5000000</v>
          </cell>
          <cell r="C7">
            <v>1.1724000000000001</v>
          </cell>
          <cell r="D7">
            <v>1.1505000000000001</v>
          </cell>
          <cell r="E7">
            <v>5000000</v>
          </cell>
          <cell r="F7">
            <v>4.380000000000006E-9</v>
          </cell>
        </row>
        <row r="8">
          <cell r="A8">
            <v>10000000</v>
          </cell>
          <cell r="B8">
            <v>10000000</v>
          </cell>
          <cell r="C8">
            <v>1.1465000000000001</v>
          </cell>
          <cell r="D8">
            <v>1.145</v>
          </cell>
          <cell r="E8">
            <v>5000000</v>
          </cell>
          <cell r="F8">
            <v>3.0000000000001137E-10</v>
          </cell>
        </row>
        <row r="9">
          <cell r="A9">
            <v>15000000</v>
          </cell>
          <cell r="B9">
            <v>15000000</v>
          </cell>
          <cell r="C9">
            <v>1.145</v>
          </cell>
          <cell r="D9">
            <v>1.1424000000000001</v>
          </cell>
          <cell r="E9">
            <v>5000000</v>
          </cell>
          <cell r="F9">
            <v>5.1999999999998714E-10</v>
          </cell>
        </row>
        <row r="10">
          <cell r="A10">
            <v>20000000</v>
          </cell>
          <cell r="B10">
            <v>20000000</v>
          </cell>
          <cell r="C10">
            <v>1.1424000000000001</v>
          </cell>
          <cell r="D10">
            <v>1.1305000000000001</v>
          </cell>
          <cell r="E10">
            <v>5000000</v>
          </cell>
          <cell r="F10">
            <v>2.3800000000000042E-9</v>
          </cell>
        </row>
        <row r="11">
          <cell r="A11">
            <v>25000000</v>
          </cell>
          <cell r="B11">
            <v>25000000</v>
          </cell>
          <cell r="C11">
            <v>1.1305000000000001</v>
          </cell>
          <cell r="D11">
            <v>1.1269</v>
          </cell>
          <cell r="E11">
            <v>5000000</v>
          </cell>
          <cell r="F11">
            <v>7.2000000000000951E-10</v>
          </cell>
        </row>
        <row r="12">
          <cell r="A12">
            <v>30000000</v>
          </cell>
          <cell r="B12">
            <v>30000000</v>
          </cell>
          <cell r="C12">
            <v>1.1269</v>
          </cell>
          <cell r="D12">
            <v>1.1228</v>
          </cell>
          <cell r="E12">
            <v>5000000</v>
          </cell>
          <cell r="F12">
            <v>8.1999999999999851E-10</v>
          </cell>
        </row>
        <row r="13">
          <cell r="A13">
            <v>35000000</v>
          </cell>
          <cell r="B13">
            <v>35000000</v>
          </cell>
          <cell r="C13">
            <v>1.1228</v>
          </cell>
          <cell r="D13">
            <v>1.1173999999999999</v>
          </cell>
          <cell r="E13">
            <v>5000000</v>
          </cell>
          <cell r="F13">
            <v>1.0800000000000143E-9</v>
          </cell>
        </row>
        <row r="14">
          <cell r="A14">
            <v>40000000</v>
          </cell>
          <cell r="B14">
            <v>40000000</v>
          </cell>
          <cell r="C14">
            <v>1.1173999999999999</v>
          </cell>
          <cell r="D14">
            <v>1.1082000000000001</v>
          </cell>
          <cell r="E14">
            <v>5000000</v>
          </cell>
          <cell r="F14">
            <v>1.839999999999975E-9</v>
          </cell>
        </row>
        <row r="15">
          <cell r="A15">
            <v>45000000</v>
          </cell>
          <cell r="B15">
            <v>45000000</v>
          </cell>
          <cell r="C15">
            <v>1.1082000000000001</v>
          </cell>
          <cell r="D15">
            <v>1.1049</v>
          </cell>
          <cell r="E15">
            <v>5000000</v>
          </cell>
          <cell r="F15">
            <v>6.6000000000001613E-10</v>
          </cell>
        </row>
        <row r="16">
          <cell r="A16">
            <v>50000000</v>
          </cell>
          <cell r="B16">
            <v>50000000</v>
          </cell>
          <cell r="C16">
            <v>1.1049</v>
          </cell>
          <cell r="D16">
            <v>1.1031</v>
          </cell>
          <cell r="E16">
            <v>5000000</v>
          </cell>
          <cell r="F16">
            <v>3.6000000000000475E-10</v>
          </cell>
        </row>
        <row r="17">
          <cell r="A17">
            <v>55000000</v>
          </cell>
          <cell r="B17">
            <v>55000000</v>
          </cell>
          <cell r="C17">
            <v>1.1031</v>
          </cell>
          <cell r="D17">
            <v>1.1014999999999999</v>
          </cell>
          <cell r="E17">
            <v>5000000</v>
          </cell>
          <cell r="F17">
            <v>3.2000000000000918E-10</v>
          </cell>
        </row>
        <row r="18">
          <cell r="A18">
            <v>60000000</v>
          </cell>
          <cell r="B18">
            <v>60000000</v>
          </cell>
          <cell r="C18">
            <v>1.1014999999999999</v>
          </cell>
          <cell r="D18">
            <v>1.0987</v>
          </cell>
          <cell r="E18">
            <v>5000000</v>
          </cell>
          <cell r="F18">
            <v>5.5999999999998276E-10</v>
          </cell>
        </row>
        <row r="19">
          <cell r="A19">
            <v>65000000</v>
          </cell>
          <cell r="B19">
            <v>65000000</v>
          </cell>
          <cell r="C19">
            <v>1.0987</v>
          </cell>
          <cell r="D19">
            <v>1.0973999999999999</v>
          </cell>
          <cell r="E19">
            <v>5000000</v>
          </cell>
          <cell r="F19">
            <v>2.6000000000001575E-10</v>
          </cell>
        </row>
        <row r="20">
          <cell r="A20">
            <v>70000000</v>
          </cell>
          <cell r="B20">
            <v>70000000</v>
          </cell>
          <cell r="C20">
            <v>1.0973999999999999</v>
          </cell>
          <cell r="D20">
            <v>1.0962000000000001</v>
          </cell>
          <cell r="E20">
            <v>5000000</v>
          </cell>
          <cell r="F20">
            <v>2.3999999999997358E-10</v>
          </cell>
        </row>
        <row r="21">
          <cell r="A21">
            <v>75000000</v>
          </cell>
          <cell r="B21">
            <v>75000000</v>
          </cell>
          <cell r="C21">
            <v>1.0962000000000001</v>
          </cell>
          <cell r="D21">
            <v>1.0952</v>
          </cell>
          <cell r="E21">
            <v>5000000</v>
          </cell>
          <cell r="F21">
            <v>2.0000000000002239E-10</v>
          </cell>
        </row>
        <row r="22">
          <cell r="A22">
            <v>80000000</v>
          </cell>
          <cell r="B22">
            <v>80000000</v>
          </cell>
          <cell r="C22">
            <v>1.0952</v>
          </cell>
          <cell r="D22">
            <v>1.0943000000000001</v>
          </cell>
          <cell r="E22">
            <v>5000000</v>
          </cell>
          <cell r="F22">
            <v>1.7999999999998017E-10</v>
          </cell>
        </row>
        <row r="23">
          <cell r="A23">
            <v>85000000</v>
          </cell>
          <cell r="B23">
            <v>85000000</v>
          </cell>
          <cell r="C23">
            <v>1.0943000000000001</v>
          </cell>
          <cell r="D23">
            <v>1.0934999999999999</v>
          </cell>
          <cell r="E23">
            <v>5000000</v>
          </cell>
          <cell r="F23">
            <v>1.600000000000268E-10</v>
          </cell>
        </row>
        <row r="24">
          <cell r="A24">
            <v>90000000</v>
          </cell>
          <cell r="B24">
            <v>90000000</v>
          </cell>
          <cell r="C24">
            <v>1.0934999999999999</v>
          </cell>
          <cell r="D24">
            <v>1.0928</v>
          </cell>
          <cell r="E24">
            <v>5000000</v>
          </cell>
          <cell r="F24">
            <v>1.3999999999998458E-10</v>
          </cell>
        </row>
        <row r="25">
          <cell r="A25">
            <v>95000000</v>
          </cell>
          <cell r="B25">
            <v>95000000</v>
          </cell>
          <cell r="C25">
            <v>1.0928</v>
          </cell>
          <cell r="D25">
            <v>1.0922000000000001</v>
          </cell>
          <cell r="E25">
            <v>5000000</v>
          </cell>
          <cell r="F25">
            <v>1.1999999999998679E-10</v>
          </cell>
        </row>
        <row r="26">
          <cell r="A26">
            <v>100000000</v>
          </cell>
          <cell r="B26">
            <v>100000000</v>
          </cell>
          <cell r="C26">
            <v>1.0922000000000001</v>
          </cell>
          <cell r="D26">
            <v>1.0888</v>
          </cell>
          <cell r="E26">
            <v>5000000</v>
          </cell>
          <cell r="F26">
            <v>6.8000000000001389E-10</v>
          </cell>
        </row>
        <row r="27">
          <cell r="A27">
            <v>105000000</v>
          </cell>
          <cell r="B27">
            <v>105000000</v>
          </cell>
          <cell r="C27">
            <v>1.0888</v>
          </cell>
          <cell r="D27">
            <v>1.0873999999999999</v>
          </cell>
          <cell r="E27">
            <v>5000000</v>
          </cell>
          <cell r="F27">
            <v>2.8000000000001356E-10</v>
          </cell>
        </row>
        <row r="28">
          <cell r="A28">
            <v>110000000</v>
          </cell>
          <cell r="B28">
            <v>110000000</v>
          </cell>
          <cell r="C28">
            <v>1.0873999999999999</v>
          </cell>
          <cell r="D28">
            <v>1.0861000000000001</v>
          </cell>
          <cell r="E28">
            <v>5000000</v>
          </cell>
          <cell r="F28">
            <v>2.5999999999997134E-10</v>
          </cell>
        </row>
        <row r="29">
          <cell r="A29">
            <v>115000000</v>
          </cell>
          <cell r="B29">
            <v>115000000</v>
          </cell>
          <cell r="C29">
            <v>1.0861000000000001</v>
          </cell>
          <cell r="D29">
            <v>1.0849</v>
          </cell>
          <cell r="E29">
            <v>5000000</v>
          </cell>
          <cell r="F29">
            <v>2.4000000000001799E-10</v>
          </cell>
        </row>
        <row r="30">
          <cell r="A30">
            <v>120000000</v>
          </cell>
          <cell r="B30">
            <v>120000000</v>
          </cell>
          <cell r="C30">
            <v>1.0849</v>
          </cell>
          <cell r="D30">
            <v>1.0839000000000001</v>
          </cell>
          <cell r="E30">
            <v>5000000</v>
          </cell>
          <cell r="F30">
            <v>1.9999999999997798E-10</v>
          </cell>
        </row>
        <row r="31">
          <cell r="A31">
            <v>125000000</v>
          </cell>
          <cell r="B31">
            <v>125000000</v>
          </cell>
          <cell r="C31">
            <v>1.0839000000000001</v>
          </cell>
          <cell r="D31">
            <v>1.0829</v>
          </cell>
          <cell r="E31">
            <v>5000000</v>
          </cell>
          <cell r="F31">
            <v>2.0000000000002239E-10</v>
          </cell>
        </row>
        <row r="32">
          <cell r="A32">
            <v>130000000</v>
          </cell>
          <cell r="B32">
            <v>130000000</v>
          </cell>
          <cell r="C32">
            <v>1.0829</v>
          </cell>
          <cell r="D32">
            <v>1.0820000000000001</v>
          </cell>
          <cell r="E32">
            <v>5000000</v>
          </cell>
          <cell r="F32">
            <v>1.7999999999998017E-10</v>
          </cell>
        </row>
        <row r="33">
          <cell r="A33">
            <v>135000000</v>
          </cell>
          <cell r="B33">
            <v>135000000</v>
          </cell>
          <cell r="C33">
            <v>1.0820000000000001</v>
          </cell>
          <cell r="D33">
            <v>1.0810999999999999</v>
          </cell>
          <cell r="E33">
            <v>5000000</v>
          </cell>
          <cell r="F33">
            <v>1.8000000000002458E-10</v>
          </cell>
        </row>
        <row r="34">
          <cell r="A34">
            <v>140000000</v>
          </cell>
          <cell r="B34">
            <v>140000000</v>
          </cell>
          <cell r="C34">
            <v>1.0810999999999999</v>
          </cell>
          <cell r="D34">
            <v>1.0803</v>
          </cell>
          <cell r="E34">
            <v>5000000</v>
          </cell>
          <cell r="F34">
            <v>1.5999999999998239E-10</v>
          </cell>
        </row>
        <row r="35">
          <cell r="A35">
            <v>145000000</v>
          </cell>
          <cell r="B35">
            <v>145000000</v>
          </cell>
          <cell r="C35">
            <v>1.0803</v>
          </cell>
          <cell r="D35">
            <v>1.0795999999999999</v>
          </cell>
          <cell r="E35">
            <v>5000000</v>
          </cell>
          <cell r="F35">
            <v>1.4000000000002898E-10</v>
          </cell>
        </row>
        <row r="36">
          <cell r="A36">
            <v>150000000</v>
          </cell>
          <cell r="B36">
            <v>150000000</v>
          </cell>
          <cell r="C36">
            <v>1.0795999999999999</v>
          </cell>
          <cell r="D36">
            <v>1.0789</v>
          </cell>
          <cell r="E36">
            <v>5000000</v>
          </cell>
          <cell r="F36">
            <v>1.3999999999998458E-10</v>
          </cell>
        </row>
        <row r="37">
          <cell r="A37">
            <v>155000000</v>
          </cell>
          <cell r="B37">
            <v>155000000</v>
          </cell>
          <cell r="C37">
            <v>1.0789</v>
          </cell>
          <cell r="D37">
            <v>1.0783</v>
          </cell>
          <cell r="E37">
            <v>5000000</v>
          </cell>
          <cell r="F37">
            <v>1.1999999999998679E-10</v>
          </cell>
        </row>
        <row r="38">
          <cell r="A38">
            <v>160000000</v>
          </cell>
          <cell r="B38">
            <v>160000000</v>
          </cell>
          <cell r="C38">
            <v>1.0783</v>
          </cell>
          <cell r="D38">
            <v>1.0777000000000001</v>
          </cell>
          <cell r="E38">
            <v>5000000</v>
          </cell>
          <cell r="F38">
            <v>1.1999999999998679E-10</v>
          </cell>
        </row>
        <row r="39">
          <cell r="A39">
            <v>165000000</v>
          </cell>
          <cell r="B39">
            <v>165000000</v>
          </cell>
          <cell r="C39">
            <v>1.0777000000000001</v>
          </cell>
          <cell r="D39">
            <v>1.0770999999999999</v>
          </cell>
          <cell r="E39">
            <v>5000000</v>
          </cell>
          <cell r="F39">
            <v>1.200000000000312E-10</v>
          </cell>
        </row>
        <row r="40">
          <cell r="A40">
            <v>170000000</v>
          </cell>
          <cell r="B40">
            <v>170000000</v>
          </cell>
          <cell r="C40">
            <v>1.0770999999999999</v>
          </cell>
          <cell r="D40">
            <v>1.0766</v>
          </cell>
          <cell r="E40">
            <v>5000000</v>
          </cell>
          <cell r="F40">
            <v>9.9999999999988992E-11</v>
          </cell>
        </row>
        <row r="41">
          <cell r="A41">
            <v>175000000</v>
          </cell>
          <cell r="B41">
            <v>175000000</v>
          </cell>
          <cell r="C41">
            <v>1.0766</v>
          </cell>
          <cell r="D41">
            <v>1.0761000000000001</v>
          </cell>
          <cell r="E41">
            <v>5000000</v>
          </cell>
          <cell r="F41">
            <v>9.9999999999988992E-11</v>
          </cell>
        </row>
        <row r="42">
          <cell r="A42">
            <v>180000000</v>
          </cell>
          <cell r="B42">
            <v>180000000</v>
          </cell>
          <cell r="C42">
            <v>1.0761000000000001</v>
          </cell>
          <cell r="D42">
            <v>1.0755999999999999</v>
          </cell>
          <cell r="E42">
            <v>5000000</v>
          </cell>
          <cell r="F42">
            <v>1.000000000000334E-10</v>
          </cell>
        </row>
        <row r="43">
          <cell r="A43">
            <v>185000000</v>
          </cell>
          <cell r="B43">
            <v>185000000</v>
          </cell>
          <cell r="C43">
            <v>1.0755999999999999</v>
          </cell>
          <cell r="D43">
            <v>1.0750999999999999</v>
          </cell>
          <cell r="E43">
            <v>5000000</v>
          </cell>
          <cell r="F43">
            <v>9.9999999999988992E-11</v>
          </cell>
        </row>
        <row r="44">
          <cell r="A44">
            <v>190000000</v>
          </cell>
          <cell r="B44">
            <v>190000000</v>
          </cell>
          <cell r="C44">
            <v>1.0750999999999999</v>
          </cell>
          <cell r="D44">
            <v>1.0747</v>
          </cell>
          <cell r="E44">
            <v>5000000</v>
          </cell>
          <cell r="F44">
            <v>7.9999999999991193E-11</v>
          </cell>
        </row>
        <row r="45">
          <cell r="A45">
            <v>195000000</v>
          </cell>
          <cell r="B45">
            <v>195000000</v>
          </cell>
          <cell r="C45">
            <v>1.0747</v>
          </cell>
          <cell r="D45">
            <v>1.0743</v>
          </cell>
          <cell r="E45">
            <v>5000000</v>
          </cell>
          <cell r="F45">
            <v>7.9999999999991193E-11</v>
          </cell>
        </row>
        <row r="46">
          <cell r="A46">
            <v>200000000</v>
          </cell>
          <cell r="B46">
            <v>200000000</v>
          </cell>
          <cell r="C46">
            <v>1.0743</v>
          </cell>
          <cell r="D46">
            <v>1.0743</v>
          </cell>
          <cell r="E46">
            <v>1</v>
          </cell>
          <cell r="F46">
            <v>0</v>
          </cell>
        </row>
        <row r="47">
          <cell r="A47">
            <v>200000001</v>
          </cell>
          <cell r="B47">
            <v>200000001</v>
          </cell>
          <cell r="C47">
            <v>1.0743</v>
          </cell>
          <cell r="D47">
            <v>1.0743</v>
          </cell>
          <cell r="E47">
            <v>-200000001</v>
          </cell>
          <cell r="F47">
            <v>0</v>
          </cell>
        </row>
      </sheetData>
      <sheetData sheetId="2"/>
      <sheetData sheetId="3">
        <row r="3">
          <cell r="A3" t="str">
            <v>a</v>
          </cell>
        </row>
      </sheetData>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ของเรา)"/>
      <sheetName val="ราคาเบื้องต้น"/>
      <sheetName val="เวลาทำการ"/>
      <sheetName val="10 ข้อมูลวัสดุ-ค่าดำเนิน (2)"/>
      <sheetName val="ระยะขนส่ง"/>
      <sheetName val="11 ข้อมูลงานCon"/>
      <sheetName val="12 ข้อมูลงานไม้แบบ"/>
      <sheetName val="หมายเหตุ"/>
      <sheetName val="ประชาสัมพันธ์"/>
      <sheetName val="8 ข้อมูลเบื้องต้น"/>
      <sheetName val="1"/>
      <sheetName val="2"/>
      <sheetName val="3"/>
      <sheetName val="4"/>
      <sheetName val="44 (2)"/>
      <sheetName val="5"/>
      <sheetName val="6 "/>
      <sheetName val="48"/>
      <sheetName val="51"/>
      <sheetName val="53.2"/>
      <sheetName val="48 (3)"/>
      <sheetName val="62 (3)"/>
      <sheetName val="64 (3)"/>
      <sheetName val="62 (4)"/>
      <sheetName val="64 (4)"/>
      <sheetName val="66"/>
      <sheetName val="71"/>
      <sheetName val="68"/>
      <sheetName val="72 (2)"/>
      <sheetName val="73"/>
      <sheetName val="113"/>
      <sheetName val="113 (2)"/>
      <sheetName val="114 (2)"/>
      <sheetName val="114"/>
      <sheetName val="115"/>
      <sheetName val="115 (2)"/>
      <sheetName val="115 (3)"/>
      <sheetName val="116 (2)"/>
      <sheetName val="128"/>
      <sheetName val="148"/>
      <sheetName val="150"/>
      <sheetName val="151"/>
      <sheetName val="152"/>
      <sheetName val="171"/>
      <sheetName val="174 (2)"/>
      <sheetName val="172"/>
      <sheetName val="178"/>
      <sheetName val="180"/>
      <sheetName val="183"/>
      <sheetName val="185"/>
      <sheetName val="FACTOR F"/>
      <sheetName val="ราคากลาง"/>
      <sheetName val="62"/>
      <sheetName val="64"/>
      <sheetName val="62 (2)"/>
      <sheetName val="64 (2)"/>
      <sheetName val="29"/>
      <sheetName val="44"/>
      <sheetName val="77"/>
      <sheetName val="128 (2)"/>
      <sheetName val="81"/>
      <sheetName val="91"/>
      <sheetName val="116"/>
      <sheetName val="120"/>
      <sheetName val="129"/>
      <sheetName val="130"/>
      <sheetName val="135 (2)"/>
      <sheetName val="137"/>
      <sheetName val="139"/>
      <sheetName val="182"/>
      <sheetName val="146"/>
      <sheetName val="153"/>
      <sheetName val="154"/>
      <sheetName val="159"/>
      <sheetName val="160"/>
      <sheetName val="173"/>
      <sheetName val="181"/>
      <sheetName val="184"/>
      <sheetName val="187"/>
      <sheetName val="48 (2)"/>
      <sheetName val="ราคากลางหักค่าควบคุมงาน"/>
      <sheetName val="ใบเสนอราคา"/>
      <sheetName val="ราคากลางหลังปรับลด"/>
      <sheetName val="Factor F งาน DB."/>
      <sheetName val="ภูมิทัศน์"/>
      <sheetName val="5.16.1 Overpass 11+952.950"/>
      <sheetName val="5.1.14 SONIC LOGGING TEST"/>
      <sheetName val="5.1.15 DRILLING MONITORING"/>
      <sheetName val="6.4.7 NOISE BARRIER (รอ)"/>
      <sheetName val="B.O.Q"/>
      <sheetName val="RC.footing"/>
      <sheetName val="MTO REV.0"/>
      <sheetName val="หา FACTOR F"/>
      <sheetName val="unitcost"/>
      <sheetName val="ตัดแบ่งกม.ส่งพี่หนุ่ม"/>
      <sheetName val="boq"/>
      <sheetName val="หมวด 6(2)"/>
      <sheetName val="หมวด 2"/>
      <sheetName val="10_ข้อมูลวัสดุ-ค่าดำเนิน_(2)"/>
      <sheetName val="11_ข้อมูลงานCon"/>
      <sheetName val="12_ข้อมูลงานไม้แบบ"/>
      <sheetName val="8_ข้อมูลเบื้องต้น"/>
      <sheetName val="44_(2)"/>
      <sheetName val="6_"/>
      <sheetName val="53_2"/>
      <sheetName val="48_(3)"/>
      <sheetName val="62_(3)"/>
      <sheetName val="64_(3)"/>
      <sheetName val="62_(4)"/>
      <sheetName val="64_(4)"/>
      <sheetName val="72_(2)"/>
      <sheetName val="113_(2)"/>
      <sheetName val="114_(2)"/>
      <sheetName val="115_(2)"/>
      <sheetName val="115_(3)"/>
      <sheetName val="116_(2)"/>
      <sheetName val="174_(2)"/>
      <sheetName val="FACTOR_F"/>
      <sheetName val="62_(2)"/>
      <sheetName val="64_(2)"/>
      <sheetName val="128_(2)"/>
      <sheetName val="135_(2)"/>
      <sheetName val="48_(2)"/>
      <sheetName val="หา_FACTOR_F"/>
      <sheetName val="ตัดแบ่งกม_ส่งพี่หนุ่ม"/>
      <sheetName val="10_ข้อมูลวัสดุ-ค่าดำเนิน_(2)1"/>
      <sheetName val="11_ข้อมูลงานCon1"/>
      <sheetName val="12_ข้อมูลงานไม้แบบ1"/>
      <sheetName val="8_ข้อมูลเบื้องต้น1"/>
      <sheetName val="44_(2)1"/>
      <sheetName val="6_1"/>
      <sheetName val="53_21"/>
      <sheetName val="48_(3)1"/>
      <sheetName val="62_(3)1"/>
      <sheetName val="64_(3)1"/>
      <sheetName val="62_(4)1"/>
      <sheetName val="64_(4)1"/>
      <sheetName val="72_(2)1"/>
      <sheetName val="113_(2)1"/>
      <sheetName val="114_(2)1"/>
      <sheetName val="115_(2)1"/>
      <sheetName val="115_(3)1"/>
      <sheetName val="116_(2)1"/>
      <sheetName val="174_(2)1"/>
      <sheetName val="FACTOR_F1"/>
      <sheetName val="62_(2)1"/>
      <sheetName val="64_(2)1"/>
      <sheetName val="128_(2)1"/>
      <sheetName val="135_(2)1"/>
      <sheetName val="48_(2)1"/>
      <sheetName val="หา_FACTOR_F1"/>
      <sheetName val="ตัดแบ่งกม_ส่งพี่หนุ่ม1"/>
      <sheetName val="อาคาร 2 11Boots"/>
      <sheetName val="อาคาร 2 14Boots"/>
      <sheetName val="อาคาร 2 5Boots"/>
      <sheetName val="อาคาร 2 6Boots"/>
      <sheetName val="Factor  F_6%"/>
      <sheetName val="splinkler"/>
      <sheetName val="DETAIL "/>
      <sheetName val="ต้นทุนวัสดุ"/>
      <sheetName val="Mat_Source"/>
      <sheetName val="ราคาวัสดุ-ค่าแรง"/>
      <sheetName val="Unit_Div6"/>
      <sheetName val="ชัยภูมิ  -  แก้งคล้อ ส่วนที่ 2"/>
      <sheetName val="data"/>
      <sheetName val="6"/>
      <sheetName val="ปร4"/>
      <sheetName val="ราคาวัสดุ"/>
      <sheetName val="5-2"/>
      <sheetName val="REMOVAL"/>
      <sheetName val="Unit Cost"/>
      <sheetName val="ค่าขนส่ง-1"/>
      <sheetName val="FCalSH"/>
      <sheetName val="summary"/>
      <sheetName val="Std."/>
    </sheetNames>
    <sheetDataSet>
      <sheetData sheetId="0" refreshError="1">
        <row r="26">
          <cell r="G26">
            <v>1.17123048</v>
          </cell>
        </row>
        <row r="27">
          <cell r="G27">
            <v>1.2416378400000001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_RM5"/>
      <sheetName val="กสย11.1"/>
      <sheetName val="Factor F งาน DB."/>
      <sheetName val="F(ของเรา)"/>
      <sheetName val="หน้า ปมก"/>
      <sheetName val="11 ข้อมูลงานCon"/>
      <sheetName val="10 ข้อมูลวัสดุ-ค่าดำเนิน"/>
      <sheetName val="12 ข้อมูลงานไม้แบบ"/>
      <sheetName val="ดัชนีราคา"/>
      <sheetName val="Cal Fto"/>
      <sheetName val="I-slab"/>
    </sheetNames>
    <definedNames>
      <definedName name="fto_a_di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สรุปราคากลาง(สำนัก)"/>
      <sheetName val="123_สรุปราคากลาง(กก.)"/>
      <sheetName val="9_เรียงตามTYPE"/>
      <sheetName val="4_สรุปBOQเรียงตามSTA."/>
      <sheetName val="สรุปงวดงาน"/>
      <sheetName val="5_BOQ"/>
      <sheetName val="6.1_สรุปค่าใช้จ่ายพิเศษ"/>
      <sheetName val="8_คำนวณBOQ"/>
      <sheetName val="ลำเลียงวัสดุ"/>
      <sheetName val="13_สรุปราคาต่อหน่วย"/>
      <sheetName val="10.9_อาคารชลศาสตร์"/>
      <sheetName val="ประตูอู่ต่อเรือ-กั้นน้ำฉุกเฉิน3"/>
      <sheetName val="6.2_แบบฟอร์มค่าใช้จ่ายพิเศษ"/>
      <sheetName val="7_คำนวณFactor F"/>
      <sheetName val="steel water stop-จราจร"/>
      <sheetName val="งานดินคันป้องกัน19-10-59"/>
      <sheetName val="10.1_เสาเข็ม"/>
      <sheetName val="10.2_คาน"/>
      <sheetName val="10.3_แผ่นกันดิน&amp;พื้น"/>
      <sheetName val="10.4_กำแพง"/>
      <sheetName val="10.5_รอยต่อ"/>
      <sheetName val="16_คำนวณงานทาง"/>
      <sheetName val="10.6_วางท่อ"/>
      <sheetName val="10.7_บันได"/>
      <sheetName val="10.8_ทางเท้า-ถนน"/>
      <sheetName val="งานดินอาคารชลศาสตร์16-10-59"/>
      <sheetName val="ป้องกันดินพัง"/>
      <sheetName val="10.10_นั่งร้าน"/>
      <sheetName val="11_ปร.2รวม"/>
      <sheetName val="23_คอนกรีต&amp;ไม้แบบ"/>
      <sheetName val="15_คำนวณราคาต่อหน่วย"/>
      <sheetName val="14_ราคาวัสดุและค่าขนส่ง"/>
      <sheetName val="ข_ราคาวัสดุส่วนกลาง(ก.ย.59)"/>
      <sheetName val="ราคาวัสดุอ่างทองกย.59"/>
      <sheetName val="ก_ราคาวัสดุสุพรรณบุรีกย.59"/>
      <sheetName val="16_ส่วนขยายตัวยุบตัว"/>
      <sheetName val="17_อัตราราคางานดิน"/>
      <sheetName val="18_อัตราราคาระเบิดหิน"/>
      <sheetName val="19_คอนกรีต&amp;หิน"/>
      <sheetName val="20_ค่าขนส่ง"/>
      <sheetName val="21_คำนวณงานทาง"/>
      <sheetName val="22_ค่าดำเนินการงานทาง"/>
      <sheetName val="ข_ราคาวัสดุส่วนกลางกค59"/>
      <sheetName val="ค_บัญชีค่าแรง(ต.ค.58)"/>
      <sheetName val="ค_บัญชีค่าแรง(มี.ค.56)"/>
      <sheetName val="ง_ค่าบดอัดเบา"/>
      <sheetName val="จ_ตาราง Factor F"/>
      <sheetName val="11 ข้อมูลงานCon"/>
      <sheetName val="10 ข้อมูลวัสดุ-ค่าดำเนิน"/>
      <sheetName val="12 ข้อมูลงานไม้แบบ"/>
      <sheetName val="งวดงาน Test from ploy panu 4 (1"/>
    </sheetNames>
    <sheetDataSet>
      <sheetData sheetId="0"/>
      <sheetData sheetId="1"/>
      <sheetData sheetId="2"/>
      <sheetData sheetId="3"/>
      <sheetData sheetId="4"/>
      <sheetData sheetId="5">
        <row r="8">
          <cell r="D8" t="str">
            <v>งานก่อสร้างคันป้องกันน้ำท่วม</v>
          </cell>
          <cell r="T8">
            <v>0</v>
          </cell>
        </row>
        <row r="9">
          <cell r="D9" t="str">
            <v>งานคันป้องกันน้ำท่วมริมแม่น้ำเจ้าพระยา</v>
          </cell>
          <cell r="T9">
            <v>0</v>
          </cell>
        </row>
        <row r="10">
          <cell r="D10" t="str">
            <v>ช่วงสะพานทางหลวงหมายเลข 329 - วัดสว่างอารมณ์</v>
          </cell>
          <cell r="T10">
            <v>0</v>
          </cell>
        </row>
        <row r="11">
          <cell r="B11" t="str">
            <v>4.4ก 0+000.64-0+274.64</v>
          </cell>
          <cell r="D11" t="str">
            <v>งานก่อสร้างคันป้องกันน้ำท่วมแบบที่ 4.4 ก : ก่อสร้างเขื่อนคอนกรีตแบบเสาเข็มหลักพร้อม STEEL WATER STOP PANEL / เขื่อนโต๊ะ</v>
          </cell>
          <cell r="T11">
            <v>0</v>
          </cell>
        </row>
        <row r="12">
          <cell r="B12" t="str">
            <v>4.4ก 0+000.64-0+274.64</v>
          </cell>
          <cell r="D12" t="str">
            <v xml:space="preserve">ช่วง กม. </v>
          </cell>
          <cell r="T12">
            <v>0</v>
          </cell>
        </row>
        <row r="13">
          <cell r="B13" t="str">
            <v>4.4ก 0+000.64-0+274.64</v>
          </cell>
          <cell r="D13" t="str">
            <v>ความยาวรวม</v>
          </cell>
          <cell r="T13">
            <v>0</v>
          </cell>
        </row>
        <row r="14">
          <cell r="B14" t="str">
            <v>4.4ก 0+000.64-0+274.64</v>
          </cell>
          <cell r="D14" t="str">
            <v>งานถางป่าปรับพื้นที่</v>
          </cell>
          <cell r="T14">
            <v>5466</v>
          </cell>
        </row>
        <row r="15">
          <cell r="B15" t="str">
            <v>4.4ก 0+000.64-0+274.64</v>
          </cell>
          <cell r="D15" t="str">
            <v>เสาเข็ม ค.อ.ร. ขนาด I - 0.45 x 0.45 x 18.00 ม.</v>
          </cell>
          <cell r="T15">
            <v>9274886</v>
          </cell>
        </row>
        <row r="16">
          <cell r="B16" t="str">
            <v>4.4ก 0+000.64-0+274.64</v>
          </cell>
          <cell r="D16" t="str">
            <v>เสาเข็ม ค.อ.ร. ขนาด 0.35 x 0.35 x 18.00 ม. ตอกเอียง</v>
          </cell>
          <cell r="T16">
            <v>5416909</v>
          </cell>
        </row>
        <row r="17">
          <cell r="B17" t="str">
            <v>4.4ก 0+000.64-0+274.64</v>
          </cell>
          <cell r="D17" t="str">
            <v>เสาเข็ม ค.อ.ร. ขนาด 0.35 x 0.35 x 18.00 ม. ตอกตรง</v>
          </cell>
          <cell r="T17">
            <v>3144853</v>
          </cell>
        </row>
        <row r="18">
          <cell r="B18" t="str">
            <v>4.4ก 0+000.64-0+274.64</v>
          </cell>
          <cell r="D18" t="str">
            <v xml:space="preserve">แผ่นกันดินสำเร็จรูป ค.ส.ล. ขนาด 1.00 x 1.32 x 0.12 ม. </v>
          </cell>
          <cell r="T18">
            <v>872245</v>
          </cell>
        </row>
        <row r="19">
          <cell r="B19" t="str">
            <v>4.4ก 0+000.64-0+274.64</v>
          </cell>
          <cell r="D19" t="str">
            <v xml:space="preserve">พื้นทางเดิน ค.ส.ล. หนา 0.50 ม. </v>
          </cell>
          <cell r="T19">
            <v>3517074</v>
          </cell>
        </row>
        <row r="20">
          <cell r="B20" t="str">
            <v>4.4ก 0+000.64-0+274.64</v>
          </cell>
          <cell r="D20" t="str">
            <v xml:space="preserve">งานกำแพงกั้นน้ำ สูง 0.90 ม. </v>
          </cell>
          <cell r="T20">
            <v>898164</v>
          </cell>
        </row>
        <row r="21">
          <cell r="B21" t="str">
            <v>4.4ก 0+000.64-0+274.64</v>
          </cell>
          <cell r="D21" t="str">
            <v xml:space="preserve">งานรอยต่อเผื่อการขยายตัว </v>
          </cell>
          <cell r="T21">
            <v>63370</v>
          </cell>
        </row>
        <row r="22">
          <cell r="B22" t="str">
            <v>4.4ก 0+000.64-0+274.64</v>
          </cell>
          <cell r="D22" t="str">
            <v xml:space="preserve">งานวางท่อระบายน้ำ ค.ส.ล. ขนาด Dia. 0.80 ม. </v>
          </cell>
          <cell r="T22">
            <v>1342395</v>
          </cell>
        </row>
        <row r="23">
          <cell r="B23" t="str">
            <v>4.4ก 0+000.64-0+274.64</v>
          </cell>
          <cell r="D23" t="str">
            <v>งานบ่อพัก ค.ส.ล. ( ท่อ Dia. 0.80 ม. ) ฝา ค.ส.ล.</v>
          </cell>
          <cell r="T23">
            <v>1941246</v>
          </cell>
        </row>
        <row r="24">
          <cell r="B24" t="str">
            <v>4.4ก 0+000.64-0+274.64</v>
          </cell>
          <cell r="D24" t="str">
            <v>งานบ่อรับน้ำ ค.ส.ล. พร้อมท่อ พีวีซี.  เชื่อมต่อบ่อพัก บ่อเว้นบ่อ</v>
          </cell>
          <cell r="T24">
            <v>102628</v>
          </cell>
        </row>
        <row r="25">
          <cell r="B25" t="str">
            <v>4.4ก 0+000.64-0+274.64</v>
          </cell>
          <cell r="D25" t="str">
            <v xml:space="preserve">งานบันไดท่าน้ำ ค.ส.ล.แบบ ST-1 </v>
          </cell>
          <cell r="T25">
            <v>262182</v>
          </cell>
        </row>
        <row r="26">
          <cell r="B26" t="str">
            <v>4.4ก 0+000.64-0+274.64</v>
          </cell>
          <cell r="D26" t="str">
            <v>งานหินทิ้งหน้าเขื่อน ( รวมค่าลำเลียง )</v>
          </cell>
          <cell r="T26">
            <v>5754178</v>
          </cell>
        </row>
        <row r="27">
          <cell r="B27" t="str">
            <v>4.4ก 0+000.64-0+274.64</v>
          </cell>
          <cell r="D27" t="str">
            <v>งานเรียงหินใหญ่หน้าเขื่อน ( รวมค่าลำเลียง )</v>
          </cell>
          <cell r="T27">
            <v>2303775</v>
          </cell>
        </row>
        <row r="28">
          <cell r="B28" t="str">
            <v>4.4ก 0+000.64-0+274.64</v>
          </cell>
          <cell r="D28" t="str">
            <v>งานดินขุดและขนทิ้ง ( รวมค่าลำเลียง )</v>
          </cell>
          <cell r="T28">
            <v>1170357</v>
          </cell>
        </row>
        <row r="29">
          <cell r="B29" t="str">
            <v>4.4ก 0+000.64-0+274.64</v>
          </cell>
          <cell r="D29" t="str">
            <v>งานแผ่นใยสังเคราะห์ หน้าเขื่อน</v>
          </cell>
          <cell r="T29">
            <v>511092</v>
          </cell>
        </row>
        <row r="30">
          <cell r="B30" t="str">
            <v>4.4ก 0+000.64-0+274.64</v>
          </cell>
          <cell r="D30" t="str">
            <v>งานดินถมบดอัดแน่น ( รวมค่าลำเลียง )</v>
          </cell>
          <cell r="T30">
            <v>291584</v>
          </cell>
        </row>
        <row r="31">
          <cell r="B31" t="str">
            <v>4.4ก 0+000.64-0+274.64</v>
          </cell>
          <cell r="D31" t="str">
            <v>งานทรายถมชุ่มน้ำอัดแน่น ( รวมค่าลำเลียง )</v>
          </cell>
          <cell r="T31">
            <v>3569402</v>
          </cell>
        </row>
        <row r="32">
          <cell r="B32" t="str">
            <v>4.4ก 0+000.64-0+274.64</v>
          </cell>
          <cell r="D32" t="str">
            <v>งาน STEEL WATER STOP PANEL ยาว 6.00 ม.</v>
          </cell>
          <cell r="T32">
            <v>7211250</v>
          </cell>
        </row>
        <row r="33">
          <cell r="B33" t="str">
            <v>4.4ก 0+000.64-0+274.64</v>
          </cell>
          <cell r="D33" t="str">
            <v>เหล็ก DB12 เชื่อมติด STEEL WATER STOP PANEL</v>
          </cell>
          <cell r="T33">
            <v>25701</v>
          </cell>
        </row>
        <row r="34">
          <cell r="B34" t="str">
            <v>4.4ก 0+000.64-0+274.64</v>
          </cell>
          <cell r="D34" t="str">
            <v xml:space="preserve">งานก่อสร้างรางวี ค.ส.ล.  </v>
          </cell>
          <cell r="T34">
            <v>14435</v>
          </cell>
        </row>
        <row r="35">
          <cell r="B35" t="str">
            <v>4.4ก 0+000.64-0+274.64</v>
          </cell>
          <cell r="D35" t="str">
            <v>เหล็กเสริมบริเวณหักมุมคันป้องกันน้ำท่วม 90 องศา</v>
          </cell>
          <cell r="T35">
            <v>22532</v>
          </cell>
        </row>
        <row r="36">
          <cell r="B36" t="str">
            <v>4.4ก 0+000.64-0+274.64</v>
          </cell>
          <cell r="D36" t="str">
            <v>พื้นทางเท้าปูคอนกรีตบล็อคประสาน</v>
          </cell>
          <cell r="T36">
            <v>48155</v>
          </cell>
        </row>
        <row r="37">
          <cell r="D37" t="str">
            <v>งานถนน ค.ส.ล.</v>
          </cell>
          <cell r="T37">
            <v>0</v>
          </cell>
        </row>
        <row r="38">
          <cell r="B38" t="str">
            <v>4.4ก 0+000.64-0+274.64</v>
          </cell>
          <cell r="D38" t="str">
            <v>รื้อผิวจราจร ค.ส.ล. เดิมและขนทิ้ง</v>
          </cell>
          <cell r="T38">
            <v>87511</v>
          </cell>
        </row>
        <row r="39">
          <cell r="B39" t="str">
            <v>4.4ก 0+000.64-0+274.64</v>
          </cell>
          <cell r="D39" t="str">
            <v>งานขุดดินและขนทิ้งงานก่อสร้างถนน ค.ส.ล.</v>
          </cell>
          <cell r="T39">
            <v>3799</v>
          </cell>
        </row>
        <row r="40">
          <cell r="B40" t="str">
            <v>4.4ก 0+000.64-0+274.64</v>
          </cell>
          <cell r="D40" t="str">
            <v xml:space="preserve">งานปรับเกลี่ยแต่งและบดอัดคันทางเดิม </v>
          </cell>
          <cell r="T40">
            <v>13129</v>
          </cell>
        </row>
        <row r="41">
          <cell r="B41" t="str">
            <v>4.4ก 0+000.64-0+274.64</v>
          </cell>
          <cell r="D41" t="str">
            <v>งานลูกรังรองพื้นทางบดอัดแน่น</v>
          </cell>
          <cell r="T41">
            <v>72397</v>
          </cell>
        </row>
        <row r="42">
          <cell r="B42" t="str">
            <v>4.4ก 0+000.64-0+274.64</v>
          </cell>
          <cell r="D42" t="str">
            <v xml:space="preserve">งานผิวจราจร ค.ส.ล. หนา 0.20 ม. </v>
          </cell>
          <cell r="T42">
            <v>663456</v>
          </cell>
        </row>
        <row r="43">
          <cell r="B43" t="str">
            <v>4.4ก 0+000.64-0+274.64</v>
          </cell>
          <cell r="D43" t="str">
            <v>งาน EXPANSION JOINT</v>
          </cell>
          <cell r="T43">
            <v>10247</v>
          </cell>
        </row>
        <row r="44">
          <cell r="B44" t="str">
            <v>4.4ก 0+000.64-0+274.64</v>
          </cell>
          <cell r="D44" t="str">
            <v>งาน CONTRACTION JOINT</v>
          </cell>
          <cell r="T44">
            <v>19879</v>
          </cell>
        </row>
        <row r="45">
          <cell r="B45" t="str">
            <v>4.4ก 0+000.64-0+274.64</v>
          </cell>
          <cell r="D45" t="str">
            <v>งาน Dummy joint</v>
          </cell>
          <cell r="T45">
            <v>12430</v>
          </cell>
        </row>
        <row r="46">
          <cell r="B46" t="str">
            <v>4.4ก 0+000.64-0+274.64</v>
          </cell>
          <cell r="D46" t="str">
            <v xml:space="preserve">งานตีเส้นจราจร </v>
          </cell>
          <cell r="T46">
            <v>17237</v>
          </cell>
        </row>
        <row r="47">
          <cell r="B47" t="str">
            <v>4.4ก 0+000.64-0+274.64</v>
          </cell>
          <cell r="D47" t="str">
            <v>งานจัดการจราจร</v>
          </cell>
          <cell r="T47">
            <v>67717</v>
          </cell>
        </row>
        <row r="48">
          <cell r="D48">
            <v>0</v>
          </cell>
          <cell r="T48">
            <v>0</v>
          </cell>
        </row>
        <row r="49">
          <cell r="D49">
            <v>0</v>
          </cell>
          <cell r="T49">
            <v>0</v>
          </cell>
        </row>
        <row r="50">
          <cell r="D50">
            <v>0</v>
          </cell>
          <cell r="T50">
            <v>0</v>
          </cell>
        </row>
        <row r="51">
          <cell r="D51">
            <v>0</v>
          </cell>
          <cell r="T51">
            <v>0</v>
          </cell>
        </row>
        <row r="52">
          <cell r="D52">
            <v>0</v>
          </cell>
          <cell r="T52">
            <v>0</v>
          </cell>
        </row>
        <row r="53">
          <cell r="D53">
            <v>0</v>
          </cell>
          <cell r="T53">
            <v>0</v>
          </cell>
        </row>
        <row r="54">
          <cell r="D54">
            <v>0</v>
          </cell>
          <cell r="T54">
            <v>0</v>
          </cell>
        </row>
        <row r="55">
          <cell r="D55">
            <v>0</v>
          </cell>
          <cell r="T55">
            <v>0</v>
          </cell>
        </row>
        <row r="56">
          <cell r="D56">
            <v>0</v>
          </cell>
          <cell r="T56">
            <v>0</v>
          </cell>
        </row>
        <row r="57">
          <cell r="D57">
            <v>0</v>
          </cell>
          <cell r="T57">
            <v>0</v>
          </cell>
        </row>
        <row r="58">
          <cell r="D58">
            <v>0</v>
          </cell>
          <cell r="T58">
            <v>0</v>
          </cell>
        </row>
        <row r="59">
          <cell r="D59">
            <v>0</v>
          </cell>
          <cell r="T59">
            <v>0</v>
          </cell>
        </row>
        <row r="60">
          <cell r="D60">
            <v>0</v>
          </cell>
          <cell r="T60">
            <v>0</v>
          </cell>
        </row>
        <row r="61">
          <cell r="D61">
            <v>0</v>
          </cell>
          <cell r="T61">
            <v>48731681</v>
          </cell>
        </row>
        <row r="62">
          <cell r="B62" t="str">
            <v>อู่ต่อเรือ0+030.44-0+041.44</v>
          </cell>
          <cell r="D62" t="str">
            <v xml:space="preserve">งานก่อสร้างคันป้องกันน้ำท่วม : ก่อสร้างเขื่อนคอนกรีตแบบ STEEL WATER STOP PANEL </v>
          </cell>
          <cell r="T62">
            <v>0</v>
          </cell>
        </row>
        <row r="63">
          <cell r="B63" t="str">
            <v>อู่ต่อเรือ0+030.44-0+041.44</v>
          </cell>
          <cell r="D63" t="str">
            <v>บริเวณอู่ต่อเรือริมแม่น้ำเจ้าพระยา</v>
          </cell>
          <cell r="T63">
            <v>0</v>
          </cell>
        </row>
        <row r="64">
          <cell r="B64" t="str">
            <v>อู่ต่อเรือ0+030.44-0+041.44</v>
          </cell>
          <cell r="D64" t="str">
            <v xml:space="preserve">ช่วง กม. </v>
          </cell>
          <cell r="T64">
            <v>0</v>
          </cell>
        </row>
        <row r="65">
          <cell r="B65" t="str">
            <v>อู่ต่อเรือ0+030.44-0+041.44</v>
          </cell>
          <cell r="D65" t="str">
            <v>ความยาวรวม</v>
          </cell>
          <cell r="T65">
            <v>0</v>
          </cell>
        </row>
        <row r="66">
          <cell r="B66" t="str">
            <v>อู่ต่อเรือ0+030.44-0+041.44</v>
          </cell>
          <cell r="D66" t="str">
            <v>งานขุดดินและขนทิ้ง</v>
          </cell>
          <cell r="T66">
            <v>1893</v>
          </cell>
        </row>
        <row r="67">
          <cell r="B67" t="str">
            <v>อู่ต่อเรือ0+030.44-0+041.44</v>
          </cell>
          <cell r="D67" t="str">
            <v>งานระบบป้องกันดินพัง</v>
          </cell>
          <cell r="T67">
            <v>25817</v>
          </cell>
        </row>
        <row r="68">
          <cell r="B68" t="str">
            <v>อู่ต่อเรือ0+030.44-0+041.44</v>
          </cell>
          <cell r="D68" t="str">
            <v>งานกำแพงกั้นน้ำค.ส.ล. สูง 2.10 ม. บริเวณประตูกั้นน้ำฉุกเฉินหมายเลข 1</v>
          </cell>
          <cell r="T68">
            <v>72868</v>
          </cell>
        </row>
        <row r="69">
          <cell r="B69" t="str">
            <v>อู่ต่อเรือ0+030.44-0+041.44</v>
          </cell>
          <cell r="D69" t="str">
            <v>งานคานทับหลังค.ส.ล.บริเวณประตูกั้นน้ำฉุกเฉินหมายเลข 1</v>
          </cell>
          <cell r="T69">
            <v>25691</v>
          </cell>
        </row>
        <row r="70">
          <cell r="B70" t="str">
            <v>อู่ต่อเรือ0+030.44-0+041.44</v>
          </cell>
          <cell r="D70" t="str">
            <v>งานบ่าค.ส.ล. รับประตูกั้นน้ำฉุกเฉินหมายเลข1ต่อเนื่องกำแพงค.ส.ล.ใหม่</v>
          </cell>
          <cell r="T70">
            <v>9145</v>
          </cell>
        </row>
        <row r="71">
          <cell r="B71" t="str">
            <v>อู่ต่อเรือ0+030.44-0+041.44</v>
          </cell>
          <cell r="D71" t="str">
            <v>งานบ่าค.ส.ล. รับประตูกั้นน้ำฉุกเฉินหมายเลข1ต่อเนื่องกำแพงค.ส.ล.เก่า</v>
          </cell>
          <cell r="T71">
            <v>15310</v>
          </cell>
        </row>
        <row r="72">
          <cell r="B72" t="str">
            <v>อู่ต่อเรือ0+030.44-0+041.44</v>
          </cell>
          <cell r="D72" t="str">
            <v>งาน STEEL WATER STOP PANEL ยาว 6.00 ม.</v>
          </cell>
          <cell r="T72">
            <v>283805</v>
          </cell>
        </row>
        <row r="73">
          <cell r="B73" t="str">
            <v>อู่ต่อเรือ0+030.44-0+041.44</v>
          </cell>
          <cell r="D73" t="str">
            <v>เหล็ก DB12 เชื่อมติด STEEL WATER STOP PANEL</v>
          </cell>
          <cell r="T73">
            <v>1007</v>
          </cell>
        </row>
        <row r="74">
          <cell r="B74" t="str">
            <v>อู่ต่อเรือ0+030.44-0+041.44</v>
          </cell>
          <cell r="D74" t="str">
            <v>รื้อผิวจราจร ค.ส.ล. เดิมและขนทิ้ง</v>
          </cell>
          <cell r="T74">
            <v>4104</v>
          </cell>
        </row>
        <row r="75">
          <cell r="B75" t="str">
            <v>อู่ต่อเรือ0+030.44-0+041.44</v>
          </cell>
          <cell r="D75" t="str">
            <v>งานทรายถมชุ่มน้ำอัดแน่น ( รวมค่าลำเลียง )</v>
          </cell>
          <cell r="T75">
            <v>12965</v>
          </cell>
        </row>
        <row r="76">
          <cell r="B76" t="str">
            <v>อู่ต่อเรือ0+030.44-0+041.44</v>
          </cell>
          <cell r="D76" t="str">
            <v xml:space="preserve">งานผิวจราจร ค.ส.ล. หนา 0.20 ม. </v>
          </cell>
          <cell r="T76">
            <v>22191</v>
          </cell>
        </row>
        <row r="77">
          <cell r="B77" t="str">
            <v>อู่ต่อเรือ0+030.44-0+041.44</v>
          </cell>
          <cell r="D77" t="str">
            <v>งานจัดการจราจร</v>
          </cell>
          <cell r="T77">
            <v>3073</v>
          </cell>
        </row>
        <row r="78">
          <cell r="B78" t="str">
            <v>อู่ต่อเรือ0+030.44-0+041.44</v>
          </cell>
          <cell r="D78" t="str">
            <v>งานแผ่นยางบวมน้ำกว้าง 2.5 ซม.</v>
          </cell>
          <cell r="T78">
            <v>331</v>
          </cell>
        </row>
        <row r="79">
          <cell r="B79" t="str">
            <v>อู่ต่อเรือ0+030.44-0+041.44</v>
          </cell>
          <cell r="D79" t="str">
            <v>งานบานประตูกั้นน้ำฉุกเฉินหมายเลข 1 กว้าง 2 ม.</v>
          </cell>
          <cell r="T79">
            <v>52553</v>
          </cell>
        </row>
        <row r="80">
          <cell r="B80" t="str">
            <v>อู่ต่อเรือ0+030.44-0+041.44</v>
          </cell>
          <cell r="D80" t="str">
            <v>งานธรณี STAINLESS STEEL ประตูกั้นน้ำฉุกเฉิน หมายเลข 1</v>
          </cell>
          <cell r="T80">
            <v>7870</v>
          </cell>
        </row>
        <row r="81">
          <cell r="B81" t="str">
            <v>อู่ต่อเรือ0+030.44-0+041.44</v>
          </cell>
          <cell r="D81" t="str">
            <v>งาน STAINLESS STEEL นำร่องบานประตูระบายน้ำฉุกเฉิน หมายเลข 1</v>
          </cell>
          <cell r="T81">
            <v>58637</v>
          </cell>
        </row>
        <row r="82">
          <cell r="D82">
            <v>0</v>
          </cell>
          <cell r="T82">
            <v>0</v>
          </cell>
        </row>
        <row r="83">
          <cell r="D83">
            <v>0</v>
          </cell>
          <cell r="T83">
            <v>0</v>
          </cell>
        </row>
        <row r="84">
          <cell r="D84">
            <v>0</v>
          </cell>
          <cell r="T84">
            <v>0</v>
          </cell>
        </row>
        <row r="85">
          <cell r="D85">
            <v>0</v>
          </cell>
          <cell r="T85">
            <v>0</v>
          </cell>
        </row>
        <row r="86">
          <cell r="D86">
            <v>0</v>
          </cell>
          <cell r="T86">
            <v>0</v>
          </cell>
        </row>
        <row r="87">
          <cell r="D87">
            <v>0</v>
          </cell>
          <cell r="T87">
            <v>0</v>
          </cell>
        </row>
        <row r="88">
          <cell r="D88">
            <v>0</v>
          </cell>
          <cell r="T88">
            <v>0</v>
          </cell>
        </row>
        <row r="89">
          <cell r="D89">
            <v>0</v>
          </cell>
          <cell r="T89">
            <v>0</v>
          </cell>
        </row>
        <row r="90">
          <cell r="D90">
            <v>0</v>
          </cell>
          <cell r="T90">
            <v>0</v>
          </cell>
        </row>
        <row r="91">
          <cell r="D91">
            <v>0</v>
          </cell>
          <cell r="T91">
            <v>0</v>
          </cell>
        </row>
        <row r="92">
          <cell r="D92">
            <v>0</v>
          </cell>
          <cell r="T92">
            <v>0</v>
          </cell>
        </row>
        <row r="93">
          <cell r="D93">
            <v>0</v>
          </cell>
          <cell r="T93">
            <v>0</v>
          </cell>
        </row>
        <row r="94">
          <cell r="D94">
            <v>0</v>
          </cell>
          <cell r="T94">
            <v>0</v>
          </cell>
        </row>
        <row r="95">
          <cell r="D95">
            <v>0</v>
          </cell>
          <cell r="T95">
            <v>0</v>
          </cell>
        </row>
        <row r="96">
          <cell r="D96">
            <v>0</v>
          </cell>
          <cell r="T96">
            <v>0</v>
          </cell>
        </row>
        <row r="97">
          <cell r="D97">
            <v>0</v>
          </cell>
          <cell r="T97">
            <v>597260</v>
          </cell>
        </row>
        <row r="98">
          <cell r="B98" t="str">
            <v>อู่ต่อเรือ0+041.44-0+099.00</v>
          </cell>
          <cell r="D98" t="str">
            <v>งานก่อสร้างคันป้องกันน้ำท่วม : ก่อสร้างกำแพงค.ส.ล.และประตูอู่ต่อเรือ</v>
          </cell>
          <cell r="T98">
            <v>0</v>
          </cell>
        </row>
        <row r="99">
          <cell r="B99" t="str">
            <v>อู่ต่อเรือ0+041.44-0+099.00</v>
          </cell>
          <cell r="D99" t="str">
            <v>บริเวณอู่ต่อเรือริมแม่น้ำเจ้าพระยา</v>
          </cell>
          <cell r="T99">
            <v>0</v>
          </cell>
        </row>
        <row r="100">
          <cell r="B100" t="str">
            <v>อู่ต่อเรือ0+041.44-0+099.00</v>
          </cell>
          <cell r="D100" t="str">
            <v xml:space="preserve">ช่วง กม. </v>
          </cell>
          <cell r="T100">
            <v>0</v>
          </cell>
        </row>
        <row r="101">
          <cell r="B101" t="str">
            <v>อู่ต่อเรือ0+041.44-0+099.00</v>
          </cell>
          <cell r="D101" t="str">
            <v>ความยาวรวม</v>
          </cell>
          <cell r="T101">
            <v>0</v>
          </cell>
        </row>
        <row r="102">
          <cell r="B102" t="str">
            <v>อู่ต่อเรือ0+041.44-0+099.00</v>
          </cell>
          <cell r="D102" t="str">
            <v>งานกำแพงค.ส.ล.สูง 0.70ม. ต่อจากโครงสร้างเดิม</v>
          </cell>
          <cell r="T102">
            <v>263590</v>
          </cell>
        </row>
        <row r="103">
          <cell r="B103" t="str">
            <v>อู่ต่อเรือ0+041.44-0+099.00</v>
          </cell>
          <cell r="D103" t="str">
            <v>งานแผ่นยางบวมน้ำกว้าง2.5ซม.</v>
          </cell>
          <cell r="T103">
            <v>9786</v>
          </cell>
        </row>
        <row r="104">
          <cell r="B104" t="str">
            <v>อู่ต่อเรือ0+041.44-0+099.00</v>
          </cell>
          <cell r="D104" t="str">
            <v>งานประตูกั้นค.ส.ล.น้ำฉุกเฉินหมายเลข 3 และ ถนนค.ส.ล.</v>
          </cell>
          <cell r="T104">
            <v>1278945</v>
          </cell>
        </row>
        <row r="105">
          <cell r="B105" t="str">
            <v>อู่ต่อเรือ0+041.44-0+099.00</v>
          </cell>
          <cell r="D105" t="str">
            <v>งานบ่าค.ส.ล.รองรับประตูกั้นน้ำฉุกเฉินหมายเลข 2</v>
          </cell>
          <cell r="T105">
            <v>41193</v>
          </cell>
        </row>
        <row r="106">
          <cell r="B106" t="str">
            <v>อู่ต่อเรือ0+041.44-0+099.00</v>
          </cell>
          <cell r="D106" t="str">
            <v>งานธรณีประตูค.ส.ล.ประตูกั้นน้ำฉุกเฉินหมายเลข 2</v>
          </cell>
          <cell r="T106">
            <v>11105</v>
          </cell>
        </row>
        <row r="107">
          <cell r="B107" t="str">
            <v>อู่ต่อเรือ0+041.44-0+099.00</v>
          </cell>
          <cell r="D107" t="str">
            <v>งานบานประตูเหล็กกั้นน้ำฉุกเฉินหมายเลข 2</v>
          </cell>
          <cell r="T107">
            <v>52502</v>
          </cell>
        </row>
        <row r="108">
          <cell r="B108" t="str">
            <v>อู่ต่อเรือ0+041.44-0+099.00</v>
          </cell>
          <cell r="D108" t="str">
            <v>งานธรณี STAINLESS STEEL ประตูกั้นน้ำฉุกเฉิน หมายเลข 2</v>
          </cell>
          <cell r="T108">
            <v>7870</v>
          </cell>
        </row>
        <row r="109">
          <cell r="B109" t="str">
            <v>อู่ต่อเรือ0+041.44-0+099.00</v>
          </cell>
          <cell r="D109" t="str">
            <v>งาน STAINLESS STEEL นำร่องบานประตูระบายน้ำฉุกเฉิน หมายเลข 2</v>
          </cell>
          <cell r="T109">
            <v>58637</v>
          </cell>
        </row>
        <row r="110">
          <cell r="D110">
            <v>0</v>
          </cell>
          <cell r="T110">
            <v>0</v>
          </cell>
        </row>
        <row r="111">
          <cell r="D111">
            <v>0</v>
          </cell>
          <cell r="T111">
            <v>0</v>
          </cell>
        </row>
        <row r="112">
          <cell r="D112">
            <v>0</v>
          </cell>
          <cell r="T112">
            <v>0</v>
          </cell>
        </row>
        <row r="113">
          <cell r="D113">
            <v>0</v>
          </cell>
          <cell r="T113">
            <v>0</v>
          </cell>
        </row>
        <row r="114">
          <cell r="D114">
            <v>0</v>
          </cell>
          <cell r="T114">
            <v>0</v>
          </cell>
        </row>
        <row r="115">
          <cell r="D115">
            <v>0</v>
          </cell>
          <cell r="T115">
            <v>1723628</v>
          </cell>
        </row>
        <row r="116">
          <cell r="B116" t="str">
            <v>4.4ก 0+323.38-0+580.38</v>
          </cell>
          <cell r="D116" t="str">
            <v>งานก่อสร้างคันป้องกันน้ำท่วมแบบที่ 4.4 ก : ก่อสร้างเขื่อนคอนกรีตแบบเสาเข็มหลักพร้อม STEEL WATER STOP PANEL / เขื่อนโต๊ะ</v>
          </cell>
          <cell r="T116">
            <v>0</v>
          </cell>
        </row>
        <row r="117">
          <cell r="B117" t="str">
            <v>4.4ก 0+323.38-0+580.38</v>
          </cell>
          <cell r="D117" t="str">
            <v xml:space="preserve">ช่วง กม. </v>
          </cell>
          <cell r="T117">
            <v>0</v>
          </cell>
        </row>
        <row r="118">
          <cell r="B118" t="str">
            <v>4.4ก 0+323.38-0+580.38</v>
          </cell>
          <cell r="D118" t="str">
            <v>ความยาวรวม</v>
          </cell>
          <cell r="T118">
            <v>0</v>
          </cell>
        </row>
        <row r="119">
          <cell r="B119" t="str">
            <v>4.4ก 0+323.38-0+580.38</v>
          </cell>
          <cell r="D119" t="str">
            <v>งานถางป่าปรับพื้นที่</v>
          </cell>
          <cell r="T119">
            <v>5127</v>
          </cell>
        </row>
        <row r="120">
          <cell r="B120" t="str">
            <v>4.4ก 0+323.38-0+580.38</v>
          </cell>
          <cell r="D120" t="str">
            <v>เสาเข็ม ค.อ.ร. ขนาด I - 0.45 x 0.45 x 18.00 ม.</v>
          </cell>
          <cell r="T120">
            <v>8612394</v>
          </cell>
        </row>
        <row r="121">
          <cell r="B121" t="str">
            <v>4.4ก 0+323.38-0+580.38</v>
          </cell>
          <cell r="D121" t="str">
            <v>เสาเข็ม ค.อ.ร. ขนาด 0.35 x 0.35 x 18.00 ม. ตอกเอียง</v>
          </cell>
          <cell r="T121">
            <v>5017768</v>
          </cell>
        </row>
        <row r="122">
          <cell r="B122" t="str">
            <v>4.4ก 0+323.38-0+580.38</v>
          </cell>
          <cell r="D122" t="str">
            <v>เสาเข็ม ค.อ.ร. ขนาด 0.35 x 0.35 x 18.00 ม. ตอกตรง</v>
          </cell>
          <cell r="T122">
            <v>2948300</v>
          </cell>
        </row>
        <row r="123">
          <cell r="B123" t="str">
            <v>4.4ก 0+323.38-0+580.38</v>
          </cell>
          <cell r="D123" t="str">
            <v xml:space="preserve">แผ่นกันดินสำเร็จรูป ค.ส.ล. ขนาด 1.00 x 1.32 x 0.12 ม. </v>
          </cell>
          <cell r="T123">
            <v>819527</v>
          </cell>
        </row>
        <row r="124">
          <cell r="B124" t="str">
            <v>4.4ก 0+323.38-0+580.38</v>
          </cell>
          <cell r="D124" t="str">
            <v xml:space="preserve">พื้นทางเดิน ค.ส.ล. หนา 0.50 ม. </v>
          </cell>
          <cell r="T124">
            <v>3277826</v>
          </cell>
        </row>
        <row r="125">
          <cell r="B125" t="str">
            <v>4.4ก 0+323.38-0+580.38</v>
          </cell>
          <cell r="D125" t="str">
            <v xml:space="preserve">งานกำแพงกั้นน้ำ สูง 0.90 ม. </v>
          </cell>
          <cell r="T125">
            <v>821246</v>
          </cell>
        </row>
        <row r="126">
          <cell r="B126" t="str">
            <v>4.4ก 0+323.38-0+580.38</v>
          </cell>
          <cell r="D126" t="str">
            <v xml:space="preserve">งานบันไดท่าน้ำ ค.ส.ล.แบบ ST-1 </v>
          </cell>
          <cell r="T126">
            <v>262182</v>
          </cell>
        </row>
        <row r="127">
          <cell r="B127" t="str">
            <v>4.4ก 0+323.38-0+580.38</v>
          </cell>
          <cell r="D127" t="str">
            <v xml:space="preserve">งานรอยต่อเผื่อการขยายตัว </v>
          </cell>
          <cell r="T127">
            <v>56329</v>
          </cell>
        </row>
        <row r="128">
          <cell r="B128" t="str">
            <v>4.4ก 0+323.38-0+580.38</v>
          </cell>
          <cell r="D128" t="str">
            <v>งานหินทิ้งหน้าเขื่อน ( รวมค่าลำเลียง )</v>
          </cell>
          <cell r="T128">
            <v>4948531</v>
          </cell>
        </row>
        <row r="129">
          <cell r="B129" t="str">
            <v>4.4ก 0+323.38-0+580.38</v>
          </cell>
          <cell r="D129" t="str">
            <v>งานเรียงหินใหญ่หน้าเขื่อน ( รวมค่าลำเลียง )</v>
          </cell>
          <cell r="T129">
            <v>2160840</v>
          </cell>
        </row>
        <row r="130">
          <cell r="B130" t="str">
            <v>4.4ก 0+323.38-0+580.38</v>
          </cell>
          <cell r="D130" t="str">
            <v>งานดินขุดและขนทิ้ง ( รวมค่าลำเลียง )</v>
          </cell>
          <cell r="T130">
            <v>420723</v>
          </cell>
        </row>
        <row r="131">
          <cell r="B131" t="str">
            <v>4.4ก 0+323.38-0+580.38</v>
          </cell>
          <cell r="D131" t="str">
            <v>งานแผ่นใยสังเคราะห์ หน้าเขื่อน</v>
          </cell>
          <cell r="T131">
            <v>543137</v>
          </cell>
        </row>
        <row r="132">
          <cell r="B132" t="str">
            <v>4.4ก 0+323.38-0+580.38</v>
          </cell>
          <cell r="D132" t="str">
            <v>งานทรายถมชุ่มน้ำอัดแน่น ( รวมค่าลำเลียง )</v>
          </cell>
          <cell r="T132">
            <v>4354530</v>
          </cell>
        </row>
        <row r="133">
          <cell r="B133" t="str">
            <v>4.4ก 0+323.38-0+580.38</v>
          </cell>
          <cell r="D133" t="str">
            <v>งาน STEEL WATER STOP PANEL ยาว 6.00 ม.</v>
          </cell>
          <cell r="T133">
            <v>6643768</v>
          </cell>
        </row>
        <row r="134">
          <cell r="B134" t="str">
            <v>4.4ก 0+323.38-0+580.38</v>
          </cell>
          <cell r="D134" t="str">
            <v>เหล็ก DB12 เชื่อมติด STEEL WATER STOP PANEL</v>
          </cell>
          <cell r="T134">
            <v>23685</v>
          </cell>
        </row>
        <row r="135">
          <cell r="D135" t="str">
            <v>งานถนน ค.ส.ล.</v>
          </cell>
          <cell r="T135">
            <v>0</v>
          </cell>
        </row>
        <row r="136">
          <cell r="B136" t="str">
            <v>4.4ก 0+323.38-0+580.38</v>
          </cell>
          <cell r="D136" t="str">
            <v>รื้อผิวจราจร ค.ส.ล. เดิมและขนทิ้ง</v>
          </cell>
          <cell r="T136">
            <v>92797</v>
          </cell>
        </row>
        <row r="137">
          <cell r="B137" t="str">
            <v>4.4ก 0+323.38-0+580.38</v>
          </cell>
          <cell r="D137" t="str">
            <v>งานขุดดินและขนทิ้ง</v>
          </cell>
          <cell r="T137">
            <v>3716</v>
          </cell>
        </row>
        <row r="138">
          <cell r="B138" t="str">
            <v>4.4ก 0+323.38-0+580.38</v>
          </cell>
          <cell r="D138" t="str">
            <v>งานปรับเกลี่ยแต่งและบดอัดคันทางเดิม</v>
          </cell>
          <cell r="T138">
            <v>11344</v>
          </cell>
        </row>
        <row r="139">
          <cell r="B139" t="str">
            <v>4.4ก 0+323.38-0+580.38</v>
          </cell>
          <cell r="D139" t="str">
            <v>งานลูกรังรองพื้นทางบดอัดแน่น</v>
          </cell>
          <cell r="T139">
            <v>90881</v>
          </cell>
        </row>
        <row r="140">
          <cell r="B140" t="str">
            <v>4.4ก 0+323.38-0+580.38</v>
          </cell>
          <cell r="D140" t="str">
            <v xml:space="preserve">งานผิวจราจร ค.ส.ล. หนา 0.20 ม. </v>
          </cell>
          <cell r="T140">
            <v>551920</v>
          </cell>
        </row>
        <row r="141">
          <cell r="B141" t="str">
            <v>4.4ก 0+323.38-0+580.38</v>
          </cell>
          <cell r="D141" t="str">
            <v>งาน EXPANSION JOINT</v>
          </cell>
          <cell r="T141">
            <v>10247</v>
          </cell>
        </row>
        <row r="142">
          <cell r="B142" t="str">
            <v>4.4ก 0+323.38-0+580.38</v>
          </cell>
          <cell r="D142" t="str">
            <v>งาน CONTRACTION JOINT</v>
          </cell>
          <cell r="T142">
            <v>15119</v>
          </cell>
        </row>
        <row r="143">
          <cell r="B143" t="str">
            <v>4.4ก 0+323.38-0+580.38</v>
          </cell>
          <cell r="D143" t="str">
            <v>งาน Dummy joint</v>
          </cell>
          <cell r="T143">
            <v>13181</v>
          </cell>
        </row>
        <row r="144">
          <cell r="B144" t="str">
            <v>4.4ก 0+323.38-0+580.38</v>
          </cell>
          <cell r="D144" t="str">
            <v>งานตีเส้นจราจร</v>
          </cell>
          <cell r="T144">
            <v>18278</v>
          </cell>
        </row>
        <row r="145">
          <cell r="B145" t="str">
            <v>4.4ก 0+323.38-0+580.38</v>
          </cell>
          <cell r="D145" t="str">
            <v>งานจัดการจราจร</v>
          </cell>
          <cell r="T145">
            <v>71808</v>
          </cell>
        </row>
        <row r="146">
          <cell r="D146">
            <v>0</v>
          </cell>
          <cell r="T146">
            <v>0</v>
          </cell>
        </row>
        <row r="147">
          <cell r="D147">
            <v>0</v>
          </cell>
          <cell r="T147">
            <v>0</v>
          </cell>
        </row>
        <row r="148">
          <cell r="D148">
            <v>0</v>
          </cell>
          <cell r="T148">
            <v>0</v>
          </cell>
        </row>
        <row r="149">
          <cell r="D149">
            <v>0</v>
          </cell>
          <cell r="T149">
            <v>0</v>
          </cell>
        </row>
        <row r="150">
          <cell r="D150">
            <v>0</v>
          </cell>
          <cell r="T150">
            <v>0</v>
          </cell>
        </row>
        <row r="151">
          <cell r="D151">
            <v>0</v>
          </cell>
          <cell r="T151">
            <v>41795204</v>
          </cell>
        </row>
        <row r="152">
          <cell r="D152" t="str">
            <v>งานก่อสร้างคันป้องกันน้ำท่วมแบบที่ 4.4 ข : ก่อสร้างเขื่อนคอนกรีตแบบเสาเข็มหลักพร้อม STEEL WATER STOP PANEL / เขื่อนโต๊ะ</v>
          </cell>
          <cell r="T152">
            <v>0</v>
          </cell>
        </row>
        <row r="153">
          <cell r="D153" t="str">
            <v xml:space="preserve">ช่วง กม. </v>
          </cell>
          <cell r="T153">
            <v>0</v>
          </cell>
        </row>
        <row r="154">
          <cell r="D154" t="str">
            <v>ความยาวรวม</v>
          </cell>
          <cell r="T154">
            <v>0</v>
          </cell>
        </row>
        <row r="155">
          <cell r="B155" t="str">
            <v>4.4ข 0+580.38-0+874.38</v>
          </cell>
          <cell r="D155" t="str">
            <v>งานถางป่าปรับพื้นที่</v>
          </cell>
          <cell r="T155">
            <v>5865</v>
          </cell>
        </row>
        <row r="156">
          <cell r="B156" t="str">
            <v>4.4ข 0+580.38-0+874.38</v>
          </cell>
          <cell r="D156" t="str">
            <v>เสาเข็ม ค.อ.ร. ขนาด I - 0.45 x 0.45 x 18.00 ม.</v>
          </cell>
          <cell r="T156">
            <v>19590831</v>
          </cell>
        </row>
        <row r="157">
          <cell r="B157" t="str">
            <v>4.4ข 0+580.38-0+874.38</v>
          </cell>
          <cell r="D157" t="str">
            <v>เสาเข็ม ค.อ.ร. ขนาด 0.35 x 0.35 x 18.00 ม. ตอกตรง</v>
          </cell>
          <cell r="T157">
            <v>3313327</v>
          </cell>
        </row>
        <row r="158">
          <cell r="B158" t="str">
            <v>4.4ข 0+580.38-0+874.38</v>
          </cell>
          <cell r="D158" t="str">
            <v xml:space="preserve">แผ่นกันดินสำเร็จรูปค.ส.ล.ขนาด 1.00 x 1.32 x 0.12  ม. </v>
          </cell>
          <cell r="T158">
            <v>1888268</v>
          </cell>
        </row>
        <row r="159">
          <cell r="B159" t="str">
            <v>4.4ข 0+580.38-0+874.38</v>
          </cell>
          <cell r="D159" t="str">
            <v>พื้นทางเดิน ค.ส.ล.หนา 0.50 ม.</v>
          </cell>
          <cell r="T159">
            <v>3833880</v>
          </cell>
        </row>
        <row r="160">
          <cell r="B160" t="str">
            <v>4.4ข 0+580.38-0+874.38</v>
          </cell>
          <cell r="D160" t="str">
            <v xml:space="preserve">งานกำแพงกั้นน้ำ สูง 0.90 ม. </v>
          </cell>
          <cell r="T160">
            <v>933185</v>
          </cell>
        </row>
        <row r="161">
          <cell r="B161" t="str">
            <v>4.4ข 0+580.38-0+874.38</v>
          </cell>
          <cell r="D161" t="str">
            <v xml:space="preserve">งานรอยต่อเผื่อการขยายตัว </v>
          </cell>
          <cell r="T161">
            <v>65224</v>
          </cell>
        </row>
        <row r="162">
          <cell r="B162" t="str">
            <v>4.4ข 0+580.38-0+874.38</v>
          </cell>
          <cell r="D162" t="str">
            <v xml:space="preserve">งานบันไดท่าน้ำ ค.ส.ล.แบบ ST-1 </v>
          </cell>
          <cell r="T162">
            <v>262182</v>
          </cell>
        </row>
        <row r="163">
          <cell r="B163" t="str">
            <v>4.4ข 0+580.38-0+874.38</v>
          </cell>
          <cell r="D163" t="str">
            <v>งานหินทิ้งหน้าเขื่อน ( รวมค่าลำเลียง )</v>
          </cell>
          <cell r="T163">
            <v>6472259</v>
          </cell>
        </row>
        <row r="164">
          <cell r="B164" t="str">
            <v>4.4ข 0+580.38-0+874.38</v>
          </cell>
          <cell r="D164" t="str">
            <v>งานเรียงหินใหญ่หน้าเขื่อน ( รวมค่าลำเลียง )</v>
          </cell>
          <cell r="T164">
            <v>2471934</v>
          </cell>
        </row>
        <row r="165">
          <cell r="B165" t="str">
            <v>4.4ข 0+580.38-0+874.38</v>
          </cell>
          <cell r="D165" t="str">
            <v>งานดินขุดและขนทิ้ง ( รวมค่าลำเลียง )</v>
          </cell>
          <cell r="T165">
            <v>182583</v>
          </cell>
        </row>
        <row r="166">
          <cell r="B166" t="str">
            <v>4.4ข 0+580.38-0+874.38</v>
          </cell>
          <cell r="D166" t="str">
            <v>งานแผ่นใยสังเคราะห์ หน้าเขื่อน</v>
          </cell>
          <cell r="T166">
            <v>632645</v>
          </cell>
        </row>
        <row r="167">
          <cell r="B167" t="str">
            <v>4.4ข 0+580.38-0+874.38</v>
          </cell>
          <cell r="D167" t="str">
            <v>งานดินถมบดอัดแน่น ( รวมค่าลำเลียง )</v>
          </cell>
          <cell r="T167">
            <v>138653</v>
          </cell>
        </row>
        <row r="168">
          <cell r="B168" t="str">
            <v>4.4ข 0+580.38-0+874.38</v>
          </cell>
          <cell r="D168" t="str">
            <v>งานทรายถมชุ่มน้ำอัดแน่น ( รวมค่าลำเลียง )</v>
          </cell>
          <cell r="T168">
            <v>5040072</v>
          </cell>
        </row>
        <row r="169">
          <cell r="B169" t="str">
            <v>4.4ข 0+580.38-0+874.38</v>
          </cell>
          <cell r="D169" t="str">
            <v>งาน STEEL WATER STOP PANEL ยาว 8.00 ม.</v>
          </cell>
          <cell r="T169">
            <v>10061926</v>
          </cell>
        </row>
        <row r="170">
          <cell r="B170" t="str">
            <v>4.4ข 0+580.38-0+874.38</v>
          </cell>
          <cell r="D170" t="str">
            <v>เหล็ก DB12 เชื่อมติด STEEL WATER STOP PANEL</v>
          </cell>
          <cell r="T170">
            <v>27023</v>
          </cell>
        </row>
        <row r="171">
          <cell r="B171" t="str">
            <v>4.4ข 0+580.38-0+874.38</v>
          </cell>
          <cell r="D171" t="str">
            <v>งานจัดการจราจร</v>
          </cell>
          <cell r="T171">
            <v>1676</v>
          </cell>
        </row>
        <row r="172">
          <cell r="B172" t="str">
            <v>4.4ข 0+580.38-0+874.38</v>
          </cell>
          <cell r="D172" t="str">
            <v>งานรางระบายน้ำค.ส.ล.ตัวยูกว้าง 0.50ม.</v>
          </cell>
          <cell r="T172">
            <v>3136534</v>
          </cell>
        </row>
        <row r="173">
          <cell r="B173" t="str">
            <v>4.4ข 0+580.38-0+874.38</v>
          </cell>
          <cell r="D173" t="str">
            <v>รื้อผิวจราจร ค.ส.ล. เดิมและขนทิ้ง</v>
          </cell>
          <cell r="T173">
            <v>505</v>
          </cell>
        </row>
        <row r="174">
          <cell r="D174">
            <v>0</v>
          </cell>
          <cell r="T174">
            <v>0</v>
          </cell>
        </row>
        <row r="175">
          <cell r="D175">
            <v>0</v>
          </cell>
          <cell r="T175">
            <v>0</v>
          </cell>
        </row>
        <row r="176">
          <cell r="D176">
            <v>0</v>
          </cell>
          <cell r="T176">
            <v>0</v>
          </cell>
        </row>
        <row r="177">
          <cell r="D177">
            <v>0</v>
          </cell>
          <cell r="T177">
            <v>0</v>
          </cell>
        </row>
        <row r="178">
          <cell r="D178">
            <v>0</v>
          </cell>
          <cell r="T178">
            <v>0</v>
          </cell>
        </row>
        <row r="179">
          <cell r="D179">
            <v>0</v>
          </cell>
          <cell r="T179">
            <v>0</v>
          </cell>
        </row>
        <row r="180">
          <cell r="D180">
            <v>0</v>
          </cell>
          <cell r="T180">
            <v>0</v>
          </cell>
        </row>
        <row r="181">
          <cell r="D181">
            <v>0</v>
          </cell>
          <cell r="T181">
            <v>0</v>
          </cell>
        </row>
        <row r="182">
          <cell r="D182">
            <v>0</v>
          </cell>
          <cell r="T182">
            <v>0</v>
          </cell>
        </row>
        <row r="183">
          <cell r="D183">
            <v>0</v>
          </cell>
          <cell r="T183">
            <v>0</v>
          </cell>
        </row>
        <row r="184">
          <cell r="D184">
            <v>0</v>
          </cell>
          <cell r="T184">
            <v>0</v>
          </cell>
        </row>
        <row r="185">
          <cell r="D185">
            <v>0</v>
          </cell>
          <cell r="T185">
            <v>0</v>
          </cell>
        </row>
        <row r="186">
          <cell r="D186">
            <v>0</v>
          </cell>
          <cell r="T186">
            <v>0</v>
          </cell>
        </row>
        <row r="187">
          <cell r="D187">
            <v>0</v>
          </cell>
          <cell r="T187">
            <v>58058572</v>
          </cell>
        </row>
        <row r="188">
          <cell r="D188" t="str">
            <v>งานก่อสร้างคันป้องกันน้ำท่วมแบบที่ 4.6 ข : ก่อสร้างเขื่อนคอนกรีตแบบ STEEL WATER STOP PANEL พร้อมทางเท้า</v>
          </cell>
          <cell r="T188">
            <v>0</v>
          </cell>
        </row>
        <row r="189">
          <cell r="D189" t="str">
            <v xml:space="preserve">ช่วง กม. </v>
          </cell>
          <cell r="T189">
            <v>0</v>
          </cell>
        </row>
        <row r="190">
          <cell r="D190" t="str">
            <v>ความยาวรวม</v>
          </cell>
          <cell r="T190">
            <v>0</v>
          </cell>
        </row>
        <row r="191">
          <cell r="B191" t="str">
            <v>4.6ข 0+880.22-0+884.67</v>
          </cell>
          <cell r="D191" t="str">
            <v>งานดินขุดและขนทิ้ง ( รวมค่าลำเลียง )</v>
          </cell>
          <cell r="T191">
            <v>2798</v>
          </cell>
        </row>
        <row r="192">
          <cell r="B192" t="str">
            <v>4.6ข 0+880.22-0+884.67</v>
          </cell>
          <cell r="D192" t="str">
            <v>งานดินถมบดอัดแน่น ( รวมค่าลำเลียง )</v>
          </cell>
          <cell r="T192">
            <v>9004</v>
          </cell>
        </row>
        <row r="193">
          <cell r="B193" t="str">
            <v>4.6ข 0+880.22-0+884.67</v>
          </cell>
          <cell r="D193" t="str">
            <v>งานเรียงหินใหญ่หน้าเขื่อน ( รวมค่าลำเลียง )</v>
          </cell>
          <cell r="T193">
            <v>3712</v>
          </cell>
        </row>
        <row r="194">
          <cell r="B194" t="str">
            <v>4.6ข 0+880.22-0+884.67</v>
          </cell>
          <cell r="D194" t="str">
            <v>งาน STEEL WATER STOP PANEL ยาว 6.00 ม.</v>
          </cell>
          <cell r="T194">
            <v>116102</v>
          </cell>
        </row>
        <row r="195">
          <cell r="B195" t="str">
            <v>4.6ข 0+880.22-0+884.67</v>
          </cell>
          <cell r="D195" t="str">
            <v>เหล็ก DB12 เชื่อมติด STEEL WATER STOP PANEL</v>
          </cell>
          <cell r="T195">
            <v>440</v>
          </cell>
        </row>
        <row r="196">
          <cell r="B196" t="str">
            <v>4.6ข 0+880.22-0+884.67</v>
          </cell>
          <cell r="D196" t="str">
            <v>คานทับหลัง ค.ส.ล. ขนาด 0.50 x 0.50 ม.</v>
          </cell>
          <cell r="T196">
            <v>11952</v>
          </cell>
        </row>
        <row r="197">
          <cell r="B197" t="str">
            <v>4.6ข 0+880.22-0+884.67</v>
          </cell>
          <cell r="D197" t="str">
            <v>กำแพงกันน้ำ</v>
          </cell>
          <cell r="T197">
            <v>30809</v>
          </cell>
        </row>
        <row r="198">
          <cell r="B198" t="str">
            <v>4.6ข 0+880.22-0+884.67</v>
          </cell>
          <cell r="D198" t="str">
            <v>พื้นทางเท้าปูคอนกรีตบล็อคประสาน</v>
          </cell>
          <cell r="T198">
            <v>0</v>
          </cell>
        </row>
        <row r="199">
          <cell r="D199">
            <v>0</v>
          </cell>
          <cell r="T199">
            <v>0</v>
          </cell>
        </row>
        <row r="200">
          <cell r="D200">
            <v>0</v>
          </cell>
          <cell r="T200">
            <v>0</v>
          </cell>
        </row>
        <row r="201">
          <cell r="D201">
            <v>0</v>
          </cell>
          <cell r="T201">
            <v>0</v>
          </cell>
        </row>
        <row r="202">
          <cell r="D202">
            <v>0</v>
          </cell>
          <cell r="T202">
            <v>0</v>
          </cell>
        </row>
        <row r="203">
          <cell r="D203">
            <v>0</v>
          </cell>
          <cell r="T203">
            <v>0</v>
          </cell>
        </row>
        <row r="204">
          <cell r="D204">
            <v>0</v>
          </cell>
          <cell r="T204">
            <v>0</v>
          </cell>
        </row>
        <row r="205">
          <cell r="D205">
            <v>0</v>
          </cell>
          <cell r="T205">
            <v>174817</v>
          </cell>
        </row>
        <row r="206">
          <cell r="D206" t="str">
            <v>งานก่อสร้างคันป้องกันน้ำท่วมแบบที่ 4.6 ก : ก่อสร้างเขื่อนคอนกรีตแบบ STEEL WATER STOP PANEL พร้อมถนน คสล.</v>
          </cell>
          <cell r="T206">
            <v>0</v>
          </cell>
        </row>
        <row r="207">
          <cell r="D207" t="str">
            <v xml:space="preserve">ช่วง กม. </v>
          </cell>
          <cell r="T207">
            <v>0</v>
          </cell>
        </row>
        <row r="208">
          <cell r="D208" t="str">
            <v>ความยาวรวม</v>
          </cell>
          <cell r="T208">
            <v>0</v>
          </cell>
        </row>
        <row r="209">
          <cell r="B209" t="str">
            <v>4.6ก 1+006.00-1+238.00</v>
          </cell>
          <cell r="D209" t="str">
            <v>งานดินขุดและขนทิ้ง ( รวมค่าลำเลียง )</v>
          </cell>
          <cell r="T209">
            <v>26897</v>
          </cell>
        </row>
        <row r="210">
          <cell r="B210" t="str">
            <v>4.6ก 1+006.00-1+238.00</v>
          </cell>
          <cell r="D210" t="str">
            <v>งานดินถมบดอัดแน่น ( รวมค่าลำเลียง )</v>
          </cell>
          <cell r="T210">
            <v>29235</v>
          </cell>
        </row>
        <row r="211">
          <cell r="B211" t="str">
            <v>4.6ก 1+006.00-1+238.00</v>
          </cell>
          <cell r="D211" t="str">
            <v>รื้อหินเรียงเดิม ( รวมค่าลำเลียง )</v>
          </cell>
          <cell r="T211">
            <v>27841</v>
          </cell>
        </row>
        <row r="212">
          <cell r="B212" t="str">
            <v>4.6ก 1+006.00-1+238.00</v>
          </cell>
          <cell r="D212" t="str">
            <v>งานเรียงหินใหญ่หน้าเขื่อน ( รวมค่าลำเลียง )</v>
          </cell>
          <cell r="T212">
            <v>191389</v>
          </cell>
        </row>
        <row r="213">
          <cell r="B213" t="str">
            <v>4.6ก 1+006.00-1+238.00</v>
          </cell>
          <cell r="D213" t="str">
            <v>งาน STEEL WATER STOP PANEL ยาว 6.00 ม.</v>
          </cell>
          <cell r="T213">
            <v>6011352</v>
          </cell>
        </row>
        <row r="214">
          <cell r="B214" t="str">
            <v>4.6ก 1+006.00-1+238.00</v>
          </cell>
          <cell r="D214" t="str">
            <v>เหล็ก DB12 เชื่อมติด STEEL WATER STOP PANEL</v>
          </cell>
          <cell r="T214">
            <v>21354</v>
          </cell>
        </row>
        <row r="215">
          <cell r="B215" t="str">
            <v>4.6ก 1+006.00-1+238.00</v>
          </cell>
          <cell r="D215" t="str">
            <v>คานทับหลัง ค.ส.ล. ขนาด 0.50 x 0.50 ม.</v>
          </cell>
          <cell r="T215">
            <v>616231</v>
          </cell>
        </row>
        <row r="216">
          <cell r="B216" t="str">
            <v>4.6ก 1+006.00-1+238.00</v>
          </cell>
          <cell r="D216" t="str">
            <v>กำแพงกันน้ำ</v>
          </cell>
          <cell r="T216">
            <v>1588388</v>
          </cell>
        </row>
        <row r="217">
          <cell r="B217" t="str">
            <v>4.6ก 1+006.00-1+238.00</v>
          </cell>
          <cell r="D217" t="str">
            <v xml:space="preserve">งานรอยต่อเผื่อการขยายตัว </v>
          </cell>
          <cell r="T217">
            <v>20882</v>
          </cell>
        </row>
        <row r="218">
          <cell r="D218" t="str">
            <v>งานถนน ค.ส.ล.</v>
          </cell>
          <cell r="T218">
            <v>0</v>
          </cell>
        </row>
        <row r="219">
          <cell r="B219" t="str">
            <v>4.6ก 1+006.00-1+238.00</v>
          </cell>
          <cell r="D219" t="str">
            <v>รื้อผิวจราจร ค.ส.ล. เดิมและขนทิ้ง</v>
          </cell>
          <cell r="T219">
            <v>22338</v>
          </cell>
        </row>
        <row r="220">
          <cell r="B220" t="str">
            <v>4.6ก 1+006.00-1+238.00</v>
          </cell>
          <cell r="D220" t="str">
            <v xml:space="preserve">งานปรับเกลี่ยแต่งและบดอัดคันทางเดิม </v>
          </cell>
          <cell r="T220">
            <v>11624</v>
          </cell>
        </row>
        <row r="221">
          <cell r="B221" t="str">
            <v>4.6ก 1+006.00-1+238.00</v>
          </cell>
          <cell r="D221" t="str">
            <v>งานลูกรังรองพื้นทางบดอัดแน่น</v>
          </cell>
          <cell r="T221">
            <v>91749</v>
          </cell>
        </row>
        <row r="222">
          <cell r="B222" t="str">
            <v>4.6ก 1+006.00-1+238.00</v>
          </cell>
          <cell r="D222" t="str">
            <v xml:space="preserve">งานผิวจราจร ค.ส.ล. หนา 0.20 ม. </v>
          </cell>
          <cell r="T222">
            <v>581270</v>
          </cell>
        </row>
        <row r="223">
          <cell r="B223" t="str">
            <v>4.6ก 1+006.00-1+238.00</v>
          </cell>
          <cell r="D223" t="str">
            <v>งาน EXPANSION JOINT</v>
          </cell>
          <cell r="T223">
            <v>10461</v>
          </cell>
        </row>
        <row r="224">
          <cell r="B224" t="str">
            <v>4.6ก 1+006.00-1+238.00</v>
          </cell>
          <cell r="D224" t="str">
            <v>งาน CONTRACTION JOINT</v>
          </cell>
          <cell r="T224">
            <v>15679</v>
          </cell>
        </row>
        <row r="225">
          <cell r="B225" t="str">
            <v>4.6ก 1+006.00-1+238.00</v>
          </cell>
          <cell r="D225" t="str">
            <v>งาน Dummy joint</v>
          </cell>
          <cell r="T225">
            <v>11899</v>
          </cell>
        </row>
        <row r="226">
          <cell r="B226" t="str">
            <v>4.6ก 1+006.00-1+238.00</v>
          </cell>
          <cell r="D226" t="str">
            <v xml:space="preserve">งานตีเส้นจราจร </v>
          </cell>
          <cell r="T226">
            <v>16500</v>
          </cell>
        </row>
        <row r="227">
          <cell r="B227" t="str">
            <v>4.6ก 1+006.00-1+238.00</v>
          </cell>
          <cell r="D227" t="str">
            <v>งานจัดการจราจร</v>
          </cell>
          <cell r="T227">
            <v>64823</v>
          </cell>
        </row>
        <row r="228">
          <cell r="D228">
            <v>0</v>
          </cell>
          <cell r="T228">
            <v>0</v>
          </cell>
        </row>
        <row r="229">
          <cell r="D229">
            <v>0</v>
          </cell>
          <cell r="T229">
            <v>0</v>
          </cell>
        </row>
        <row r="230">
          <cell r="D230">
            <v>0</v>
          </cell>
          <cell r="T230">
            <v>0</v>
          </cell>
        </row>
        <row r="231">
          <cell r="D231">
            <v>0</v>
          </cell>
          <cell r="T231">
            <v>0</v>
          </cell>
        </row>
        <row r="232">
          <cell r="D232">
            <v>0</v>
          </cell>
          <cell r="T232">
            <v>0</v>
          </cell>
        </row>
        <row r="233">
          <cell r="D233">
            <v>0</v>
          </cell>
          <cell r="T233">
            <v>0</v>
          </cell>
        </row>
        <row r="234">
          <cell r="D234">
            <v>0</v>
          </cell>
          <cell r="T234">
            <v>0</v>
          </cell>
        </row>
        <row r="235">
          <cell r="D235">
            <v>0</v>
          </cell>
          <cell r="T235">
            <v>0</v>
          </cell>
        </row>
        <row r="236">
          <cell r="D236">
            <v>0</v>
          </cell>
          <cell r="T236">
            <v>0</v>
          </cell>
        </row>
        <row r="237">
          <cell r="D237">
            <v>0</v>
          </cell>
          <cell r="T237">
            <v>0</v>
          </cell>
        </row>
        <row r="238">
          <cell r="D238">
            <v>0</v>
          </cell>
          <cell r="T238">
            <v>0</v>
          </cell>
        </row>
        <row r="239">
          <cell r="D239">
            <v>0</v>
          </cell>
          <cell r="T239">
            <v>0</v>
          </cell>
        </row>
        <row r="240">
          <cell r="D240">
            <v>0</v>
          </cell>
          <cell r="T240">
            <v>0</v>
          </cell>
        </row>
        <row r="241">
          <cell r="D241">
            <v>0</v>
          </cell>
          <cell r="T241">
            <v>9359912</v>
          </cell>
        </row>
        <row r="242">
          <cell r="D242" t="str">
            <v>งานก่อสร้างคันป้องกันน้ำท่วมแบบที่ 4.7 ข : ก่อสร้างเขื่อนคอนกรีตแบบเสาเข็มหลักพร้อม STEEL WATER STOP PANEL / เขื่อนโต๊ะ</v>
          </cell>
          <cell r="T242">
            <v>0</v>
          </cell>
        </row>
        <row r="243">
          <cell r="D243" t="str">
            <v xml:space="preserve">ช่วง กม. </v>
          </cell>
          <cell r="T243">
            <v>0</v>
          </cell>
        </row>
        <row r="244">
          <cell r="D244" t="str">
            <v>ความยาวรวม</v>
          </cell>
          <cell r="T244">
            <v>0</v>
          </cell>
        </row>
        <row r="245">
          <cell r="B245" t="str">
            <v>4.7ข 1+653.00-1+762.00</v>
          </cell>
          <cell r="D245" t="str">
            <v>งานถางป่าปรับพื้นที่</v>
          </cell>
          <cell r="T245">
            <v>2174</v>
          </cell>
        </row>
        <row r="246">
          <cell r="B246" t="str">
            <v>4.7ข 1+653.00-1+762.00</v>
          </cell>
          <cell r="D246" t="str">
            <v xml:space="preserve">เสาเข็ม ค.อ.ร. ขนาด I - 0.50 x 0.50 x 17.00 ม. </v>
          </cell>
          <cell r="T246">
            <v>3562696</v>
          </cell>
        </row>
        <row r="247">
          <cell r="B247" t="str">
            <v>4.7ข 1+653.00-1+762.00</v>
          </cell>
          <cell r="D247" t="str">
            <v>เสาเข็ม ค.อ.ร. ขนาด 0.30 x 0.30 x 17.00 ม. ตอกเอียง</v>
          </cell>
          <cell r="T247">
            <v>2077110</v>
          </cell>
        </row>
        <row r="248">
          <cell r="B248" t="str">
            <v>4.7ข 1+653.00-1+762.00</v>
          </cell>
          <cell r="D248" t="str">
            <v>เสาเข็ม ค.อ.ร. ขนาด 0.30 x 0.30 x 15.00 ม. ตอกตรง</v>
          </cell>
          <cell r="T248">
            <v>1589150</v>
          </cell>
        </row>
        <row r="249">
          <cell r="B249" t="str">
            <v>4.7ข 1+653.00-1+762.00</v>
          </cell>
          <cell r="D249" t="str">
            <v xml:space="preserve">แผ่นกันดินสำเร็จรูปค.ส.ล.ขนาด 0.875 x 0.67 x 0.12 ม. </v>
          </cell>
          <cell r="T249">
            <v>216644</v>
          </cell>
        </row>
        <row r="250">
          <cell r="B250" t="str">
            <v>4.7ข 1+653.00-1+762.00</v>
          </cell>
          <cell r="D250" t="str">
            <v>คานทับหลัง ค.ส.ล. BC1 (ระดับ+5.50)</v>
          </cell>
          <cell r="T250">
            <v>711326</v>
          </cell>
        </row>
        <row r="251">
          <cell r="B251" t="str">
            <v>4.7ข 1+653.00-1+762.00</v>
          </cell>
          <cell r="D251" t="str">
            <v>คานทับหลัง ค.ส.ล. B2 (ระดับ+5.50และ+7.45)</v>
          </cell>
          <cell r="T251">
            <v>661409</v>
          </cell>
        </row>
        <row r="252">
          <cell r="B252" t="str">
            <v>4.7ข 1+653.00-1+762.00</v>
          </cell>
          <cell r="D252" t="str">
            <v>พื้นทางเท้าปูบล็อคประสาน (ระดับ+5.50)</v>
          </cell>
          <cell r="T252">
            <v>252827</v>
          </cell>
        </row>
        <row r="253">
          <cell r="B253" t="str">
            <v>4.7ข 1+653.00-1+762.00</v>
          </cell>
          <cell r="D253" t="str">
            <v>คานทับหลัง ค.ส.ล. B3 (ระดับ+7.45)</v>
          </cell>
          <cell r="T253">
            <v>768731</v>
          </cell>
        </row>
        <row r="254">
          <cell r="B254" t="str">
            <v>4.7ข 1+653.00-1+762.00</v>
          </cell>
          <cell r="D254" t="str">
            <v>คาน ค.ส.ล. B4 รัดหัวเสาเข็ม</v>
          </cell>
          <cell r="T254">
            <v>132595</v>
          </cell>
        </row>
        <row r="255">
          <cell r="B255" t="str">
            <v>4.7ข 1+653.00-1+762.00</v>
          </cell>
          <cell r="D255" t="str">
            <v>คานรัดหัวเสาเข็ม ค.ส.ล. B1 (ระดับ+7.45)</v>
          </cell>
          <cell r="T255">
            <v>76937</v>
          </cell>
        </row>
        <row r="256">
          <cell r="B256" t="str">
            <v>4.7ข 1+653.00-1+762.00</v>
          </cell>
          <cell r="D256" t="str">
            <v>พื้นทางเท้าปูบล็อคประสาน (ระดับ +7.45)</v>
          </cell>
          <cell r="T256">
            <v>127289</v>
          </cell>
        </row>
        <row r="257">
          <cell r="B257" t="str">
            <v>4.7ข 1+653.00-1+762.00</v>
          </cell>
          <cell r="D257" t="str">
            <v>พื้นบันได ค.ส.ล. หน้าเขื่อน</v>
          </cell>
          <cell r="T257">
            <v>801178</v>
          </cell>
        </row>
        <row r="258">
          <cell r="B258" t="str">
            <v>4.7ข 1+653.00-1+762.00</v>
          </cell>
          <cell r="D258" t="str">
            <v xml:space="preserve">งานกำแพงกั้นน้ำ สูง 1.10 ม. </v>
          </cell>
          <cell r="T258">
            <v>313233</v>
          </cell>
        </row>
        <row r="259">
          <cell r="B259" t="str">
            <v>4.7ข 1+653.00-1+762.00</v>
          </cell>
          <cell r="D259" t="str">
            <v xml:space="preserve">งานรอยต่อเผื่อการขยายตัว </v>
          </cell>
          <cell r="T259">
            <v>13944</v>
          </cell>
        </row>
        <row r="260">
          <cell r="B260" t="str">
            <v>4.7ข 1+653.00-1+762.00</v>
          </cell>
          <cell r="D260" t="str">
            <v xml:space="preserve">งานวางท่อระบายน้ำ พีวีซี. ขนาด ศก.0.20 ม. </v>
          </cell>
          <cell r="T260">
            <v>95276</v>
          </cell>
        </row>
        <row r="261">
          <cell r="B261" t="str">
            <v>4.7ข 1+653.00-1+762.00</v>
          </cell>
          <cell r="D261" t="str">
            <v>พื้น ค.ส.ล.</v>
          </cell>
          <cell r="T261">
            <v>5667</v>
          </cell>
        </row>
        <row r="262">
          <cell r="B262" t="str">
            <v>4.7ข 1+653.00-1+762.00</v>
          </cell>
          <cell r="D262" t="str">
            <v xml:space="preserve">งานบ่อพัก ค.ส.ล. </v>
          </cell>
          <cell r="T262">
            <v>26275</v>
          </cell>
        </row>
        <row r="263">
          <cell r="B263" t="str">
            <v>4.7ข 1+653.00-1+762.00</v>
          </cell>
          <cell r="D263" t="str">
            <v>ราวกันตก (ระดับ+5.50)</v>
          </cell>
          <cell r="T263">
            <v>146008</v>
          </cell>
        </row>
        <row r="264">
          <cell r="B264" t="str">
            <v>4.7ข 1+653.00-1+762.00</v>
          </cell>
          <cell r="D264" t="str">
            <v>งาน STEEL WATER STOP PANEL ยาว 6.00 ม.</v>
          </cell>
          <cell r="T264">
            <v>2812258</v>
          </cell>
        </row>
        <row r="265">
          <cell r="B265" t="str">
            <v>4.7ข 1+653.00-1+762.00</v>
          </cell>
          <cell r="D265" t="str">
            <v>เหล็ก DB12 เชื่อมติด STEEL WATER STOP PANEL</v>
          </cell>
          <cell r="T265">
            <v>10015</v>
          </cell>
        </row>
        <row r="266">
          <cell r="B266" t="str">
            <v>4.7ข 1+653.00-1+762.00</v>
          </cell>
          <cell r="D266" t="str">
            <v xml:space="preserve">งานหินทิ้งหน้าเขื่อน </v>
          </cell>
          <cell r="T266">
            <v>3234779</v>
          </cell>
        </row>
        <row r="267">
          <cell r="B267" t="str">
            <v>4.7ข 1+653.00-1+762.00</v>
          </cell>
          <cell r="D267" t="str">
            <v>งานขุดดินและขนทิ้ง</v>
          </cell>
          <cell r="T267">
            <v>196051</v>
          </cell>
        </row>
        <row r="268">
          <cell r="B268" t="str">
            <v>4.7ข 1+653.00-1+762.00</v>
          </cell>
          <cell r="D268" t="str">
            <v xml:space="preserve">งานดินถมบดอัดแน่น </v>
          </cell>
          <cell r="T268">
            <v>259782</v>
          </cell>
        </row>
        <row r="269">
          <cell r="B269" t="str">
            <v>4.7ข 1+653.00-1+762.00</v>
          </cell>
          <cell r="D269" t="str">
            <v>งานทรายถมชุ่มน้ำอัดแน่น</v>
          </cell>
          <cell r="T269">
            <v>290729</v>
          </cell>
        </row>
        <row r="270">
          <cell r="B270" t="str">
            <v>4.7ข 1+653.00-1+762.00</v>
          </cell>
          <cell r="D270" t="str">
            <v>แผ่นใยสังเคราะห์</v>
          </cell>
          <cell r="T270">
            <v>47500</v>
          </cell>
        </row>
        <row r="271">
          <cell r="B271" t="str">
            <v>4.7ข 1+653.00-1+762.00</v>
          </cell>
          <cell r="D271" t="str">
            <v>ปลูกหญ้า</v>
          </cell>
          <cell r="T271">
            <v>15122</v>
          </cell>
        </row>
        <row r="272">
          <cell r="B272" t="str">
            <v>4.7ข 1+653.00-1+762.00</v>
          </cell>
          <cell r="D272" t="str">
            <v>พื้นพิมพ์ลาย ค.ส.ล.</v>
          </cell>
          <cell r="T272">
            <v>0</v>
          </cell>
        </row>
        <row r="273">
          <cell r="B273" t="str">
            <v>4.7ข 1+653.00-1+762.00</v>
          </cell>
          <cell r="D273" t="str">
            <v>กล่องลวดตาข่ายแมทเทรสขนาด 2.00 x 6.00 x 0.30 ม. พร้อมบรรจุหิน</v>
          </cell>
          <cell r="T273">
            <v>1262184</v>
          </cell>
        </row>
        <row r="274">
          <cell r="D274">
            <v>0</v>
          </cell>
          <cell r="T274">
            <v>0</v>
          </cell>
        </row>
        <row r="275">
          <cell r="D275">
            <v>0</v>
          </cell>
          <cell r="T275">
            <v>0</v>
          </cell>
        </row>
        <row r="276">
          <cell r="D276">
            <v>0</v>
          </cell>
          <cell r="T276">
            <v>0</v>
          </cell>
        </row>
        <row r="277">
          <cell r="D277">
            <v>0</v>
          </cell>
          <cell r="T277">
            <v>19708889</v>
          </cell>
        </row>
        <row r="278">
          <cell r="D278" t="str">
            <v>งานก่อสร้างคันป้องกันน้ำท่วมแบบที่ 4.7 ก : ก่อสร้างเขื่อนคอนกรีตแบบเสาเข็มหลักพร้อม STEEL WATER STOP PANEL / เขื่อนโต๊ะ</v>
          </cell>
          <cell r="T278">
            <v>0</v>
          </cell>
        </row>
        <row r="279">
          <cell r="D279" t="str">
            <v xml:space="preserve">ช่วง กม. </v>
          </cell>
          <cell r="T279">
            <v>0</v>
          </cell>
        </row>
        <row r="280">
          <cell r="D280" t="str">
            <v>ความยาวรวม</v>
          </cell>
          <cell r="T280">
            <v>0</v>
          </cell>
        </row>
        <row r="281">
          <cell r="B281" t="str">
            <v>4.7ก 1+762.00-1+918.00</v>
          </cell>
          <cell r="D281" t="str">
            <v>งานกำแพงค.ส.ล.สูง 0.45ม. ต่อจากโครงสร้างเดิม</v>
          </cell>
          <cell r="T281">
            <v>698343</v>
          </cell>
        </row>
        <row r="282">
          <cell r="B282" t="str">
            <v>4.7ก 1+762.00-1+918.00</v>
          </cell>
          <cell r="D282" t="str">
            <v>งานแผ่นยางบวมน้ำกว้าง2.5ซม.</v>
          </cell>
          <cell r="T282">
            <v>24648</v>
          </cell>
        </row>
        <row r="283">
          <cell r="B283" t="str">
            <v>4.7ก 1+762.00-1+918.00</v>
          </cell>
          <cell r="D283" t="str">
            <v>รื้อทางเท้าปูบล็อคประสานเดิม</v>
          </cell>
          <cell r="T283">
            <v>0</v>
          </cell>
        </row>
        <row r="284">
          <cell r="B284" t="str">
            <v>4.7ก 1+762.00-1+918.00</v>
          </cell>
          <cell r="D284" t="str">
            <v xml:space="preserve">งานกำแพงกั้นน้ำ สูง 1.10 ม. </v>
          </cell>
          <cell r="T284">
            <v>0</v>
          </cell>
        </row>
        <row r="285">
          <cell r="B285" t="str">
            <v>4.7ก 1+762.00-1+918.00</v>
          </cell>
          <cell r="D285" t="str">
            <v>พื้นทางเท้าค.ส.ล.</v>
          </cell>
          <cell r="T285">
            <v>0</v>
          </cell>
        </row>
        <row r="286">
          <cell r="B286" t="str">
            <v>4.7ก 1+762.00-1+918.00</v>
          </cell>
          <cell r="D286" t="str">
            <v xml:space="preserve">งานรอยต่อเผื่อการขยายตัว </v>
          </cell>
          <cell r="T286">
            <v>0</v>
          </cell>
        </row>
        <row r="287">
          <cell r="B287" t="str">
            <v>4.7ก 1+762.00-1+918.00</v>
          </cell>
          <cell r="D287" t="str">
            <v>พื้นพิมพ์ลาย ค.ส.ล.</v>
          </cell>
          <cell r="T287">
            <v>0</v>
          </cell>
        </row>
        <row r="288">
          <cell r="B288" t="str">
            <v>4.7ก 1+762.00-1+918.00</v>
          </cell>
          <cell r="D288" t="str">
            <v>แผ่นยางบวมน้ำ ขนาด 2.5 ซม.</v>
          </cell>
          <cell r="T288">
            <v>0</v>
          </cell>
        </row>
        <row r="289">
          <cell r="D289">
            <v>0</v>
          </cell>
          <cell r="T289">
            <v>0</v>
          </cell>
        </row>
        <row r="290">
          <cell r="D290">
            <v>0</v>
          </cell>
          <cell r="T290">
            <v>0</v>
          </cell>
        </row>
        <row r="291">
          <cell r="D291">
            <v>0</v>
          </cell>
          <cell r="T291">
            <v>0</v>
          </cell>
        </row>
        <row r="292">
          <cell r="D292">
            <v>0</v>
          </cell>
          <cell r="T292">
            <v>0</v>
          </cell>
        </row>
        <row r="293">
          <cell r="D293">
            <v>0</v>
          </cell>
          <cell r="T293">
            <v>0</v>
          </cell>
        </row>
        <row r="294">
          <cell r="D294">
            <v>0</v>
          </cell>
          <cell r="T294">
            <v>0</v>
          </cell>
        </row>
        <row r="295">
          <cell r="D295">
            <v>0</v>
          </cell>
          <cell r="T295">
            <v>722991</v>
          </cell>
        </row>
        <row r="296">
          <cell r="D296" t="str">
            <v>งานก่อสร้างคันป้องกันน้ำท่วมแบบที่ 4.7 ข : ก่อสร้างเขื่อนคอนกรีตแบบเสาเข็มหลักพร้อม STEEL WATER STOP PANEL / เขื่อนโต๊ะ</v>
          </cell>
          <cell r="T296">
            <v>0</v>
          </cell>
        </row>
        <row r="297">
          <cell r="D297" t="str">
            <v xml:space="preserve">ช่วง กม. </v>
          </cell>
          <cell r="T297">
            <v>0</v>
          </cell>
        </row>
        <row r="298">
          <cell r="D298" t="str">
            <v>ความยาวรวม</v>
          </cell>
          <cell r="T298">
            <v>0</v>
          </cell>
        </row>
        <row r="299">
          <cell r="B299" t="str">
            <v>4.7ข 1+918.00-2+075.00</v>
          </cell>
          <cell r="D299" t="str">
            <v>งานถางป่าปรับพื้นที่</v>
          </cell>
          <cell r="T299">
            <v>3132</v>
          </cell>
        </row>
        <row r="300">
          <cell r="B300" t="str">
            <v>4.7ข 1+918.00-2+075.00</v>
          </cell>
          <cell r="D300" t="str">
            <v xml:space="preserve">เสาเข็ม ค.อ.ร. ขนาด I - 0.50 x 0.50 x 17.00 ม. </v>
          </cell>
          <cell r="T300">
            <v>5139111</v>
          </cell>
        </row>
        <row r="301">
          <cell r="B301" t="str">
            <v>4.7ข 1+918.00-2+075.00</v>
          </cell>
          <cell r="D301" t="str">
            <v>เสาเข็ม ค.อ.ร. ขนาด 0.30 x 0.30 x 17.00 ม. ตอกเอียง</v>
          </cell>
          <cell r="T301">
            <v>2996186</v>
          </cell>
        </row>
        <row r="302">
          <cell r="B302" t="str">
            <v>4.7ข 1+918.00-2+075.00</v>
          </cell>
          <cell r="D302" t="str">
            <v>เสาเข็ม ค.อ.ร. ขนาด 0.30 x 0.30 x 15.00 ม. ตอกตรง</v>
          </cell>
          <cell r="T302">
            <v>2284403</v>
          </cell>
        </row>
        <row r="303">
          <cell r="B303" t="str">
            <v>4.7ข 1+918.00-2+075.00</v>
          </cell>
          <cell r="D303" t="str">
            <v xml:space="preserve">แผ่นกันดินสำเร็จรูปค.ส.ล.ขนาด 0.875 x 0.67 x 0.12 ม. </v>
          </cell>
          <cell r="T303">
            <v>312046</v>
          </cell>
        </row>
        <row r="304">
          <cell r="B304" t="str">
            <v>4.7ข 1+918.00-2+075.00</v>
          </cell>
          <cell r="D304" t="str">
            <v>คานทับหลัง ค.ส.ล. BC1 (ระดับ+5.50)</v>
          </cell>
          <cell r="T304">
            <v>1024571</v>
          </cell>
        </row>
        <row r="305">
          <cell r="B305" t="str">
            <v>4.7ข 1+918.00-2+075.00</v>
          </cell>
          <cell r="D305" t="str">
            <v>คานทับหลัง ค.ส.ล. B2 (ระดับ+5.50และ+7.45)</v>
          </cell>
          <cell r="T305">
            <v>952672</v>
          </cell>
        </row>
        <row r="306">
          <cell r="B306" t="str">
            <v>4.7ข 1+918.00-2+075.00</v>
          </cell>
          <cell r="D306" t="str">
            <v>พื้นทางเท้าปูบล็อคประสาน (ระดับ+5.50)</v>
          </cell>
          <cell r="T306">
            <v>364157</v>
          </cell>
        </row>
        <row r="307">
          <cell r="B307" t="str">
            <v>4.7ข 1+918.00-2+075.00</v>
          </cell>
          <cell r="D307" t="str">
            <v>คานทับหลัง ค.ส.ล. B3 (ระดับ+7.45)</v>
          </cell>
          <cell r="T307">
            <v>1107255</v>
          </cell>
        </row>
        <row r="308">
          <cell r="B308" t="str">
            <v>4.7ข 1+918.00-2+075.00</v>
          </cell>
          <cell r="D308" t="str">
            <v>คาน ค.ส.ล. B4 รัดหัวเสาเข็ม</v>
          </cell>
          <cell r="T308">
            <v>190606</v>
          </cell>
        </row>
        <row r="309">
          <cell r="B309" t="str">
            <v>4.7ข 1+918.00-2+075.00</v>
          </cell>
          <cell r="D309" t="str">
            <v>คานรัดหัวเสาเข็ม ค.ส.ล. B1 (ระดับ+7.45)</v>
          </cell>
          <cell r="T309">
            <v>110597</v>
          </cell>
        </row>
        <row r="310">
          <cell r="B310" t="str">
            <v>4.7ข 1+918.00-2+075.00</v>
          </cell>
          <cell r="D310" t="str">
            <v>พื้นทางเท้าปูบล็อคประสาน  (ระดับ +7.45)</v>
          </cell>
          <cell r="T310">
            <v>183343</v>
          </cell>
        </row>
        <row r="311">
          <cell r="B311" t="str">
            <v>4.7ข 1+918.00-2+075.00</v>
          </cell>
          <cell r="D311" t="str">
            <v>พื้นบันได ค.ส.ล. หน้าเขื่อน</v>
          </cell>
          <cell r="T311">
            <v>1153990</v>
          </cell>
        </row>
        <row r="312">
          <cell r="B312" t="str">
            <v>4.7ข 1+918.00-2+075.00</v>
          </cell>
          <cell r="D312" t="str">
            <v xml:space="preserve">งานกำแพงกั้นน้ำ สูง 1.10 ม. </v>
          </cell>
          <cell r="T312">
            <v>451170</v>
          </cell>
        </row>
        <row r="313">
          <cell r="B313" t="str">
            <v>4.7ข 1+918.00-2+075.00</v>
          </cell>
          <cell r="D313" t="str">
            <v xml:space="preserve">งานรอยต่อเผื่อการขยายตัว </v>
          </cell>
          <cell r="T313">
            <v>23241</v>
          </cell>
        </row>
        <row r="314">
          <cell r="B314" t="str">
            <v>4.7ข 1+918.00-2+075.00</v>
          </cell>
          <cell r="D314" t="str">
            <v xml:space="preserve">งานวางท่อระบายน้ำ พีวีซี. ขนาด ศก.0.20 ม. </v>
          </cell>
          <cell r="T314">
            <v>137621</v>
          </cell>
        </row>
        <row r="315">
          <cell r="B315" t="str">
            <v>4.7ข 1+918.00-2+075.00</v>
          </cell>
          <cell r="D315" t="str">
            <v>พื้น ค.ส.ล.</v>
          </cell>
          <cell r="T315">
            <v>8186</v>
          </cell>
        </row>
        <row r="316">
          <cell r="B316" t="str">
            <v>4.7ข 1+918.00-2+075.00</v>
          </cell>
          <cell r="D316" t="str">
            <v xml:space="preserve">งานบ่อพัก ค.ส.ล. </v>
          </cell>
          <cell r="T316">
            <v>37953</v>
          </cell>
        </row>
        <row r="317">
          <cell r="B317" t="str">
            <v>4.7ข 1+918.00-2+075.00</v>
          </cell>
          <cell r="D317" t="str">
            <v>ราวกันตก (ระดับ+5.50)</v>
          </cell>
          <cell r="T317">
            <v>206421</v>
          </cell>
        </row>
        <row r="318">
          <cell r="B318" t="str">
            <v>4.7ข 1+918.00-2+075.00</v>
          </cell>
          <cell r="D318" t="str">
            <v>งาน STEEL WATER STOP PANEL ยาว 6.00 ม.</v>
          </cell>
          <cell r="T318">
            <v>4050684</v>
          </cell>
        </row>
        <row r="319">
          <cell r="B319" t="str">
            <v>4.7ข 1+918.00-2+075.00</v>
          </cell>
          <cell r="D319" t="str">
            <v>เหล็ก DB12 เชื่อมติด STEEL WATER STOP PANEL</v>
          </cell>
          <cell r="T319">
            <v>14425</v>
          </cell>
        </row>
        <row r="320">
          <cell r="B320" t="str">
            <v>4.7ข 1+918.00-2+075.00</v>
          </cell>
          <cell r="D320" t="str">
            <v xml:space="preserve">งานหินทิ้งหน้าเขื่อน </v>
          </cell>
          <cell r="T320">
            <v>5414857</v>
          </cell>
        </row>
        <row r="321">
          <cell r="B321" t="str">
            <v>4.7ข 1+918.00-2+075.00</v>
          </cell>
          <cell r="D321" t="str">
            <v>งานขุดดินและขนทิ้ง</v>
          </cell>
          <cell r="T321">
            <v>155782</v>
          </cell>
        </row>
        <row r="322">
          <cell r="B322" t="str">
            <v>4.7ข 1+918.00-2+075.00</v>
          </cell>
          <cell r="D322" t="str">
            <v xml:space="preserve">งานดินถมบดอัดแน่น </v>
          </cell>
          <cell r="T322">
            <v>374181</v>
          </cell>
        </row>
        <row r="323">
          <cell r="B323" t="str">
            <v>4.7ข 1+918.00-2+075.00</v>
          </cell>
          <cell r="D323" t="str">
            <v>งานทรายถมชุ่มน้ำอัดแน่น</v>
          </cell>
          <cell r="T323">
            <v>426172</v>
          </cell>
        </row>
        <row r="324">
          <cell r="B324" t="str">
            <v>4.7ข 1+918.00-2+075.00</v>
          </cell>
          <cell r="D324" t="str">
            <v>แผ่นใยสังเคราะห์</v>
          </cell>
          <cell r="T324">
            <v>68418</v>
          </cell>
        </row>
        <row r="325">
          <cell r="B325" t="str">
            <v>4.7ข 1+918.00-2+075.00</v>
          </cell>
          <cell r="D325" t="str">
            <v>ปลูกหญ้า</v>
          </cell>
          <cell r="T325">
            <v>21782</v>
          </cell>
        </row>
        <row r="326">
          <cell r="B326" t="str">
            <v>4.7ข 1+918.00-2+075.00</v>
          </cell>
          <cell r="D326" t="str">
            <v>พื้นทางเท้าปูบล็อคประสาน (ระดับ+7.45)</v>
          </cell>
          <cell r="T326">
            <v>0</v>
          </cell>
        </row>
        <row r="327">
          <cell r="B327" t="str">
            <v>4.7ข 1+918.00-2+075.00</v>
          </cell>
          <cell r="D327" t="str">
            <v>กล่องลวดตาข่ายแมทเทรสขนาด 2.00 x 6.00 x 0.30 ม. พร้อมบรรจุหิน</v>
          </cell>
          <cell r="T327">
            <v>1812956</v>
          </cell>
        </row>
        <row r="328">
          <cell r="B328" t="str">
            <v>4.7ข 1+918.00-2+075.00</v>
          </cell>
          <cell r="D328" t="str">
            <v xml:space="preserve">งานบันไดท่าน้ำ ค.ส.ล.แบบ ST-1 </v>
          </cell>
          <cell r="T328">
            <v>262182</v>
          </cell>
        </row>
        <row r="329">
          <cell r="B329" t="str">
            <v>4.7ข 1+918.00-2+075.00</v>
          </cell>
          <cell r="D329" t="str">
            <v>รื้อย้ายศาลาท่าน้ำเดิม</v>
          </cell>
          <cell r="T329">
            <v>91592</v>
          </cell>
        </row>
        <row r="330">
          <cell r="D330">
            <v>0</v>
          </cell>
          <cell r="T330">
            <v>0</v>
          </cell>
        </row>
        <row r="331">
          <cell r="D331">
            <v>0</v>
          </cell>
          <cell r="T331">
            <v>29379692</v>
          </cell>
        </row>
        <row r="332">
          <cell r="D332" t="str">
            <v>งานก่อสร้างคันป้องกันน้ำท่วมแบบที่ 4.4 ก : ก่อสร้างเขื่อนคอนกรีตแบบเสาเข็มหลักพร้อม STEEL WATER STOP PANEL / เขื่อนโต๊ะ</v>
          </cell>
          <cell r="T332">
            <v>0</v>
          </cell>
        </row>
        <row r="333">
          <cell r="D333" t="str">
            <v xml:space="preserve">ช่วง กม. </v>
          </cell>
          <cell r="T333">
            <v>0</v>
          </cell>
        </row>
        <row r="334">
          <cell r="D334" t="str">
            <v>ความยาวรวม</v>
          </cell>
          <cell r="T334">
            <v>0</v>
          </cell>
        </row>
        <row r="335">
          <cell r="B335" t="str">
            <v>4.4ก 2+075.00-2+351.00</v>
          </cell>
          <cell r="D335" t="str">
            <v>งานถางป่าปรับพื้นที่</v>
          </cell>
          <cell r="T335">
            <v>5506</v>
          </cell>
        </row>
        <row r="336">
          <cell r="B336" t="str">
            <v>4.4ก 2+075.00-2+351.00</v>
          </cell>
          <cell r="D336" t="str">
            <v>เสาเข็ม ค.อ.ร. ขนาด I - 0.45 x 0.45 x 18.00 ม.</v>
          </cell>
          <cell r="T336">
            <v>9132924</v>
          </cell>
        </row>
        <row r="337">
          <cell r="B337" t="str">
            <v>4.4ก 2+075.00-2+351.00</v>
          </cell>
          <cell r="D337" t="str">
            <v>เสาเข็ม ค.อ.ร. ขนาด 0.35 x 0.35 x 18.00 ม. ตอกเอียง</v>
          </cell>
          <cell r="T337">
            <v>5502439</v>
          </cell>
        </row>
        <row r="338">
          <cell r="B338" t="str">
            <v>4.4ก 2+075.00-2+351.00</v>
          </cell>
          <cell r="D338" t="str">
            <v>เสาเข็ม ค.อ.ร. ขนาด 0.35 x 0.35 x 18.00 ม. ตอกตรง</v>
          </cell>
          <cell r="T338">
            <v>3116774</v>
          </cell>
        </row>
        <row r="339">
          <cell r="B339" t="str">
            <v>4.4ก 2+075.00-2+351.00</v>
          </cell>
          <cell r="D339" t="str">
            <v xml:space="preserve">แผ่นกันดินสำเร็จรูปค.ส.ล.ขนาด 1.00 x 1.32 x 0.12 ม. </v>
          </cell>
          <cell r="T339">
            <v>877038</v>
          </cell>
        </row>
        <row r="340">
          <cell r="B340" t="str">
            <v>4.4ก 2+075.00-2+351.00</v>
          </cell>
          <cell r="D340" t="str">
            <v>พื้นทางเดิน ค.ส.ล. หนา 0.50 ม.</v>
          </cell>
          <cell r="T340">
            <v>3520156</v>
          </cell>
        </row>
        <row r="341">
          <cell r="B341" t="str">
            <v>4.4ก 2+075.00-2+351.00</v>
          </cell>
          <cell r="D341" t="str">
            <v xml:space="preserve">งานกำแพงกั้นน้ำ สูง 0.90 ม. </v>
          </cell>
          <cell r="T341">
            <v>872355</v>
          </cell>
        </row>
        <row r="342">
          <cell r="B342" t="str">
            <v>4.4ก 2+075.00-2+351.00</v>
          </cell>
          <cell r="D342" t="str">
            <v xml:space="preserve">งานรอยต่อเผื่อการขยายตัว </v>
          </cell>
          <cell r="T342">
            <v>63370</v>
          </cell>
        </row>
        <row r="343">
          <cell r="B343" t="str">
            <v>4.4ก 2+075.00-2+351.00</v>
          </cell>
          <cell r="D343" t="str">
            <v xml:space="preserve">งานวางท่อระบายน้ำ ค.ส.ล. ขนาด Dia  0.80 ม. </v>
          </cell>
          <cell r="T343">
            <v>1363873</v>
          </cell>
        </row>
        <row r="344">
          <cell r="B344" t="str">
            <v>4.4ก 2+075.00-2+351.00</v>
          </cell>
          <cell r="D344" t="str">
            <v>งานบ่อพัก ค.ส.ล. ( ท่อ Dia. 0.80 ม. ) ฝา ค.ส.ล.</v>
          </cell>
          <cell r="T344">
            <v>1856844</v>
          </cell>
        </row>
        <row r="345">
          <cell r="B345" t="str">
            <v>4.4ก 2+075.00-2+351.00</v>
          </cell>
          <cell r="D345" t="str">
            <v>งานบ่อรับน้ำ ค.ส.ล. พร้อมท่อ พีวีซี.  เชื่อมต่อบ่อพัก บ่อเว้นบ่อ</v>
          </cell>
          <cell r="T345">
            <v>125435</v>
          </cell>
        </row>
        <row r="346">
          <cell r="B346" t="str">
            <v>4.4ก 2+075.00-2+351.00</v>
          </cell>
          <cell r="D346" t="str">
            <v xml:space="preserve">งานบันไดท่าน้ำ ค.ส.ล.แบบ ST-1 </v>
          </cell>
          <cell r="T346">
            <v>262182</v>
          </cell>
        </row>
        <row r="347">
          <cell r="B347" t="str">
            <v>4.4ก 2+075.00-2+351.00</v>
          </cell>
          <cell r="D347" t="str">
            <v>งานหินทิ้งหน้าเขื่อน ( รวมค่าลำลียง )</v>
          </cell>
          <cell r="T347">
            <v>5132010</v>
          </cell>
        </row>
        <row r="348">
          <cell r="B348" t="str">
            <v>4.4ก 2+075.00-2+351.00</v>
          </cell>
          <cell r="D348" t="str">
            <v>งานเรียงหินใหญ่หน้าเขื่อน ( รวมค่าลำลียง )</v>
          </cell>
          <cell r="T348">
            <v>2320591</v>
          </cell>
        </row>
        <row r="349">
          <cell r="B349" t="str">
            <v>4.4ก 2+075.00-2+351.00</v>
          </cell>
          <cell r="D349" t="str">
            <v>งานดินขุดและขนทิ้ง ( รวมค่าลำเลียง )</v>
          </cell>
          <cell r="T349">
            <v>330668</v>
          </cell>
        </row>
        <row r="350">
          <cell r="B350" t="str">
            <v>4.4ก 2+075.00-2+351.00</v>
          </cell>
          <cell r="D350" t="str">
            <v>งานแผ่นใยสังเคราะห์ หน้าเขื่อน</v>
          </cell>
          <cell r="T350">
            <v>593912</v>
          </cell>
        </row>
        <row r="351">
          <cell r="B351" t="str">
            <v>4.4ก 2+075.00-2+351.00</v>
          </cell>
          <cell r="D351" t="str">
            <v>งานดินถมบดอัดแน่น ( รวมค่าลำเลียง )</v>
          </cell>
          <cell r="T351">
            <v>55070</v>
          </cell>
        </row>
        <row r="352">
          <cell r="B352" t="str">
            <v>4.4ก 2+075.00-2+351.00</v>
          </cell>
          <cell r="D352" t="str">
            <v>งานทรายถมชุ่มน้ำอัดแน่น ( รวมค่าลำเลียง )</v>
          </cell>
          <cell r="T352">
            <v>4620010</v>
          </cell>
        </row>
        <row r="353">
          <cell r="B353" t="str">
            <v>4.4ก 2+075.00-2+351.00</v>
          </cell>
          <cell r="D353" t="str">
            <v>งาน STEEL WATER STOP PANEL ยาว 6.00 ม.</v>
          </cell>
          <cell r="T353">
            <v>7120949</v>
          </cell>
        </row>
        <row r="354">
          <cell r="B354" t="str">
            <v>4.4ก 2+075.00-2+351.00</v>
          </cell>
          <cell r="D354" t="str">
            <v>เหล็ก DB12 เชื่อมติด STEEL WATER STOP PANEL</v>
          </cell>
          <cell r="T354">
            <v>25386</v>
          </cell>
        </row>
        <row r="355">
          <cell r="B355" t="str">
            <v>4.4ก 2+075.00-2+351.00</v>
          </cell>
          <cell r="D355" t="str">
            <v>พื้นทางเท้าปูคอนกรีตบล็อคประสาน</v>
          </cell>
          <cell r="T355">
            <v>81060</v>
          </cell>
        </row>
        <row r="356">
          <cell r="B356" t="str">
            <v>4.4ก 2+075.00-2+351.00</v>
          </cell>
          <cell r="D356" t="str">
            <v>งานรางวี ค.ส.ล.</v>
          </cell>
          <cell r="T356">
            <v>218968</v>
          </cell>
        </row>
        <row r="357">
          <cell r="D357">
            <v>0</v>
          </cell>
          <cell r="T357">
            <v>0</v>
          </cell>
        </row>
        <row r="358">
          <cell r="D358">
            <v>0</v>
          </cell>
          <cell r="T358">
            <v>0</v>
          </cell>
        </row>
        <row r="359">
          <cell r="D359">
            <v>0</v>
          </cell>
          <cell r="T359">
            <v>0</v>
          </cell>
        </row>
        <row r="360">
          <cell r="D360">
            <v>0</v>
          </cell>
          <cell r="T360">
            <v>0</v>
          </cell>
        </row>
        <row r="361">
          <cell r="D361">
            <v>0</v>
          </cell>
          <cell r="T361">
            <v>0</v>
          </cell>
        </row>
        <row r="362">
          <cell r="D362">
            <v>0</v>
          </cell>
          <cell r="T362">
            <v>0</v>
          </cell>
        </row>
        <row r="363">
          <cell r="D363">
            <v>0</v>
          </cell>
          <cell r="T363">
            <v>0</v>
          </cell>
        </row>
        <row r="364">
          <cell r="D364">
            <v>0</v>
          </cell>
          <cell r="T364">
            <v>0</v>
          </cell>
        </row>
        <row r="365">
          <cell r="D365">
            <v>0</v>
          </cell>
          <cell r="T365">
            <v>0</v>
          </cell>
        </row>
        <row r="366">
          <cell r="D366">
            <v>0</v>
          </cell>
          <cell r="T366">
            <v>0</v>
          </cell>
        </row>
        <row r="367">
          <cell r="D367">
            <v>0</v>
          </cell>
          <cell r="T367">
            <v>47197520</v>
          </cell>
        </row>
        <row r="368">
          <cell r="D368" t="str">
            <v>งานก่อสร้างคันป้องกันน้ำท่วมแบบที่ 4.2 :  ก่อสร้างเขื่อนคอนกรีตแบบเสาเข็มหลักพร้อมแผ่นกันดิน STEEL WATER STOP PANEL และเสาสมอยึดด้านใน</v>
          </cell>
          <cell r="T368">
            <v>0</v>
          </cell>
        </row>
        <row r="369">
          <cell r="D369" t="str">
            <v xml:space="preserve">ช่วง กม. </v>
          </cell>
          <cell r="T369">
            <v>0</v>
          </cell>
        </row>
        <row r="370">
          <cell r="D370" t="str">
            <v>ความยาวรวม</v>
          </cell>
          <cell r="T370">
            <v>0</v>
          </cell>
        </row>
        <row r="371">
          <cell r="B371" t="str">
            <v>4.2 2+382.00-2+411.00</v>
          </cell>
          <cell r="D371" t="str">
            <v>งานถางป่าปรับพื้นที่</v>
          </cell>
          <cell r="T371">
            <v>578</v>
          </cell>
        </row>
        <row r="372">
          <cell r="B372" t="str">
            <v>4.2 2+382.00-2+411.00</v>
          </cell>
          <cell r="D372" t="str">
            <v xml:space="preserve">เสาเข็ม ค.อ.ร. ขนาด I - 0.45 x 0.45 x 18.00 ม. </v>
          </cell>
          <cell r="T372">
            <v>946417</v>
          </cell>
        </row>
        <row r="373">
          <cell r="B373" t="str">
            <v>4.2 2+382.00-2+411.00</v>
          </cell>
          <cell r="D373" t="str">
            <v>เสาเข็ม ค.อ.ร. ขนาด 0.35 x 0.35 x 18.00 ม.</v>
          </cell>
          <cell r="T373">
            <v>570201</v>
          </cell>
        </row>
        <row r="374">
          <cell r="B374" t="str">
            <v>4.2 2+382.00-2+411.00</v>
          </cell>
          <cell r="D374" t="str">
            <v xml:space="preserve">แผ่นกันดินสำเร็จรูปค.ส.ล.ขนาด 1.00 x 1.32 x 0.12 ม. </v>
          </cell>
          <cell r="T374">
            <v>91058</v>
          </cell>
        </row>
        <row r="375">
          <cell r="B375" t="str">
            <v>4.2 2+382.00-2+411.00</v>
          </cell>
          <cell r="D375" t="str">
            <v>พื้นค.ส.ล. ขนาด 1.60 x 0.50 ม.</v>
          </cell>
          <cell r="T375">
            <v>206517</v>
          </cell>
        </row>
        <row r="376">
          <cell r="B376" t="str">
            <v>4.2 2+382.00-2+411.00</v>
          </cell>
          <cell r="D376" t="str">
            <v xml:space="preserve">งานกำแพงกั้นน้ำ สูง 0.90 ม. </v>
          </cell>
          <cell r="T376">
            <v>92301</v>
          </cell>
        </row>
        <row r="377">
          <cell r="B377" t="str">
            <v>4.2 2+382.00-2+411.00</v>
          </cell>
          <cell r="D377" t="str">
            <v>งานหินทิ้งหน้าเขื่อน ( รวมค่าลำลียง )</v>
          </cell>
          <cell r="T377">
            <v>202637</v>
          </cell>
        </row>
        <row r="378">
          <cell r="B378" t="str">
            <v>4.2 2+382.00-2+411.00</v>
          </cell>
          <cell r="D378" t="str">
            <v>งานเรียงหินใหญ่หน้าเขื่อน ( รวมค่าลำลียง )</v>
          </cell>
          <cell r="T378">
            <v>104945</v>
          </cell>
        </row>
        <row r="379">
          <cell r="B379" t="str">
            <v>4.2 2+382.00-2+411.00</v>
          </cell>
          <cell r="D379" t="str">
            <v>งานดินขุดและขนทิ้ง ( รวมค่าลำลียง )</v>
          </cell>
          <cell r="T379">
            <v>373848</v>
          </cell>
        </row>
        <row r="380">
          <cell r="B380" t="str">
            <v>4.2 2+382.00-2+411.00</v>
          </cell>
          <cell r="D380" t="str">
            <v xml:space="preserve">งานแผ่นใยสังเคราะห์ </v>
          </cell>
          <cell r="T380">
            <v>28323</v>
          </cell>
        </row>
        <row r="381">
          <cell r="B381" t="str">
            <v>4.2 2+382.00-2+411.00</v>
          </cell>
          <cell r="D381" t="str">
            <v>งานดินถมบดอัดแน่น ( รวมค่าลำเลียง )</v>
          </cell>
          <cell r="T381">
            <v>35651</v>
          </cell>
        </row>
        <row r="382">
          <cell r="B382" t="str">
            <v>4.2 2+382.00-2+411.00</v>
          </cell>
          <cell r="D382" t="str">
            <v>งานทรายถมชุ่มน้ำอัดแน่น ( รวมค่าลำเลียง )</v>
          </cell>
          <cell r="T382">
            <v>110750</v>
          </cell>
        </row>
        <row r="383">
          <cell r="B383" t="str">
            <v>4.2 2+382.00-2+411.00</v>
          </cell>
          <cell r="D383" t="str">
            <v>งาน STEEL WATER STOP PANEL ยาว 6.00 ม.</v>
          </cell>
          <cell r="T383">
            <v>748215</v>
          </cell>
        </row>
        <row r="384">
          <cell r="B384" t="str">
            <v>4.2 2+382.00-2+411.00</v>
          </cell>
          <cell r="D384" t="str">
            <v>เหล็ก DB12 เชื่อมติด STEEL WATER STOP PANEL</v>
          </cell>
          <cell r="T384">
            <v>2645</v>
          </cell>
        </row>
        <row r="385">
          <cell r="D385">
            <v>0</v>
          </cell>
          <cell r="T385">
            <v>3514086</v>
          </cell>
        </row>
        <row r="386">
          <cell r="B386">
            <v>0</v>
          </cell>
          <cell r="D386">
            <v>0</v>
          </cell>
          <cell r="T386">
            <v>260964252</v>
          </cell>
        </row>
        <row r="387">
          <cell r="D387" t="str">
            <v>งานอาคารชลศาสตร์</v>
          </cell>
          <cell r="T387">
            <v>0</v>
          </cell>
        </row>
        <row r="388">
          <cell r="D388" t="str">
            <v>งานก่อสร้างอาคารระบายน้ำ DG1A</v>
          </cell>
          <cell r="T388">
            <v>412806</v>
          </cell>
        </row>
        <row r="389">
          <cell r="D389" t="str">
            <v>งานก่อสร้างอาคารระบายน้ำ DG1B</v>
          </cell>
          <cell r="T389">
            <v>412806</v>
          </cell>
        </row>
        <row r="390">
          <cell r="D390" t="str">
            <v>งานก่อสร้างอาคารรับน้ำหลังคันป้องกันน้ำท่วม กม. 2+136 และ 2+232</v>
          </cell>
          <cell r="T390">
            <v>214546</v>
          </cell>
        </row>
        <row r="391">
          <cell r="D391" t="str">
            <v>งานก่อสร้างอาคารรับน้ำหลังคันป้องกันน้ำท่วม กม. 0+100, 0+150</v>
          </cell>
          <cell r="T391">
            <v>339363</v>
          </cell>
        </row>
        <row r="392">
          <cell r="D392" t="str">
            <v>และ 2+300</v>
          </cell>
          <cell r="T392">
            <v>0</v>
          </cell>
        </row>
        <row r="393">
          <cell r="D393" t="str">
            <v>งานก่อสร้างอาคารรับน้ำหลังคันป้องกันน้ำท่วม กม. 0+242</v>
          </cell>
          <cell r="T393">
            <v>139920</v>
          </cell>
        </row>
        <row r="394">
          <cell r="D394" t="str">
            <v>งานก่อสร้างบ่อสูบน้ำ MP1 และอาคารรับน้ำ</v>
          </cell>
          <cell r="T394">
            <v>4220516</v>
          </cell>
        </row>
        <row r="395">
          <cell r="D395">
            <v>0</v>
          </cell>
          <cell r="T395">
            <v>0</v>
          </cell>
        </row>
        <row r="396">
          <cell r="B396">
            <v>0</v>
          </cell>
          <cell r="D396">
            <v>0</v>
          </cell>
          <cell r="T396">
            <v>5739957</v>
          </cell>
        </row>
        <row r="397">
          <cell r="B397">
            <v>0</v>
          </cell>
          <cell r="D397" t="str">
            <v xml:space="preserve">งานอื่นๆ </v>
          </cell>
          <cell r="T397">
            <v>0</v>
          </cell>
        </row>
        <row r="398">
          <cell r="B398">
            <v>0</v>
          </cell>
          <cell r="D398" t="str">
            <v xml:space="preserve">เครื่องสูบน้ำเคลื่อนที่ขนาดไม่น้อยกว่า 0.25 ลบ.ม./วินาที </v>
          </cell>
          <cell r="T398">
            <v>1481950</v>
          </cell>
        </row>
        <row r="399">
          <cell r="B399">
            <v>0</v>
          </cell>
          <cell r="D399" t="str">
            <v>(พร้อมรถลากจูงและอุปกรณ์ประจำเครื่องสูบน้ำ)</v>
          </cell>
          <cell r="T399">
            <v>0</v>
          </cell>
        </row>
        <row r="400">
          <cell r="B400">
            <v>0</v>
          </cell>
          <cell r="D400">
            <v>0</v>
          </cell>
          <cell r="T400">
            <v>0</v>
          </cell>
        </row>
        <row r="401">
          <cell r="B401">
            <v>0</v>
          </cell>
          <cell r="D401">
            <v>0</v>
          </cell>
          <cell r="T401">
            <v>1481950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of Quantities"/>
      <sheetName val="Table of Content"/>
      <sheetName val="DATA"/>
      <sheetName val="Adjust Cost"/>
      <sheetName val="Detail of Cost Estimate"/>
      <sheetName val="TOC-A"/>
      <sheetName val="TOC"/>
      <sheetName val="TOC-Quan"/>
      <sheetName val="Clear"/>
      <sheetName val="common excavation"/>
      <sheetName val="Rock Exc"/>
      <sheetName val="stockpile"/>
      <sheetName val="loading"/>
      <sheetName val="Haul&amp;spread"/>
      <sheetName val="RockEX"/>
      <sheetName val="Slope"/>
      <sheetName val="TunnelEx"/>
      <sheetName val="Underground Exc"/>
      <sheetName val="Tunnel Sup"/>
      <sheetName val="Steel Rib Support"/>
      <sheetName val="Rock bolts"/>
      <sheetName val="Wire mesh"/>
      <sheetName val="Shotcrete (2)"/>
      <sheetName val="1A Impervious"/>
      <sheetName val="1B Random"/>
      <sheetName val="Rock Blasting"/>
      <sheetName val="spreading"/>
      <sheetName val="com4p"/>
      <sheetName val="2A Fine Filter"/>
      <sheetName val="com8p250"/>
      <sheetName val="2B Coarse Filter"/>
      <sheetName val="3A Trans"/>
      <sheetName val="com8p500"/>
      <sheetName val="3B&amp;3DRock"/>
      <sheetName val="com8p1000"/>
      <sheetName val="3CRock"/>
      <sheetName val="com8p1500"/>
      <sheetName val="3E Riprap"/>
      <sheetName val="Concrete"/>
      <sheetName val="fine aggregate (2)"/>
      <sheetName val="coarse"/>
      <sheetName val="REINFORCEMENT AND METAL WORKS"/>
      <sheetName val="Formwork"/>
      <sheetName val="ConcWork"/>
      <sheetName val="Dam Plinth"/>
      <sheetName val="Face Slab"/>
      <sheetName val="Wave Wall"/>
      <sheetName val="Per Top"/>
      <sheetName val="Per DTH"/>
      <sheetName val="Grout"/>
      <sheetName val="Comp Water"/>
      <sheetName val="Cofferdam"/>
      <sheetName val="Instrumentation"/>
      <sheetName val="Care of Water"/>
      <sheetName val="Bridge"/>
      <sheetName val="Underdrain"/>
      <sheetName val="Arch"/>
      <sheetName val="Cable Trench"/>
      <sheetName val="Cable Terminal"/>
      <sheetName val="Control Bldg"/>
      <sheetName val="Air-Vent"/>
      <sheetName val="Illumination"/>
      <sheetName val="Plumbing"/>
      <sheetName val="Ground"/>
      <sheetName val="Misc1"/>
      <sheetName val="Hauling by 10 w"/>
      <sheetName val="Summary-O&amp;O"/>
      <sheetName val="BasicWage"/>
      <sheetName val="Materialcost"/>
      <sheetName val="AirCon"/>
      <sheetName val="EE"/>
      <sheetName val="Cost Estimate"/>
      <sheetName val="Eq mo-demo"/>
      <sheetName val="Road"/>
      <sheetName val="Power"/>
      <sheetName val="Plant"/>
      <sheetName val="Ass.Equip."/>
      <sheetName val="Cal Sheet"/>
      <sheetName val="Comp.Factor"/>
      <sheetName val="Housing"/>
      <sheetName val="Equipments Cost"/>
      <sheetName val="Bulldozer"/>
      <sheetName val="Backhoe"/>
      <sheetName val="Dragline"/>
      <sheetName val="loadsh"/>
      <sheetName val="TrackLoader"/>
      <sheetName val="WheelLoader"/>
      <sheetName val="DumpTruck"/>
      <sheetName val="HydraulicDrill"/>
      <sheetName val="Tamrockdrill"/>
      <sheetName val="OL0.3"/>
      <sheetName val="Winch"/>
      <sheetName val="Generator"/>
      <sheetName val="ConcTruck"/>
      <sheetName val="Water"/>
      <sheetName val="PickTruck"/>
      <sheetName val="VibRoller"/>
      <sheetName val="RRollCp20"/>
      <sheetName val="Grader"/>
      <sheetName val="AirComp"/>
      <sheetName val="TCraneTG100"/>
      <sheetName val="ConcPump"/>
      <sheetName val="OO"/>
      <sheetName val="Sand"/>
      <sheetName val="Rock excavation"/>
      <sheetName val="Benching Blast"/>
      <sheetName val="Summary"/>
      <sheetName val="Spillway"/>
      <sheetName val="Met#2"/>
      <sheetName val="Summary (2)"/>
      <sheetName val="hauling"/>
      <sheetName val="Rockhaualing"/>
      <sheetName val="Hauling (2)"/>
      <sheetName val="Hauling (3)"/>
      <sheetName val="compaction"/>
      <sheetName val="rock excavation (2)"/>
      <sheetName val="Dam&amp;Spillway"/>
      <sheetName val="laterite"/>
      <sheetName val="Core  Drill"/>
      <sheetName val="rotary"/>
      <sheetName val="Abb Water"/>
      <sheetName val="Building"/>
      <sheetName val="Bill_of_Quantities"/>
      <sheetName val="Table_of_Content"/>
      <sheetName val="Adjust_Cost"/>
      <sheetName val="Detail_of_Cost_Estimate"/>
      <sheetName val="common_excavation"/>
      <sheetName val="Rock_Exc"/>
      <sheetName val="Underground_Exc"/>
      <sheetName val="Tunnel_Sup"/>
      <sheetName val="Steel_Rib_Support"/>
      <sheetName val="Rock_bolts"/>
      <sheetName val="Wire_mesh"/>
      <sheetName val="Shotcrete_(2)"/>
      <sheetName val="1A_Impervious"/>
      <sheetName val="1B_Random"/>
      <sheetName val="Rock_Blasting"/>
      <sheetName val="2A_Fine_Filter"/>
      <sheetName val="2B_Coarse_Filter"/>
      <sheetName val="3A_Trans"/>
      <sheetName val="3E_Riprap"/>
      <sheetName val="fine_aggregate_(2)"/>
      <sheetName val="REINFORCEMENT_AND_METAL_WORKS"/>
      <sheetName val="Dam_Plinth"/>
      <sheetName val="Face_Slab"/>
      <sheetName val="Wave_Wall"/>
      <sheetName val="Per_Top"/>
      <sheetName val="Per_DTH"/>
      <sheetName val="Comp_Water"/>
      <sheetName val="Care_of_Water"/>
      <sheetName val="Cable_Trench"/>
      <sheetName val="Cable_Terminal"/>
      <sheetName val="Control_Bldg"/>
      <sheetName val="Hauling_by_10_w"/>
      <sheetName val="Cost_Estimate"/>
      <sheetName val="Eq_mo-demo"/>
      <sheetName val="Ass_Equip_"/>
      <sheetName val="Cal_Sheet"/>
      <sheetName val="Comp_Factor"/>
      <sheetName val="Equipments_Cost"/>
      <sheetName val="OL0_3"/>
      <sheetName val="Rock_excavation"/>
      <sheetName val="Benching_Blast"/>
      <sheetName val="Summary_(2)"/>
      <sheetName val="Hauling_(2)"/>
      <sheetName val="Hauling_(3)"/>
      <sheetName val="rock_excavation_(2)"/>
      <sheetName val="Core__Drill"/>
      <sheetName val="Abb_Water"/>
      <sheetName val="ดัชนี"/>
      <sheetName val="cos083"/>
      <sheetName val="cal fto"/>
      <sheetName val="F(ของเรา)"/>
      <sheetName val="สรุปผลงานและงบประมาณ 9"/>
      <sheetName val="Form1"/>
      <sheetName val="ได้ราคาคอนกรีต-เหล็กเสริม"/>
      <sheetName val="Form3"/>
      <sheetName val="ได้งานตีเส้น"/>
      <sheetName val="11 ข้อมูลงานCon"/>
      <sheetName val="12 ข้อมูลงานไม้แบบ"/>
      <sheetName val="10 ข้อมูลวัสดุ-ค่าดำเนิ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93">
          <cell r="S93">
            <v>585.08877840909099</v>
          </cell>
        </row>
        <row r="147">
          <cell r="S147">
            <v>414.80455143229165</v>
          </cell>
        </row>
        <row r="199">
          <cell r="M199">
            <v>750.11141999999995</v>
          </cell>
        </row>
        <row r="251">
          <cell r="M251">
            <v>649.79808666666656</v>
          </cell>
        </row>
        <row r="294">
          <cell r="O294">
            <v>159.692278125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บัญชีฯ(ทุน)"/>
      <sheetName val="ค่า F"/>
      <sheetName val="ระยะขนส่งวัสดุ"/>
      <sheetName val="ข้อมูลวัสดุก่อสร้างทาง"/>
      <sheetName val="8 ข้อมูลเบื้องต้น"/>
      <sheetName val="10 ข้อมูลวัสดุ-ค่าดำเนิน"/>
      <sheetName val="11 ข้อมูลงานCon"/>
      <sheetName val="12 ข้อมูลงานไม้แบบ"/>
      <sheetName val="40"/>
      <sheetName val="41.EXCAVATION"/>
      <sheetName val="42.1"/>
      <sheetName val="42.2 EMBANKMENT"/>
      <sheetName val="44"/>
      <sheetName val="45. SELECTED,SUBBASE"/>
      <sheetName val="48.BASE,Recyciing"/>
      <sheetName val="51.ASPHALT,PRIME,TACK"/>
      <sheetName val="53.2"/>
      <sheetName val="56"/>
      <sheetName val="62. BRIDGE"/>
      <sheetName val="63"/>
      <sheetName val="64"/>
      <sheetName val="64.1(อัดแรง)"/>
      <sheetName val="คานอัดแรง"/>
      <sheetName val="Approach"/>
      <sheetName val="67"/>
      <sheetName val="68"/>
      <sheetName val="69"/>
      <sheetName val="70.RC. BOX"/>
      <sheetName val="71.RC. PIPE (3)"/>
      <sheetName val="72"/>
      <sheetName val="73"/>
      <sheetName val="83.RC.MANHOLE"/>
      <sheetName val="116 (1)"/>
      <sheetName val="123"/>
      <sheetName val="130"/>
      <sheetName val="130.1"/>
      <sheetName val="149"/>
      <sheetName val="149.1"/>
      <sheetName val="150"/>
      <sheetName val="152"/>
      <sheetName val="154 "/>
      <sheetName val="156"/>
      <sheetName val="157"/>
      <sheetName val="158"/>
      <sheetName val="166"/>
      <sheetName val="167"/>
      <sheetName val="168"/>
      <sheetName val="173 "/>
      <sheetName val="173(1) "/>
      <sheetName val="173(2)"/>
      <sheetName val="180"/>
      <sheetName val="176"/>
      <sheetName val="182 "/>
      <sheetName val="183 "/>
      <sheetName val="TRAFFIC"/>
      <sheetName val="192"/>
      <sheetName val="ค่า_F"/>
      <sheetName val="8_ข้อมูลเบื้องต้น"/>
      <sheetName val="10_ข้อมูลวัสดุ-ค่าดำเนิน"/>
      <sheetName val="11_ข้อมูลงานCon"/>
      <sheetName val="12_ข้อมูลงานไม้แบบ"/>
      <sheetName val="41_EXCAVATION"/>
      <sheetName val="42_1"/>
      <sheetName val="42_2_EMBANKMENT"/>
      <sheetName val="45__SELECTED,SUBBASE"/>
      <sheetName val="48_BASE,Recyciing"/>
      <sheetName val="51_ASPHALT,PRIME,TACK"/>
      <sheetName val="53_2"/>
      <sheetName val="62__BRIDGE"/>
      <sheetName val="64_1(อัดแรง)"/>
      <sheetName val="70_RC__BOX"/>
      <sheetName val="71_RC__PIPE_(3)"/>
      <sheetName val="83_RC_MANHOLE"/>
      <sheetName val="116_(1)"/>
      <sheetName val="130_1"/>
      <sheetName val="149_1"/>
      <sheetName val="154_"/>
      <sheetName val="173_"/>
      <sheetName val="173(1)_"/>
      <sheetName val="182_"/>
      <sheetName val="183_"/>
      <sheetName val="1.1RE. ASPHAL-1.5 RE. PIPE +1.7"/>
      <sheetName val="2.4.2 SELECTED"/>
      <sheetName val="3.1.1 SUBBASE - 3.7 RECYCLING"/>
      <sheetName val="5.1(13) TEST"/>
      <sheetName val="5.1.4 BRIDGE APPRO"/>
      <sheetName val="5.2.1  NEW  R.C. BOX  "/>
      <sheetName val="6.3(15.5)SUBSOIL"/>
      <sheetName val="6.3(15.4)GABION "/>
      <sheetName val="6.3(16.8)SUBSOIL (2)"/>
      <sheetName val="6.3(17.1)SOIL NAIL"/>
      <sheetName val="6.3.2 CATCH BASIN"/>
      <sheetName val="6.8.1 W-GUARD"/>
      <sheetName val="6.8.3.2 BARRIER HIGH  FILL"/>
      <sheetName val="B.O.Q"/>
      <sheetName val="data"/>
      <sheetName val="5.1.1.1-5.1.1.3 NEW BRIDGE "/>
      <sheetName val="6"/>
      <sheetName val="5"/>
      <sheetName val="2"/>
      <sheetName val="สายแม่ริม-แม่แตง ตอน2 A"/>
      <sheetName val="SH-C"/>
      <sheetName val="SH-F"/>
      <sheetName val="SH-A"/>
      <sheetName val="don_copy"/>
      <sheetName val="กสย11.1"/>
      <sheetName val="หินล้าง ABCD"/>
      <sheetName val="Q5434 EQ LIST"/>
      <sheetName val="motor power"/>
      <sheetName val="1_1RE__ASPHAL-1_5_RE__PIPE_+1_7"/>
      <sheetName val="2_4_2_SELECTED"/>
      <sheetName val="3_1_1_SUBBASE_-_3_7_RECYCLING"/>
      <sheetName val="5_1(13)_TEST"/>
      <sheetName val="5_1_4_BRIDGE_APPRO"/>
      <sheetName val="5_2_1__NEW__R_C__BOX__"/>
      <sheetName val="6_3(15_5)SUBSOIL"/>
      <sheetName val="6_3(15_4)GABION_"/>
      <sheetName val="6_3(16_8)SUBSOIL_(2)"/>
      <sheetName val="6_3(17_1)SOIL_NAIL"/>
      <sheetName val="6_3_2_CATCH_BASIN"/>
      <sheetName val="6_8_1_W-GUARD"/>
      <sheetName val="6_8_3_2_BARRIER_HIGH__FILL"/>
      <sheetName val="B_O_Q"/>
      <sheetName val="ค่า_F1"/>
      <sheetName val="8_ข้อมูลเบื้องต้น1"/>
      <sheetName val="10_ข้อมูลวัสดุ-ค่าดำเนิน1"/>
      <sheetName val="11_ข้อมูลงานCon1"/>
      <sheetName val="12_ข้อมูลงานไม้แบบ1"/>
      <sheetName val="41_EXCAVATION1"/>
      <sheetName val="42_11"/>
      <sheetName val="42_2_EMBANKMENT1"/>
      <sheetName val="45__SELECTED,SUBBASE1"/>
      <sheetName val="48_BASE,Recyciing1"/>
      <sheetName val="51_ASPHALT,PRIME,TACK1"/>
      <sheetName val="53_21"/>
      <sheetName val="62__BRIDGE1"/>
      <sheetName val="64_1(อัดแรง)1"/>
      <sheetName val="70_RC__BOX1"/>
      <sheetName val="71_RC__PIPE_(3)1"/>
      <sheetName val="83_RC_MANHOLE1"/>
      <sheetName val="116_(1)1"/>
      <sheetName val="130_11"/>
      <sheetName val="149_11"/>
      <sheetName val="154_1"/>
      <sheetName val="173_1"/>
      <sheetName val="173(1)_1"/>
      <sheetName val="182_1"/>
      <sheetName val="183_1"/>
      <sheetName val="1_1RE__ASPHAL-1_5_RE__PIPE_+1_1"/>
      <sheetName val="2_4_2_SELECTED1"/>
      <sheetName val="3_1_1_SUBBASE_-_3_7_RECYCLING1"/>
      <sheetName val="5_1(13)_TEST1"/>
      <sheetName val="5_1_4_BRIDGE_APPRO1"/>
      <sheetName val="5_2_1__NEW__R_C__BOX__1"/>
      <sheetName val="6_3(15_5)SUBSOIL1"/>
      <sheetName val="6_3(15_4)GABION_1"/>
      <sheetName val="6_3(16_8)SUBSOIL_(2)1"/>
      <sheetName val="6_3(17_1)SOIL_NAIL1"/>
      <sheetName val="6_3_2_CATCH_BASIN1"/>
      <sheetName val="6_8_1_W-GUARD1"/>
      <sheetName val="6_8_3_2_BARRIER_HIGH__FILL1"/>
      <sheetName val="B_O_Q1"/>
      <sheetName val="Local road Backup"/>
      <sheetName val="การหาค่า factor F"/>
      <sheetName val="Bill No. 2 - Carpark"/>
      <sheetName val="ราคาคอนกรีตต่อหน่วย"/>
      <sheetName val="detail"/>
      <sheetName val="สรุป"/>
      <sheetName val="fr"/>
      <sheetName val="อาคาร 2 11Boots"/>
      <sheetName val="อาคาร 2 14Boots"/>
      <sheetName val="อาคาร 2 5Boots"/>
      <sheetName val="อาคาร 2 6Boots"/>
      <sheetName val="boq"/>
      <sheetName val="ปร5"/>
      <sheetName val="Backup Data"/>
      <sheetName val="wpc2(2)"/>
      <sheetName val="summary"/>
      <sheetName val="Std."/>
      <sheetName val="5-2"/>
      <sheetName val="REMOVAL"/>
      <sheetName val="Unit Cost"/>
      <sheetName val="5_BOQ"/>
      <sheetName val="Book 1 Summary"/>
      <sheetName val="nHDD"/>
      <sheetName val="Form1"/>
      <sheetName val="Factor  F_6%"/>
      <sheetName val="splinkler"/>
      <sheetName val="---"/>
      <sheetName val="BK Unit Rate"/>
      <sheetName val="Material"/>
      <sheetName val="Worksheet"/>
      <sheetName val="unitcost"/>
      <sheetName val="แหล่งวัสดุ"/>
      <sheetName val="1.1RE. ASPHAL-1.7RE.V-Ditch"/>
      <sheetName val="5.1.1 NEW BRIDGE"/>
      <sheetName val="6.12(5)1-150WATTS  SOFFIT"/>
      <sheetName val="6.3.8.2 RC.DICTH  TYPE &quot;B&quot;,&quot;D&quot;"/>
      <sheetName val="Poject name"/>
      <sheetName val="2.2.1 excavation"/>
      <sheetName val="2.3.6 PORO"/>
      <sheetName val="5.3(16) static"/>
      <sheetName val="5.3(21)-5.3(29) dinamic"/>
      <sheetName val="6.3.12.1TYPE I+6.3.12.3ทุบรื้อ"/>
      <sheetName val="5.3(8)boredpile_0.80_m."/>
      <sheetName val="1.B.O.Q"/>
      <sheetName val="R_D"/>
      <sheetName va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1">
          <cell r="R11">
            <v>1705.86</v>
          </cell>
        </row>
      </sheetData>
      <sheetData sheetId="57">
        <row r="11">
          <cell r="R11">
            <v>1705.86</v>
          </cell>
        </row>
      </sheetData>
      <sheetData sheetId="58">
        <row r="11">
          <cell r="R11">
            <v>1705.86</v>
          </cell>
        </row>
      </sheetData>
      <sheetData sheetId="59">
        <row r="11">
          <cell r="R11">
            <v>1705.86</v>
          </cell>
        </row>
      </sheetData>
      <sheetData sheetId="60">
        <row r="11">
          <cell r="R11">
            <v>1705.86</v>
          </cell>
        </row>
      </sheetData>
      <sheetData sheetId="61">
        <row r="11">
          <cell r="R11">
            <v>1705.86</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หลักเกณฑ์(2หน้า)"/>
      <sheetName val="ต้นทุน(10หน้า)"/>
      <sheetName val="BOQ.(10 หน้า)"/>
      <sheetName val="ค่า F"/>
      <sheetName val="1ระยะขนส่ง"/>
      <sheetName val="2ข้อมูลเบื้องต้น"/>
      <sheetName val="3ข้อมูลวัสดุ-ค่าดำเนิน"/>
      <sheetName val="4ข้อมูลงานCon"/>
      <sheetName val="5ข้อมูลงานไม้แบบ"/>
      <sheetName val="6Remove+Clear"/>
      <sheetName val="7Cut+Soft.R+Hart.R+Uns"/>
      <sheetName val="8Unsui+Soft"/>
      <sheetName val="9EMB."/>
      <sheetName val="10Fil.Islandl+Side"/>
      <sheetName val="11P.B.Fill"/>
      <sheetName val="12Selec+Subbase"/>
      <sheetName val="13Base+Recyc+Scari"/>
      <sheetName val="14Prime+Tack"/>
      <sheetName val="15ASP.Lev."/>
      <sheetName val="16Asphaltic"/>
      <sheetName val="17สะพาน"/>
      <sheetName val="(ไม่เอา)ทางเบี่ยง"/>
      <sheetName val="18สะพาน.ราคารวม"/>
      <sheetName val="19คานอัดแรง"/>
      <sheetName val="20สะพานต่อ"/>
      <sheetName val="21สะพานต่อราคารวม"/>
      <sheetName val="22B.Appro"/>
      <sheetName val="23,24R.C.BOX (2ตัว)"/>
      <sheetName val="25-27RC. PIPE(3หน้า)"/>
      <sheetName val="28,29Slope.Pro+Shot(2หน้า)"/>
      <sheetName val="30Per.Pipe+R.Fill"/>
      <sheetName val="31,32Catch.Baแบบพิเศษ"/>
      <sheetName val="33R.C.Ditch"/>
      <sheetName val="34D.Lining"/>
      <sheetName val="35Retain"/>
      <sheetName val="36Crub"/>
      <sheetName val="37ทางเท้า"/>
      <sheetName val="38SODDING"/>
      <sheetName val="39,40Barr.(2หน้า)"/>
      <sheetName val="41G.POST"/>
      <sheetName val="42หลักกิโล"/>
      <sheetName val="43แผ่นป้าย+เสา"/>
      <sheetName val="44เสาไฟกิ่งคู่"/>
      <sheetName val="45ไฟนีออน"/>
      <sheetName val="46,47ย้ายเสาไฟ(2หน้า)"/>
      <sheetName val="48ไฟ เขียว-แดง"/>
      <sheetName val="49สีตีเส้น+R.Stu+C.Mak"/>
      <sheetName val="50C.mark+Barricade"/>
      <sheetName val="51BUS STOP"/>
      <sheetName val="52ป้ายชั่วคราว+ด่าน"/>
      <sheetName val="BOQ_(10_หน้า)"/>
      <sheetName val="ค่า_F"/>
      <sheetName val="7Cut+Soft_R+Hart_R+Uns"/>
      <sheetName val="9EMB_"/>
      <sheetName val="10Fil_Islandl+Side"/>
      <sheetName val="11P_B_Fill"/>
      <sheetName val="15ASP_Lev_"/>
      <sheetName val="18สะพาน_ราคารวม"/>
      <sheetName val="22B_Appro"/>
      <sheetName val="23,24R_C_BOX_(2ตัว)"/>
      <sheetName val="25-27RC__PIPE(3หน้า)"/>
      <sheetName val="28,29Slope_Pro+Shot(2หน้า)"/>
      <sheetName val="30Per_Pipe+R_Fill"/>
      <sheetName val="31,32Catch_Baแบบพิเศษ"/>
      <sheetName val="33R_C_Ditch"/>
      <sheetName val="34D_Lining"/>
      <sheetName val="39,40Barr_(2หน้า)"/>
      <sheetName val="41G_POST"/>
      <sheetName val="48ไฟ_เขียว-แดง"/>
      <sheetName val="49สีตีเส้น+R_Stu+C_Mak"/>
      <sheetName val="50C_mark+Barricade"/>
      <sheetName val="51BUS_STOP"/>
      <sheetName val="Form1"/>
      <sheetName val="41.EXCAVATION"/>
      <sheetName val="Input"/>
      <sheetName val="5_BOQ"/>
      <sheetName val="11 ข้อมูลงานCon"/>
      <sheetName val="10 ข้อมูลวัสดุ-ค่าดำเนิน"/>
      <sheetName val="12 ข้อมูลงานไม้แบบ"/>
      <sheetName val="F(ของเรา)"/>
      <sheetName val="SUM"/>
      <sheetName val="อาคาร 2 11Boots"/>
      <sheetName val="อาคาร 2 14Boots"/>
      <sheetName val="อาคาร 2 5Boots"/>
      <sheetName val="อาคาร 2 6Boots"/>
      <sheetName val="41_EXCAVATION"/>
      <sheetName val="BOQ_(10_หน้า)1"/>
      <sheetName val="ค่า_F1"/>
      <sheetName val="7Cut+Soft_R+Hart_R+Uns1"/>
      <sheetName val="9EMB_1"/>
      <sheetName val="10Fil_Islandl+Side1"/>
      <sheetName val="11P_B_Fill1"/>
      <sheetName val="15ASP_Lev_1"/>
      <sheetName val="18สะพาน_ราคารวม1"/>
      <sheetName val="22B_Appro1"/>
      <sheetName val="23,24R_C_BOX_(2ตัว)1"/>
      <sheetName val="25-27RC__PIPE(3หน้า)1"/>
      <sheetName val="28,29Slope_Pro+Shot(2หน้า)1"/>
      <sheetName val="30Per_Pipe+R_Fill1"/>
      <sheetName val="31,32Catch_Baแบบพิเศษ1"/>
      <sheetName val="33R_C_Ditch1"/>
      <sheetName val="34D_Lining1"/>
      <sheetName val="39,40Barr_(2หน้า)1"/>
      <sheetName val="41G_POST1"/>
      <sheetName val="48ไฟ_เขียว-แดง1"/>
      <sheetName val="49สีตีเส้น+R_Stu+C_Mak1"/>
      <sheetName val="50C_mark+Barricade1"/>
      <sheetName val="51BUS_STOP1"/>
      <sheetName val="41_EXCAVATION1"/>
      <sheetName val="6"/>
      <sheetName val="5"/>
      <sheetName val="หา FACTOR F"/>
      <sheetName val="ตารางส่วนลด EE."/>
      <sheetName val="boq"/>
      <sheetName val="สายแม่แตง-ฝาง(ศูนย์ฝึกลูกช้าง) "/>
      <sheetName val="ตารางค่าขนส่ง"/>
      <sheetName val="---"/>
      <sheetName val="Material"/>
      <sheetName val="BK Unit Rate"/>
      <sheetName val="unitcost"/>
      <sheetName val="แหล่งวัสดุ"/>
      <sheetName val="3.1.1Subbase - Base"/>
      <sheetName val="4.10Full Depth Repair"/>
      <sheetName val="5.2.1.1 RELOCAT R.C.BOX"/>
      <sheetName val="5.2.2  EXTENSION  R.C. BOX "/>
      <sheetName val="5.3RC. PIPE"/>
      <sheetName val="6.10.1GUIDE P. - 6.10.4 REFLEX."/>
      <sheetName val="6.12.10RE. SINGLE+DOUBLE"/>
      <sheetName val="6.13.1.1-1.2 TRAFFIC SIGNAL"/>
      <sheetName val="B.O.Q"/>
      <sheetName val="data"/>
      <sheetName val="CLEAR.EARTH,SOFT ROCK,UNSUIT.,S"/>
      <sheetName val="6.14.1.1 FLASHING"/>
      <sheetName val="6.2.1 PERFORATE-6.2.2 ROCK F. "/>
      <sheetName val="6.3.6.1-2HEADWALL"/>
      <sheetName val="6.6.1 B. SODDING"/>
      <sheetName val="สรุปยอดวงเงินสัญญาที่ 1"/>
      <sheetName val="ราคากลางสัญญาที่ 1"/>
      <sheetName val="ปร.5"/>
      <sheetName val="Price ITD"/>
      <sheetName val="Summary"/>
      <sheetName val="In-Direct"/>
      <sheetName val="ปร.6"/>
      <sheetName val="สรุปประมาณการ"/>
      <sheetName val="ปร.6ส"/>
      <sheetName val="ปร.6ท"/>
      <sheetName val="Basic Rate"/>
      <sheetName val="แบบ ปร.4 1-2-(ตะม่อ) "/>
      <sheetName val="แบบ ปร.4 กำลัง(CB19x9.60m)"/>
      <sheetName val="แบบ ปร.4 กำลัง(DP2x8.23m) "/>
      <sheetName val="แบบ ปร.4 กำลังTT(SP)2x77.27m"/>
      <sheetName val="แบบ ปร.4 กำลังTT(SU)1x77.27"/>
      <sheetName val="แบบ ปร.4 กำลังTT(AN)2x104.82"/>
      <sheetName val="BD-TT สิ่งที่รถไฟจ่าย"/>
      <sheetName val="ค่าทดสอบพิเศษ"/>
      <sheetName val="BD- ขนลำเลียง "/>
      <sheetName val="นั่งร้านสะพานเดิม 77.27-104.82"/>
      <sheetName val="QTY.-COMPOSITE"/>
      <sheetName val="BD-CB ค่านั่งร้านเสริมกำลั "/>
      <sheetName val="BD-CB ค่าทาสี"/>
      <sheetName val="BD-CB ค่าเครื่องมือ"/>
      <sheetName val="QTY.-DP8.23m"/>
      <sheetName val="BD-DP8.23 ค่านั่งร้าน "/>
      <sheetName val="BD-DP 8.23 ค่าทาสี "/>
      <sheetName val="BD-DP8.23 ค่าเครื่องมือ"/>
      <sheetName val="QTY.-TT(SP)77.27m."/>
      <sheetName val="BD-TT (SP)77.27 ค่านั่งร้านเสริ"/>
      <sheetName val="BD-TT(SP) 77.27 ค่าทาสี "/>
      <sheetName val="BD-TT(SP) 77.27 ค่าเครื่องมือ"/>
      <sheetName val="QTY.-TT(SU)77.27m.."/>
      <sheetName val="BD-TT (SU)77.27 ค่านั่งร้าน "/>
      <sheetName val="BD-TT(SU) 77.27 ค่าทาสี"/>
      <sheetName val="BD-TT(SU) 77.27 ค่าเครื่องม"/>
      <sheetName val="QTY.-TT(AN)104.82m."/>
      <sheetName val="BD-TT (AN)104.82 ค่านั่งร้าน"/>
      <sheetName val="BD-TT(AN) 104.82 ค่าทาสี"/>
      <sheetName val="BD-TT(AN) 104.82 ค่าเครื่องม"/>
      <sheetName val="BD-ตะม่อ-ริมฝั่ง "/>
      <sheetName val="BD-ตะม่อ- กลางน้ำ"/>
      <sheetName val="สกัด  "/>
      <sheetName val="BD-ตะม่อทางเท้า"/>
      <sheetName val="QTY.-TT100.80m."/>
      <sheetName val="QTY.-TT60.78m"/>
      <sheetName val="BD-TT49.9 ค่าทาสี (2)"/>
      <sheetName val="TT"/>
      <sheetName val="หมอนเหล็ก 175x175x2000 "/>
      <sheetName val="กล่องเหล็ก"/>
      <sheetName val="จมูกปลายรางกัน"/>
      <sheetName val="สายสัญญาณ"/>
      <sheetName val="เสาและสายอาณัติสัญญาณ"/>
      <sheetName val="ระยะทาง"/>
      <sheetName val="ราคาService Road"/>
      <sheetName val="ดาวเทียม "/>
      <sheetName val="(ITD) QTY-TT(SP)77.27"/>
      <sheetName val="หน้า 5"/>
      <sheetName val="(2)AIR"/>
      <sheetName val="Book 1 Summary"/>
      <sheetName val="การหาค่า factor F"/>
      <sheetName val="4"/>
      <sheetName val="สรุปค่าขนส่ง"/>
    </sheetNames>
    <sheetDataSet>
      <sheetData sheetId="0">
        <row r="16">
          <cell r="X16">
            <v>21978.43</v>
          </cell>
        </row>
      </sheetData>
      <sheetData sheetId="1">
        <row r="16">
          <cell r="X16">
            <v>21978.43</v>
          </cell>
        </row>
      </sheetData>
      <sheetData sheetId="2"/>
      <sheetData sheetId="3"/>
      <sheetData sheetId="4">
        <row r="16">
          <cell r="X16">
            <v>21978.43</v>
          </cell>
        </row>
      </sheetData>
      <sheetData sheetId="5"/>
      <sheetData sheetId="6">
        <row r="16">
          <cell r="X16">
            <v>21978.43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_copy"/>
      <sheetName val="FORM"/>
      <sheetName val="B-3_2C"/>
      <sheetName val="B-3_2D"/>
      <sheetName val="A-4_1"/>
      <sheetName val="T5_1H"/>
      <sheetName val="T5_1D"/>
      <sheetName val="T-2"/>
      <sheetName val="B-3_2"/>
      <sheetName val="B-3_3"/>
      <sheetName val="T-3"/>
      <sheetName val="L-6_1"/>
      <sheetName val="L-1_1D"/>
    </sheetNames>
    <sheetDataSet>
      <sheetData sheetId="0" refreshError="1">
        <row r="5">
          <cell r="C5">
            <v>5.0599999999999996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ปริมาณงานL"/>
      <sheetName val="ปริมาณงานL (2)"/>
      <sheetName val="ปริมาณงานR"/>
      <sheetName val="ปริมาณงานR (2)"/>
      <sheetName val="ท่อกลมL"/>
      <sheetName val="ท่อกลมR"/>
      <sheetName val="ท่อเหลี่ยมL"/>
      <sheetName val="ท่อเหลี่ยมR"/>
      <sheetName val="สะพานL"/>
      <sheetName val="สะพานR"/>
      <sheetName val="เครื่องหมายจราจรL"/>
      <sheetName val="เครื่องหมายจราจรR"/>
      <sheetName val="สรุปสุดท้าย"/>
      <sheetName val="สรุปถนนL"/>
      <sheetName val="สรุปถนนR"/>
      <sheetName val="ข้อมูลราคาวัสดุ"/>
      <sheetName val="ข้อมูลขนส่ง"/>
      <sheetName val="ROAD_F_factor"/>
      <sheetName val="ค่างานต้นทุน"/>
      <sheetName val="ค่าเสื่อมราคา"/>
      <sheetName val="ค่าขนส่ง"/>
      <sheetName val="ค่าขนส่งด้วยรถพ่วง"/>
      <sheetName val="ค่าขนส่งด้วยหกล้อ"/>
      <sheetName val="คิดค่ากำแพงปากท่อ"/>
      <sheetName val="หักลดเงินค่าขนส่ง"/>
      <sheetName val="สรุปสะพานL"/>
      <sheetName val="ปร.4สะพานL"/>
      <sheetName val="สรุปสะพานR"/>
      <sheetName val="ปร.4สะพานR"/>
      <sheetName val="ปร.4สะพานท่าอู่"/>
      <sheetName val="ปร4สะพาน9RC"/>
      <sheetName val="ปร4สะพาน9PC"/>
      <sheetName val="ปร4สะพาน11PC"/>
      <sheetName val="สรุปBOX_L"/>
      <sheetName val="สรุปBOX_R"/>
      <sheetName val="ปร4Box"/>
      <sheetName val="Module3"/>
      <sheetName val="5_BOQ"/>
      <sheetName val="41.EXCAVATION"/>
      <sheetName val="ราคาถนน180_21_10_55_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1">
          <cell r="I41">
            <v>87741000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Steel"/>
      <sheetName val="Bgห้างฯ"/>
      <sheetName val="BgSub"/>
      <sheetName val="BgSub (2)"/>
      <sheetName val="Bgกรมฯ"/>
      <sheetName val="Module1"/>
      <sheetName val="กสย11.1"/>
      <sheetName val="BgSub_(2)"/>
      <sheetName val="กสย11_1"/>
      <sheetName val="ต้นทุนวัสดุ"/>
      <sheetName val="ราคาวัสดุ-ค่าแรง"/>
      <sheetName val="8Unsui+Soft"/>
      <sheetName val="25-27RC. PIPE(3หน้า)"/>
      <sheetName val="42หลักกิโล"/>
      <sheetName val="52ป้ายชั่วคราว+ด่าน"/>
      <sheetName val="3ข้อมูลวัสดุ-ค่าดำเนิน"/>
      <sheetName val="Bg-ประตูระบายน้ำ 2x2 m.จุด 7"/>
      <sheetName val="41.EXCAVATION"/>
      <sheetName val="don_copy"/>
      <sheetName val="Sheet1"/>
      <sheetName val="11 ข้อมูลงานCon"/>
      <sheetName val="Furniture"/>
      <sheetName val="สรุปถนนL"/>
      <sheetName val="ตารางส่วนลด EE."/>
      <sheetName val="5_BOQ"/>
      <sheetName val="boq"/>
      <sheetName val="Book 1 Summary"/>
      <sheetName val="(2)AIR"/>
      <sheetName val="Factor F งาน DB."/>
    </sheetNames>
    <sheetDataSet>
      <sheetData sheetId="0" refreshError="1">
        <row r="3">
          <cell r="I3" t="str">
            <v>( คลองบางพูดฝั่งขวาจุด 7 กม. 7+087.145 )</v>
          </cell>
        </row>
      </sheetData>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ประมาณการ"/>
      <sheetName val="ข้อมูลเบื้องต้น"/>
      <sheetName val="ทำนบดิน 1"/>
      <sheetName val="ทำนบดิน 3"/>
      <sheetName val="ทำนบดิน 4"/>
      <sheetName val="ประมาณการเก่า "/>
      <sheetName val="คสลsp (2)"/>
      <sheetName val="S-SP new"/>
      <sheetName val="unit-p"/>
      <sheetName val="UNIT"/>
      <sheetName val="ราคาวัสดุ"/>
      <sheetName val="KS11"/>
      <sheetName val="KS12 "/>
      <sheetName val="ตารางแยก"/>
      <sheetName val="จัดชื้อ"/>
      <sheetName val="แผนจัดจ้าง "/>
      <sheetName val="ML"/>
      <sheetName val="ราคากลาง1"/>
      <sheetName val="ราคากลาง2"/>
      <sheetName val="ไม้-เหล็ก"/>
      <sheetName val="รากลางจ้างเหมา"/>
      <sheetName val="สรุปSteel"/>
      <sheetName val="ทำนบดิน_1"/>
      <sheetName val="ทำนบดิน_3"/>
      <sheetName val="ทำนบดิน_4"/>
      <sheetName val="ประมาณการเก่า_"/>
      <sheetName val="คสลsp_(2)"/>
      <sheetName val="S-SP_new"/>
      <sheetName val="KS12_"/>
      <sheetName val="แผนจัดจ้าง_"/>
      <sheetName val="สรุปถนนL"/>
      <sheetName val="8Unsui+Soft"/>
      <sheetName val="25-27RC. PIPE(3หน้า)"/>
      <sheetName val="42หลักกิโล"/>
      <sheetName val="52ป้ายชั่วคราว+ด่าน"/>
      <sheetName val="3ข้อมูลวัสดุ-ค่าดำเนิน"/>
      <sheetName val="11 ข้อมูลงานCon"/>
      <sheetName val="10 ข้อมูลวัสดุ-ค่าดำเนิน"/>
      <sheetName val="12 ข้อมูลงานไม้แบบ"/>
      <sheetName val="liste"/>
      <sheetName val="____01"/>
      <sheetName val="SCHEDULE_6"/>
      <sheetName val="SCHEDULE_4"/>
      <sheetName val="Sheet1"/>
      <sheetName val="41.EXCAVATION"/>
      <sheetName val="concrete&amp;งานไม้แบบ"/>
      <sheetName val="Book 1 Summary"/>
      <sheetName val="(2)AIR"/>
      <sheetName val="ตารางส่วนลด EE."/>
      <sheetName val="5_BOQ"/>
      <sheetName val="Factor F งาน DB."/>
      <sheetName val="3-2"/>
      <sheetName val="ค่าดำเนินการ+ค่าเสื่อมราคา"/>
      <sheetName val="กสย11.1"/>
      <sheetName val="ข้อมูลเบื้ฬงต้น"/>
      <sheetName val="ఈัఔชื้อ"/>
      <sheetName val="ుผఙจัดจ੉าง "/>
      <sheetName val="ไม้-เษล็ก"/>
      <sheetName val="أากลางจ้างเหมา"/>
      <sheetName val="ราคากลางⴔ"/>
      <sheetName val="_x0000_=vòv_x0000__x0000__x0000__x0000__x0014_-_x0015__x0000_ø,_x0015__x0000_oxòv"/>
      <sheetName val="_x0000_"/>
      <sheetName val="25BASIN"/>
      <sheetName val="ขนาดกลาง"/>
      <sheetName val="ทำนบดิน"/>
      <sheetName val="?=vòv????_x0014_-_x0015_?ø,_x0015_?oxòv"/>
      <sheetName val="?"/>
      <sheetName val="เพิ่มเติม A"/>
      <sheetName val="ుผఙจัดจ੉าง_"/>
      <sheetName val="=vòv-ø,oxòv"/>
      <sheetName val=""/>
      <sheetName val="?=vòv????-?ø,?oxòv"/>
      <sheetName val="เพิ่มเติม_A"/>
      <sheetName val="ค่ากำกับ ก่อสร้าง 12 (2)"/>
      <sheetName val="ค่ากำกับ ก่อสร้าง 12"/>
      <sheetName val="3"/>
      <sheetName val="10"/>
      <sheetName val="12"/>
      <sheetName val="รวม"/>
      <sheetName val="เลขประมาณการ"/>
      <sheetName val="ตารางที่ 1"/>
      <sheetName val="ตารางที่ 2"/>
      <sheetName val="รายละเอียดหน่วยงานฝาก สชป.12"/>
      <sheetName val="ค่าเตรียม1"/>
      <sheetName val="ค่าเตรียม2"/>
      <sheetName val="งบดำเนินงาน"/>
      <sheetName val="งบรายจ่ายอื่น"/>
      <sheetName val="งบลงทุน"/>
      <sheetName val="งานฝาก+อื่นๆ"/>
      <sheetName val="รวม สชป.12"/>
      <sheetName val="2562 เพิ่มเติม"/>
      <sheetName val="สรุป สชป.12 (2)"/>
      <sheetName val="สรุป"/>
      <sheetName val="พลเทพ"/>
      <sheetName val="ท่าโบสถ์"/>
      <sheetName val="สามชุก"/>
      <sheetName val="ดอนเจดีย์"/>
      <sheetName val="โพธิ์พระยา"/>
      <sheetName val="บรมธาตุ"/>
      <sheetName val="ชัณสูตร"/>
      <sheetName val="ยางมณี"/>
      <sheetName val="ผักไห่"/>
      <sheetName val="กระเสียว"/>
      <sheetName val="เจ้าพระยา"/>
      <sheetName val="ทับเสลา"/>
      <sheetName val="อุทัยธานี"/>
      <sheetName val="ชัยนาท"/>
      <sheetName val="สิงห์บุรี"/>
      <sheetName val="อ่างทอง"/>
      <sheetName val="สุพรรณบุรี"/>
      <sheetName val="คส."/>
      <sheetName val="ผคก."/>
      <sheetName val="ผจบ."/>
      <sheetName val="ผวศ."/>
      <sheetName val="รวม กผง."/>
      <sheetName val="สรุป สชป.12"/>
      <sheetName val="คบ.พลเทพ"/>
      <sheetName val="คบ.ท่าโบสถ์"/>
      <sheetName val="คบ.สามชุก"/>
      <sheetName val="คบ.ดอนเจดีย์"/>
      <sheetName val="คบ.โพธิ์พระยา"/>
      <sheetName val="คบ.บรมธาตุ"/>
      <sheetName val="คบ.ชัณสูตร"/>
      <sheetName val="คบ.ยางมณี"/>
      <sheetName val="คบ.ผักไห่"/>
      <sheetName val="คบ.กระเสียว"/>
      <sheetName val="คบ.เจ้าพระยา"/>
      <sheetName val="คบ.ทับเสลา"/>
      <sheetName val="คป.อุทัยธานี"/>
      <sheetName val="คป.ชัยนาท"/>
      <sheetName val="คป.สิงห์บุรี"/>
      <sheetName val="คป.อ่างทอง"/>
      <sheetName val="คป.สุพรรณบุรี"/>
      <sheetName val="คส.12"/>
      <sheetName val="ผคก.ชป.12"/>
      <sheetName val="ผจบ.ชป.12"/>
      <sheetName val="ผวศ.ชป.12"/>
      <sheetName val="ค่ากำกับ_ก่อสร้าง_12_(2)"/>
      <sheetName val="ค่ากำกับ_ก่อสร้าง_12"/>
      <sheetName val="ตารางที่_1"/>
      <sheetName val="ตารางที่_2"/>
      <sheetName val="รายละเอียดหน่วยงานฝาก_สชป_12"/>
      <sheetName val="รวม_สชป_12"/>
      <sheetName val="2562_เพิ่มเติม"/>
      <sheetName val="สรุป_สชป_12_(2)"/>
      <sheetName val="คส_"/>
      <sheetName val="ผคก_"/>
      <sheetName val="ผจบ_"/>
      <sheetName val="ผวศ_"/>
      <sheetName val="รวม_กผง_"/>
      <sheetName val="สรุป_สชป_12"/>
      <sheetName val="คบ_พลเทพ"/>
      <sheetName val="คบ_ท่าโบสถ์"/>
      <sheetName val="คบ_สามชุก"/>
      <sheetName val="คบ_ดอนเจดีย์"/>
      <sheetName val="คบ_โพธิ์พระยา"/>
      <sheetName val="คบ_บรมธาตุ"/>
      <sheetName val="คบ_ชัณสูตร"/>
      <sheetName val="คบ_ยางมณี"/>
      <sheetName val="คบ_ผักไห่"/>
      <sheetName val="คบ_กระเสียว"/>
      <sheetName val="คบ_เจ้าพระยา"/>
      <sheetName val="คบ_ทับเสลา"/>
      <sheetName val="คป_อุทัยธานี"/>
      <sheetName val="คป_ชัยนาท"/>
      <sheetName val="คป_สิงห์บุรี"/>
      <sheetName val="คป_อ่างทอง"/>
      <sheetName val="คป_สุพรรณบุรี"/>
      <sheetName val="คส_12"/>
      <sheetName val="ผคก_ชป_12"/>
      <sheetName val="ผจบ_ชป_12"/>
      <sheetName val="ผวศ_ชป_12"/>
      <sheetName val="ผ1-ผ2 (2538)"/>
      <sheetName val="ทำนบดิน_13"/>
      <sheetName val="ทำนบดิน_33"/>
      <sheetName val="ทำนบดิน_43"/>
      <sheetName val="ประมาณการเก่า_3"/>
      <sheetName val="คสลsp_(2)3"/>
      <sheetName val="S-SP_new3"/>
      <sheetName val="KS12_3"/>
      <sheetName val="แผนจัดจ้าง_3"/>
      <sheetName val="ుผఙจัดจ੉าง_3"/>
      <sheetName val="เพิ่มเติม_A3"/>
      <sheetName val="ทำนบดิน_11"/>
      <sheetName val="ทำนบดิน_31"/>
      <sheetName val="ทำนบดิน_41"/>
      <sheetName val="ประมาณการเก่า_1"/>
      <sheetName val="คสลsp_(2)1"/>
      <sheetName val="S-SP_new1"/>
      <sheetName val="KS12_1"/>
      <sheetName val="แผนจัดจ้าง_1"/>
      <sheetName val="ుผఙจัดจ੉าง_1"/>
      <sheetName val="เพิ่มเติม_A1"/>
      <sheetName val="ทำนบดิน_12"/>
      <sheetName val="ทำนบดิน_32"/>
      <sheetName val="ทำนบดิน_42"/>
      <sheetName val="ประมาณการเก่า_2"/>
      <sheetName val="คสลsp_(2)2"/>
      <sheetName val="S-SP_new2"/>
      <sheetName val="KS12_2"/>
      <sheetName val="แผนจัดจ้าง_2"/>
      <sheetName val="ుผఙจัดจ੉าง_2"/>
      <sheetName val="เพิ่มเติม_A2"/>
      <sheetName val="_=vòv_____x0014_-_x0015__ø,_x0015__oxòv"/>
      <sheetName val="_"/>
      <sheetName val="_=vòv____-_ø,_oxòv"/>
      <sheetName val="3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LX"/>
      <sheetName val="สรุปSteel"/>
      <sheetName val="don_copy"/>
      <sheetName val="11 ข้อมูลงานCon"/>
      <sheetName val="8Unsui+Soft"/>
      <sheetName val="25-27RC. PIPE(3หน้า)"/>
      <sheetName val="42หลักกิโล"/>
      <sheetName val="52ป้ายชั่วคราว+ด่าน"/>
      <sheetName val="10 ข้อมูลวัสดุ-ค่าดำเนิน"/>
      <sheetName val="3ข้อมูลวัสดุ-ค่าดำเนิน"/>
      <sheetName val="12 ข้อมูลงานไม้แบบ"/>
      <sheetName val="ทำนบดิน 4"/>
      <sheetName val="liste"/>
      <sheetName val="41.EXCAVATION"/>
      <sheetName val="ราคาวัสดุ"/>
      <sheetName val="concrete&amp;งานไม้แบบ"/>
      <sheetName val="5_BOQ"/>
      <sheetName val="F(ของเรา)"/>
    </sheetNames>
    <definedNames>
      <definedName name="MainContro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
      <sheetName val="5+680"/>
      <sheetName val="5+080"/>
      <sheetName val="4+920"/>
      <sheetName val="4+900"/>
      <sheetName val="4+540"/>
      <sheetName val="4+500"/>
      <sheetName val="4+020"/>
      <sheetName val="4+000"/>
      <sheetName val="3+420"/>
      <sheetName val="3+400"/>
      <sheetName val="3+080"/>
      <sheetName val="3+060"/>
      <sheetName val="ProFto"/>
      <sheetName val="FtoA"/>
      <sheetName val="FtoB"/>
      <sheetName val="FtoDiaB"/>
      <sheetName val="FtoDiaA"/>
      <sheetName val="DetailFto"/>
      <sheetName val="DataFto"/>
      <sheetName val="fto_no"/>
      <sheetName val="no_fto"/>
      <sheetName val="ทำนบดิน 4"/>
      <sheetName val="don_copy"/>
      <sheetName val="11 ข้อมูลงานCon"/>
      <sheetName val="10 ข้อมูลวัสดุ-ค่าดำเนิน"/>
      <sheetName val="12 ข้อมูลงานไม้แบบ"/>
      <sheetName val="FTO1LB"/>
      <sheetName val="สรุปSteel"/>
      <sheetName val="8Unsui+Soft"/>
      <sheetName val="25-27RC. PIPE(3หน้า)"/>
      <sheetName val="42หลักกิโล"/>
      <sheetName val="52ป้ายชั่วคราว+ด่าน"/>
      <sheetName val="3ข้อมูลวัสดุ-ค่าดำเนิน"/>
      <sheetName val="ราคาวัสดุ"/>
      <sheetName val="STMspry"/>
      <sheetName val="สรุปถนนL"/>
      <sheetName val="PsychroData"/>
      <sheetName val="41.EXCAVATION"/>
      <sheetName val="ตารางส่วนลด EE."/>
      <sheetName val="5_BOQ"/>
      <sheetName val="Factor  F_6%"/>
    </sheetNames>
    <definedNames>
      <definedName name="move_fto" refersTo="#REF!"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Worksheet"/>
      <sheetName val="data"/>
      <sheetName val="11 ข้อมูลงานCon"/>
      <sheetName val="10 ข้อมูลวัสดุ-ค่าดำเนิน"/>
      <sheetName val="12 ข้อมูลงานไม้แบบ"/>
      <sheetName val="RUN เลขหน้า ITEM"/>
      <sheetName val="B.O.Q"/>
      <sheetName val="ค่าขนส่งวัสดุ"/>
      <sheetName val="ตารางค่าดำเนินการ"/>
      <sheetName val="ภูมิทัศน์"/>
      <sheetName val="Budget (Jun 07)"/>
      <sheetName val="3 - MATERIAL"/>
      <sheetName val="1-LABOUR"/>
      <sheetName val="unitcost"/>
      <sheetName val="สำเนาของ Pier Box Girder Bridge"/>
      <sheetName val="หมวด 6(2)"/>
      <sheetName val="3"/>
      <sheetName val="2"/>
      <sheetName val="6"/>
      <sheetName val="Factor F"/>
      <sheetName val="4.1.1 prime-4.2.2 double"/>
      <sheetName val="5.1.1.1-5.1.1.2 new bridge "/>
      <sheetName val="traff.manage"/>
      <sheetName val="4"/>
      <sheetName val="รายละเอียดโครงการ"/>
      <sheetName val="detail"/>
      <sheetName val="fr"/>
      <sheetName val="5-2"/>
      <sheetName val="Main Sum (Hotel &amp; Residences)"/>
      <sheetName val="สรุปถนนL"/>
      <sheetName val="ทำนบดิน 4"/>
      <sheetName val="5_BOQ"/>
      <sheetName val="REMOVAL"/>
      <sheetName val="Unit Cost"/>
      <sheetName val="boq"/>
      <sheetName val="EEC"/>
      <sheetName val="ข้อมูลงานและราคา"/>
      <sheetName val="RUN_เลขหน้า_ITEM"/>
      <sheetName val="B_O_Q"/>
      <sheetName val="11_ข้อมูลงานCon"/>
      <sheetName val="10_ข้อมูลวัสดุ-ค่าดำเนิน"/>
      <sheetName val="12_ข้อมูลงานไม้แบบ"/>
      <sheetName val="Factor_F"/>
      <sheetName val="4_1_1_prime-4_2_2_double"/>
      <sheetName val="5_1_1_1-5_1_1_2_new_bridge_"/>
      <sheetName val="traff_manage"/>
      <sheetName val="RUN_เลขหน้า_ITEM1"/>
      <sheetName val="B_O_Q1"/>
      <sheetName val="11_ข้อมูลงานCon1"/>
      <sheetName val="10_ข้อมูลวัสดุ-ค่าดำเนิน1"/>
      <sheetName val="12_ข้อมูลงานไม้แบบ1"/>
      <sheetName val="Factor_F1"/>
      <sheetName val="4_1_1_prime-4_2_2_double1"/>
      <sheetName val="5_1_1_1-5_1_1_2_new_bridge_1"/>
      <sheetName val="traff_manage1"/>
      <sheetName val="ค่าขนส่ง-1"/>
      <sheetName val="F(ของเรา)"/>
      <sheetName val="หา FACTOR F"/>
      <sheetName val="8Unsui+Soft"/>
      <sheetName val="25-27RC. PIPE(3หน้า)"/>
      <sheetName val="42หลักกิโล"/>
      <sheetName val="52ป้ายชั่วคราว+ด่าน"/>
      <sheetName val="3ข้อมูลวัสดุ-ค่าดำเนิน"/>
      <sheetName val="don_copy"/>
      <sheetName val="STMspry"/>
      <sheetName val="PsychroData"/>
      <sheetName val="41.EXCAVATION"/>
      <sheetName val="Price Cal "/>
      <sheetName val="แผนที่แหล่งวัสดุ"/>
      <sheetName val="ราคาวัสดุก่อสร้างทั่วไป"/>
      <sheetName val="ตารางค่า F"/>
      <sheetName val="1.รายละเอียด"/>
      <sheetName val="3.หลักเกณฑ์"/>
      <sheetName val="หลักเกณฑ์A"/>
      <sheetName val="4.ข้อมูลเบื้องต้น"/>
      <sheetName val="5.ระยะขนส่ง(2)"/>
      <sheetName val="ระยะทางเฉลี่ย"/>
      <sheetName val="ตัวแปรค่าขนส่ง"/>
      <sheetName val="6.ข้อมูลวัสดุ-ค่าดำเนิน"/>
      <sheetName val="7.ข้อมูลงานCon+ไม้แบบ"/>
      <sheetName val="8.ข้อมูลงานไม้แบบ+งานทั่วไป"/>
      <sheetName val="9.ตารางเปรียบเทียบราคาไม้"/>
      <sheetName val="10.ค่า F"/>
      <sheetName val="Fกรรมการ"/>
      <sheetName val="B.O.Q ต้นทุนกรรมการ"/>
      <sheetName val="B.O.Q ราคากลาง"/>
      <sheetName val="หมายเหตุ."/>
      <sheetName val="1.1Removal-1.5 RE. PIPE +1.7"/>
      <sheetName val="1.17Milling"/>
      <sheetName val="2.1CLEAR-2.2.5 SOFT MAT"/>
      <sheetName val="2.3.1 EARTH EMB.-2.3.7BERM"/>
      <sheetName val="2.4.2 SELECTED"/>
      <sheetName val="3.1.1 SUBBASE - 3.7 RECYCLING"/>
      <sheetName val="4.4.1 LEVELLING-4.4.6 MODIFI"/>
      <sheetName val="4.9.1ผิวคอนกรีต"/>
      <sheetName val="4.9.2 EXP.Joint-4.9.6 EDGE JOIN"/>
      <sheetName val="5.1.1-5.1.2 NEW&amp;WIDENING BRIDGE"/>
      <sheetName val="BOX G.+I G.+PLANK G.+เสาเข็ม65"/>
      <sheetName val="5.1.4 BRIDGE APPRO"/>
      <sheetName val="5.2.1  NEW  R.C. BOX  "/>
      <sheetName val="5.1.5 BEARING UNIT"/>
      <sheetName val="5.1(7)สะพานคนเดินข้ามrow60"/>
      <sheetName val="5.4.2BOXCULVERT"/>
      <sheetName val="5.3RC. PIPE"/>
      <sheetName val="6.1.1 SLOPE-6.1.20"/>
      <sheetName val="6.3.1.6-7 MH. TYPE B"/>
      <sheetName val="6.3.3.2 DROP TYPE II FOR 0.6 "/>
      <sheetName val="6.3.4REC. PIPE+HWD. 6.3.5"/>
      <sheetName val="6.3.7.1 R.C.DITCH TYPE A"/>
      <sheetName val="6.3.8.2RC DITCH TYPE B "/>
      <sheetName val="6.3.12.1TYPE I+TYPE II"/>
      <sheetName val="6.3(14.1 - 14.3)REWALL"/>
      <sheetName val="6.3.13.4.1 H 1.01-2.00"/>
      <sheetName val="6.3.13.4.2 H 2.01-3.00"/>
      <sheetName val="6.3(14)RC DRAIN OUTLET"/>
      <sheetName val="6.4.1CURB &amp; GUTTER -6.4.4MOUNTA"/>
      <sheetName val="6.4.5.1 BARRIER TYPE I"/>
      <sheetName val="6.4.6.1 APP. TYPE A"/>
      <sheetName val="6.5.1 SLAB BLOCK 0.4 X 0.4"/>
      <sheetName val="6.5.3 PLAINCONCRETESLAB"/>
      <sheetName val="6.6.SODDING+6.7.1TOPSOIL"/>
      <sheetName val="6.8.1 W-GUARD"/>
      <sheetName val="6.10.1GUIDE P. - 6.10.4 REFLEX."/>
      <sheetName val="6.11.1แผ่นป้าย - 6.11.2.2เสา"/>
      <sheetName val="6.11.3.1 MOUNTING ON STEEL TRUS"/>
      <sheetName val="6.11.4.1 STEEL POLE"/>
      <sheetName val="6.11.4.2 STEEL POLE "/>
      <sheetName val="6.11.5.1-3 STEEL TRUSS"/>
      <sheetName val="6.11.6.1STEEL  TRUSS TYPE II"/>
      <sheetName val="6.11.6.2 FOUNDATION  TYPE II"/>
      <sheetName val="6.12.1เสาไฟกิ่งเดี่ยว 9ม.  "/>
      <sheetName val="6.12.2เสาไฟกิ่งคู่ 9ม."/>
      <sheetName val="6.12.(5)LT. ON ELECTRIC POLE"/>
      <sheetName val="6.12(7)2-40 WATTS FLUOR."/>
      <sheetName val="6.12.10RE. SINGLE+DOUBLE"/>
      <sheetName val="6.13.1.1-1.2 TRAFFIC SIGNAL"/>
      <sheetName val="6.12.4เสาไฟกิ่งคู่ 12ม."/>
      <sheetName val="6.14(1)FLASHING"/>
      <sheetName val="6.14(3) IMPROVE. OF EX.FLASING"/>
      <sheetName val="6.12.5 HIGH  MAST 20 M."/>
      <sheetName val="6.12.71-150watts"/>
      <sheetName val="6.15 MARKING"/>
      <sheetName val="6.15.4ROADSTUD "/>
      <sheetName val="6.17 BARRICADE"/>
      <sheetName val="6.19Bridge Drainage"/>
      <sheetName val="6.19.4 CATCH BASIN"/>
      <sheetName val="6.17.1BUS STOP TY. A-6.17.6TY.F"/>
      <sheetName val="6.18.1.1-6.18.1.17 TREE PLANING"/>
      <sheetName val="7.TRAFFIC"/>
      <sheetName val="ITEM สุดท้าย"/>
      <sheetName val="ตรวจสอบปริมาณงาน+แก้ไขแล้ว"/>
      <sheetName val="ปิดท้าย"/>
      <sheetName val="แก้ไขแล้ว"/>
      <sheetName val="3.หลักเกณฑ์(3.1)"/>
      <sheetName val="4.1ค่าสำรวจความเรียบ(IRI)"/>
      <sheetName val="6.18.4NUANNOI"/>
      <sheetName val="4.2ค่าตรวจความปลอดภัยทางถนน"/>
      <sheetName val="สะพานเบี่ยง +MULTI BEAM"/>
      <sheetName val="5.1(7)สะพานคนเดินข้าม"/>
      <sheetName val="รายละเอียด สะพานคนเดินข้าม (2)"/>
      <sheetName val="5.2.2  EXTENSION  R.C. BOX "/>
      <sheetName val="6.3.1.10 NEW  M.H."/>
      <sheetName val="6.3.1.8 MODIFI  M.H.1.00"/>
      <sheetName val="6.3.1.9 MODIFI  M.H.1.20"/>
      <sheetName val="6.3.3.1 DROP TYPE I FOR 1.00 "/>
      <sheetName val="6.3.6.1WINGWALL+6.3.6.12"/>
      <sheetName val="6.3.11 R.C.U-DITCH "/>
      <sheetName val="6.11.3.2 MOUNTING  AT BRIDGE"/>
      <sheetName val="6.12.5.3  HIGH MAST 30.00 M."/>
      <sheetName val="6.3.3.1.2 DROP TYPE I"/>
      <sheetName val="6.3.1.7 MODIFI. OF MH."/>
      <sheetName val="6.2.1 PERFORATE+6.2.2 ROCK FILL"/>
      <sheetName val="6.3.7 INTERCEPTOR+6.3.9 GUTTER"/>
      <sheetName val="6.3.14.5 CANTILIVER RE."/>
      <sheetName val="6.4.5.1BARRIER TYPE 1"/>
      <sheetName val="6.8.3.4 BARRIER AT BRIDGE APP."/>
      <sheetName val="6.12.3เสาไฟกิ่งเดี่ยว 12ม. "/>
      <sheetName val="6.12.10.3RELO.HIGH MAST 20 M "/>
      <sheetName val="4.10.5 - 4.11 "/>
      <sheetName val="5.2.3.1 R.C. BOX SIDE DRAIN"/>
      <sheetName val="5.2.3.2 R.C MH.INCLUDE  "/>
      <sheetName val="5.5new  concrete  fences"/>
      <sheetName val="6.3.3.1.5 DROP TYPE I"/>
      <sheetName val="6.3.8.2 R.C.DITCH TYPE B"/>
      <sheetName val="6.8...RELO. W-GUARD"/>
      <sheetName val="ITEMที่ตรวจสอบปริมาณแล้ว "/>
      <sheetName val="6.11.5.2 SPEAD FOOTING"/>
      <sheetName val="6.13.1.2 TRAFFIC SIGNAL "/>
      <sheetName val="ITEM ที่ยังไม่เคยทำ"/>
      <sheetName val="189"/>
      <sheetName val="190"/>
      <sheetName val="Material"/>
      <sheetName val="สรุปค่าขนส่ง"/>
      <sheetName val="Manpower"/>
      <sheetName val="แหล่งวัสดุ"/>
      <sheetName val="ตาราง G"/>
    </sheetNames>
    <sheetDataSet>
      <sheetData sheetId="0" refreshError="1"/>
      <sheetData sheetId="1" refreshError="1">
        <row r="8">
          <cell r="L8">
            <v>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อาคาร"/>
      <sheetName val="ภูมิทัศน์"/>
      <sheetName val="เครื่องเสียง"/>
      <sheetName val="สำเนาของ ราคากลาง_ศาลปกครองสงขล"/>
      <sheetName val="ข้อมูลขนส่ง"/>
      <sheetName val="don_copy"/>
      <sheetName val="Hauling"/>
      <sheetName val="กิจกรรมแบ่งงวดงาน"/>
      <sheetName val="สรุปค่าขนส่ง"/>
      <sheetName val="Mat_Source"/>
      <sheetName val="EST-FOOTING (G)"/>
      <sheetName val="I-slab"/>
      <sheetName val="แบบเดิม"/>
      <sheetName val="ค่างานต้นทุนถนน"/>
      <sheetName val="ส่วนใส่ปริมาณงาน"/>
      <sheetName val="ส่วนคำนวณ1"/>
      <sheetName val="Invoice"/>
      <sheetName val="boq"/>
      <sheetName val="ค่างานต้นทุน"/>
      <sheetName val="ประมาณการประตูหน้าต่าง "/>
      <sheetName val="ราคากลาง 2"/>
      <sheetName val="ค่าขนส่ง"/>
      <sheetName val="งานซ๋อมพื้นคอนกรีต 1"/>
      <sheetName val="รายการประมาณราคาต่อหน่วย"/>
      <sheetName val="SH-A"/>
      <sheetName val="SH-B"/>
      <sheetName val="SH-D"/>
      <sheetName val="SH-E"/>
      <sheetName val="SH-F"/>
      <sheetName val="SH-G"/>
      <sheetName val="SH-C"/>
      <sheetName val="wpc2(2)"/>
      <sheetName val="วัดใต้"/>
      <sheetName val="2"/>
      <sheetName val="ค่าดำเนินการ+ค่าเสื่อมราคา"/>
      <sheetName val="ราคาวัสดุ"/>
      <sheetName val="concrete&amp;งานไม้แบบ"/>
      <sheetName val="PL"/>
      <sheetName val="ตารางส่วนลด EE."/>
      <sheetName val="อาคารจุดพักรถ"/>
      <sheetName val="ข้อมูลงานและราคา"/>
      <sheetName val="ราคาต้นไม้"/>
      <sheetName val="6"/>
      <sheetName val="ปร4.1"/>
      <sheetName val="รายชื่อสะพาน"/>
      <sheetName val="ข้อมูล"/>
      <sheetName val="Purchase Order"/>
      <sheetName val="Customize Your Purchase Order"/>
      <sheetName val="unitcost"/>
      <sheetName val="แผนงาน"/>
      <sheetName val="SAN REDUCED 1"/>
      <sheetName val="Ratios"/>
      <sheetName val="ราคาวัสดุ-ค่าแรง"/>
      <sheetName val="หน้า ปมก"/>
      <sheetName val="เชียงคาน จ.เลย"/>
      <sheetName val="Sheet1"/>
      <sheetName val="ปร.4"/>
      <sheetName val="ข้อมูลโครงการ"/>
      <sheetName val="Control"/>
      <sheetName val="CURVE"/>
      <sheetName val="Store"/>
      <sheetName val="ค่าวัสดุ"/>
      <sheetName val="ที่จอดรถและถนนในจุดพักรถ"/>
      <sheetName val="ค่าขนส่ง(กรอก)"/>
      <sheetName val="F&amp;S"/>
      <sheetName val="DATA"/>
      <sheetName val="CashFlow"/>
      <sheetName val="splinkler"/>
      <sheetName val="ส่วนลด"/>
      <sheetName val="สำเนาของ_ราคากลาง_ศาลปกครองสงขล"/>
      <sheetName val="EST-FOOTING_(G)"/>
      <sheetName val="ราคากลาง_2"/>
      <sheetName val="งานซ๋อมพื้นคอนกรีต_1"/>
      <sheetName val="ประมาณการประตูหน้าต่าง_"/>
      <sheetName val="ตารางส่วนลด_EE_"/>
      <sheetName val="ปร4_1"/>
      <sheetName val="Purchase_Order"/>
      <sheetName val="Customize_Your_Purchase_Order"/>
      <sheetName val="SAN_REDUCED_1"/>
      <sheetName val="หน้า_ปมก"/>
      <sheetName val="เชียงคาน_จ_เลย"/>
      <sheetName val="ปร_4"/>
      <sheetName val="ค่าขนส่ง-1"/>
      <sheetName val="รายละเอียดโครงการ"/>
      <sheetName val="Sum.No.02 (11 Boots)"/>
      <sheetName val="Sum.No.02 (14 Boots)"/>
      <sheetName val="Sum.No.02 (5 Boots)"/>
      <sheetName val="Sum.No.02 (6 Boots)"/>
      <sheetName val="แหล่งวัสดุ"/>
      <sheetName val="B.O.Q"/>
      <sheetName val="หน้า 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การ"/>
      <sheetName val="8 ข้อมูลเบื้องต้น"/>
      <sheetName val="10 ข้อมูลวัสดุ-ค่าดำเนิน"/>
      <sheetName val="11 ข้อมูลงานCon"/>
      <sheetName val="12 ข้อมูลงานไม้แบบ"/>
      <sheetName val="39"/>
      <sheetName val="40"/>
      <sheetName val="42.1"/>
      <sheetName val="42.2"/>
      <sheetName val="43"/>
      <sheetName val="44"/>
      <sheetName val="45.1"/>
      <sheetName val="45.2"/>
      <sheetName val="47.2 "/>
      <sheetName val="51"/>
      <sheetName val="53.1"/>
      <sheetName val="53.2"/>
      <sheetName val="64 (7)"/>
      <sheetName val="66"/>
      <sheetName val="71"/>
      <sheetName val="71 (2)"/>
      <sheetName val="71 (3)"/>
      <sheetName val="72"/>
      <sheetName val="116 (2)"/>
      <sheetName val="130"/>
      <sheetName val="135"/>
      <sheetName val="146"/>
      <sheetName val="148"/>
      <sheetName val="149"/>
      <sheetName val="150"/>
      <sheetName val="152"/>
      <sheetName val="172"/>
      <sheetName val="172.1"/>
      <sheetName val="173"/>
      <sheetName val="180"/>
      <sheetName val="181"/>
      <sheetName val="183"/>
      <sheetName val="183.1"/>
      <sheetName val="184"/>
      <sheetName val="189"/>
      <sheetName val="62 (7)"/>
      <sheetName val="62 (7-1)"/>
      <sheetName val="26"/>
      <sheetName val="31"/>
      <sheetName val="32"/>
      <sheetName val="นั่งร้าน"/>
      <sheetName val="สะพาน"/>
      <sheetName val="F(ของเรา)"/>
    </sheetNames>
    <sheetDataSet>
      <sheetData sheetId="0" refreshError="1"/>
      <sheetData sheetId="1" refreshError="1"/>
      <sheetData sheetId="2" refreshError="1">
        <row r="15">
          <cell r="X15">
            <v>23831.83</v>
          </cell>
        </row>
        <row r="19">
          <cell r="X19">
            <v>28.75</v>
          </cell>
        </row>
      </sheetData>
      <sheetData sheetId="3" refreshError="1">
        <row r="30">
          <cell r="AB30">
            <v>182.41</v>
          </cell>
        </row>
      </sheetData>
      <sheetData sheetId="4" refreshError="1">
        <row r="29">
          <cell r="W29">
            <v>112.29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LA"/>
      <sheetName val="LOAD-GEPA"/>
      <sheetName val="LOAD-GLA (2)"/>
      <sheetName val="FORM"/>
      <sheetName val="LOAD"/>
      <sheetName val="LOTUS-EE2"/>
      <sheetName val="LOTUS-EE1"/>
      <sheetName val="LOAD-GELA"/>
      <sheetName val="GLA"/>
      <sheetName val="LOAD-GLA"/>
      <sheetName val="GLD"/>
      <sheetName val="GELD"/>
      <sheetName val="LOAD-GELD"/>
      <sheetName val="2LA"/>
      <sheetName val="2LB"/>
      <sheetName val="LOAD-2LB"/>
      <sheetName val="2LC"/>
      <sheetName val="2PA"/>
      <sheetName val="LOAD-2PA"/>
      <sheetName val="2PB"/>
      <sheetName val="2PC"/>
      <sheetName val="LOAD-2PC"/>
      <sheetName val="PPB"/>
      <sheetName val="PPM"/>
      <sheetName val="LOAD-PPM"/>
      <sheetName val="PPS"/>
      <sheetName val="PPT"/>
      <sheetName val="LOAD-PPT"/>
      <sheetName val="2ELA"/>
      <sheetName val="2ELB"/>
      <sheetName val="LOAD-2ELB"/>
      <sheetName val="2ELC"/>
      <sheetName val="2EPP"/>
      <sheetName val="LOAD-2EPP"/>
      <sheetName val="2EPB"/>
      <sheetName val="2EPC1"/>
      <sheetName val="LOAD-2EPC1"/>
      <sheetName val="2EPA"/>
      <sheetName val="2EPC"/>
      <sheetName val="LOAD-2EPC2"/>
      <sheetName val="2UB"/>
      <sheetName val="2UC"/>
      <sheetName val="LOAD-2UC"/>
      <sheetName val="3LA"/>
      <sheetName val="3LC"/>
      <sheetName val="LOAD-3LC"/>
      <sheetName val="3PA"/>
      <sheetName val="3PB"/>
      <sheetName val="LOAD-3PB"/>
      <sheetName val="3PC"/>
      <sheetName val="PFC"/>
      <sheetName val="LOAD-PFC"/>
      <sheetName val="PHD"/>
      <sheetName val="PDW"/>
      <sheetName val="LOAD-PDW"/>
      <sheetName val="3EPA"/>
      <sheetName val="3EPC"/>
      <sheetName val="LOAD-3EPC"/>
      <sheetName val="3UA"/>
      <sheetName val="3UC"/>
      <sheetName val="LOAD-3UC)"/>
      <sheetName val="3ELA"/>
      <sheetName val="3ELB"/>
      <sheetName val="LOAD-3ELB"/>
      <sheetName val="3ELC"/>
      <sheetName val="HARDWARE"/>
      <sheetName val="LOAD-HARDWARE"/>
      <sheetName val="GS (4)"/>
      <sheetName val="VDO"/>
      <sheetName val="LOAD-VDO"/>
      <sheetName val="FC"/>
      <sheetName val="GS (1)"/>
      <sheetName val="LOAD-GS(1)"/>
      <sheetName val="GS 13"/>
      <sheetName val="2S1"/>
      <sheetName val="LOAD-G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ข้อมูลสะพาน"/>
      <sheetName val="ราคาวัสดุ"/>
      <sheetName val="ข้อมูลขนส่ง"/>
      <sheetName val="ต้นทุนวัสดุ"/>
      <sheetName val="ค่างานต้นทุนสะพาน"/>
      <sheetName val="ข้อมูลคำนวณ"/>
      <sheetName val="Factor_F"/>
      <sheetName val="ค่าเสื่อมราคา"/>
      <sheetName val="ปร.5"/>
      <sheetName val="ปร.4"/>
      <sheetName val="หกล้อขนส่ง"/>
      <sheetName val="สิบล้อขนส่ง"/>
      <sheetName val="รถพ่วงขนส่ง"/>
      <sheetName val="ค่างานต้นทุนถนน"/>
      <sheetName val="approach"/>
      <sheetName val="ข้อมูล1"/>
      <sheetName val="คสล.6.00มีรอยต่อ"/>
      <sheetName val="no_fto"/>
      <sheetName val="แหล่งวัสดุ"/>
    </sheetNames>
    <sheetDataSet>
      <sheetData sheetId="0" refreshError="1"/>
      <sheetData sheetId="1" refreshError="1"/>
      <sheetData sheetId="2" refreshError="1">
        <row r="23">
          <cell r="D23">
            <v>24416.94</v>
          </cell>
        </row>
        <row r="24">
          <cell r="D24">
            <v>23973.19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บัญชีฯ(ทุน)"/>
      <sheetName val="ค่า F"/>
      <sheetName val="ระยะขนส่งวัสดุ"/>
      <sheetName val="ข้อมูลวัสดุก่อสร้างทาง"/>
      <sheetName val="8 ข้อมูลเบื้องต้น"/>
      <sheetName val="10 ข้อมูลวัสดุ-ค่าดำเนิน"/>
      <sheetName val="11 ข้อมูลงานCon"/>
      <sheetName val="12 ข้อมูลงานไม้แบบ"/>
      <sheetName val="40"/>
      <sheetName val="41.EXCAVATION"/>
      <sheetName val="42.1"/>
      <sheetName val="42.2 EMBANKMENT"/>
      <sheetName val="44"/>
      <sheetName val="45. SELECTED,SUBBASE"/>
      <sheetName val="48.BASE,Recyciing"/>
      <sheetName val="51.ASPHALT,PRIME,TACK"/>
      <sheetName val="53.2"/>
      <sheetName val="56"/>
      <sheetName val="62. BRIDGE"/>
      <sheetName val="63"/>
      <sheetName val="64"/>
      <sheetName val="64.1(อัดแรง)"/>
      <sheetName val="คานอัดแรง"/>
      <sheetName val="Approach"/>
      <sheetName val="67"/>
      <sheetName val="68"/>
      <sheetName val="69"/>
      <sheetName val="70.RC. BOX"/>
      <sheetName val="71.RC. PIPE (3)"/>
      <sheetName val="72"/>
      <sheetName val="73"/>
      <sheetName val="83.RC.MANHOLE"/>
      <sheetName val="116 (1)"/>
      <sheetName val="123"/>
      <sheetName val="130"/>
      <sheetName val="130.1"/>
      <sheetName val="149"/>
      <sheetName val="149.1"/>
      <sheetName val="150"/>
      <sheetName val="152"/>
      <sheetName val="154 "/>
      <sheetName val="156"/>
      <sheetName val="157"/>
      <sheetName val="158"/>
      <sheetName val="166"/>
      <sheetName val="167"/>
      <sheetName val="168"/>
      <sheetName val="173 "/>
      <sheetName val="173(1) "/>
      <sheetName val="173(2)"/>
      <sheetName val="180"/>
      <sheetName val="176"/>
      <sheetName val="182 "/>
      <sheetName val="183 "/>
      <sheetName val="TRAFFIC"/>
      <sheetName val="192"/>
      <sheetName val="5.1.1.1-5.1.1.3 NEW BRIDGE "/>
      <sheetName val="ค่า_F"/>
      <sheetName val="8_ข้อมูลเบื้องต้น"/>
      <sheetName val="10_ข้อมูลวัสดุ-ค่าดำเนิน"/>
      <sheetName val="11_ข้อมูลงานCon"/>
      <sheetName val="12_ข้อมูลงานไม้แบบ"/>
      <sheetName val="41_EXCAVATION"/>
      <sheetName val="42_1"/>
      <sheetName val="42_2_EMBANKMENT"/>
      <sheetName val="45__SELECTED,SUBBASE"/>
      <sheetName val="48_BASE,Recyciing"/>
      <sheetName val="51_ASPHALT,PRIME,TACK"/>
      <sheetName val="53_2"/>
      <sheetName val="62__BRIDGE"/>
      <sheetName val="64_1(อัดแรง)"/>
      <sheetName val="70_RC__BOX"/>
      <sheetName val="71_RC__PIPE_(3)"/>
      <sheetName val="83_RC_MANHOLE"/>
      <sheetName val="116_(1)"/>
      <sheetName val="130_1"/>
      <sheetName val="149_1"/>
      <sheetName val="154_"/>
      <sheetName val="173_"/>
      <sheetName val="173(1)_"/>
      <sheetName val="182_"/>
      <sheetName val="183_"/>
      <sheetName val="data"/>
      <sheetName val="wpc2(2)"/>
      <sheetName val="B.O.Q"/>
      <sheetName val="Poject name"/>
      <sheetName val="ราคาวัสดุ"/>
      <sheetName val="สายแม่ริม-แม่แตง ตอน2 A"/>
      <sheetName val="ราคาคอนกรีตต่อหน่วย"/>
      <sheetName val="detail"/>
      <sheetName val="สรุป"/>
      <sheetName val="Formwork"/>
      <sheetName val="Bill No. 2 - Carpark"/>
      <sheetName val="Worksheet"/>
      <sheetName val="บัญชีวัสดุ-ราคา"/>
      <sheetName val="สรุปถนนL"/>
      <sheetName val="1.1RE. ASPHAL-1.5 RE. PIPE +1.7"/>
      <sheetName val="2.4.2 SELECTED"/>
      <sheetName val="3.1.1 SUBBASE - 3.7 RECYCLING"/>
      <sheetName val="5.1(13) TEST"/>
      <sheetName val="5.1.4 BRIDGE APPRO"/>
      <sheetName val="5.2.1  NEW  R.C. BOX  "/>
      <sheetName val="6.3(15.5)SUBSOIL"/>
      <sheetName val="6.3(15.4)GABION "/>
      <sheetName val="6.3(16.8)SUBSOIL (2)"/>
      <sheetName val="6.3(17.1)SOIL NAIL"/>
      <sheetName val="6.3.2 CATCH BASIN"/>
      <sheetName val="6.8.1 W-GUARD"/>
      <sheetName val="6.8.3.2 BARRIER HIGH  FILL"/>
      <sheetName val="ลูกรัง"/>
      <sheetName val="fr"/>
      <sheetName val="อาคาร 2 11Boots"/>
      <sheetName val="อาคาร 2 14Boots"/>
      <sheetName val="อาคาร 2 5Boots"/>
      <sheetName val="อาคาร 2 6Boots"/>
      <sheetName val="boq"/>
      <sheetName val="ปร5"/>
      <sheetName val="Backup Data"/>
      <sheetName val="summary"/>
      <sheetName val="Std."/>
      <sheetName val="6"/>
      <sheetName val="5-2"/>
      <sheetName val="REMOVAL"/>
      <sheetName val="Unit Cost"/>
      <sheetName val="5"/>
      <sheetName val="2"/>
      <sheetName val="1_1RE__ASPHAL-1_5_RE__PIPE_+1_7"/>
      <sheetName val="2_4_2_SELECTED"/>
      <sheetName val="3_1_1_SUBBASE_-_3_7_RECYCLING"/>
      <sheetName val="5_1(13)_TEST"/>
      <sheetName val="5_1_4_BRIDGE_APPRO"/>
      <sheetName val="5_2_1__NEW__R_C__BOX__"/>
      <sheetName val="6_3(15_5)SUBSOIL"/>
      <sheetName val="6_3(15_4)GABION_"/>
      <sheetName val="6_3(16_8)SUBSOIL_(2)"/>
      <sheetName val="6_3(17_1)SOIL_NAIL"/>
      <sheetName val="6_3_2_CATCH_BASIN"/>
      <sheetName val="6_8_1_W-GUARD"/>
      <sheetName val="6_8_3_2_BARRIER_HIGH__FILL"/>
      <sheetName val="B_O_Q"/>
      <sheetName val="ค่า_F1"/>
      <sheetName val="8_ข้อมูลเบื้องต้น1"/>
      <sheetName val="10_ข้อมูลวัสดุ-ค่าดำเนิน1"/>
      <sheetName val="11_ข้อมูลงานCon1"/>
      <sheetName val="12_ข้อมูลงานไม้แบบ1"/>
      <sheetName val="41_EXCAVATION1"/>
      <sheetName val="42_11"/>
      <sheetName val="42_2_EMBANKMENT1"/>
      <sheetName val="45__SELECTED,SUBBASE1"/>
      <sheetName val="48_BASE,Recyciing1"/>
      <sheetName val="51_ASPHALT,PRIME,TACK1"/>
      <sheetName val="53_21"/>
      <sheetName val="62__BRIDGE1"/>
      <sheetName val="64_1(อัดแรง)1"/>
      <sheetName val="70_RC__BOX1"/>
      <sheetName val="71_RC__PIPE_(3)1"/>
      <sheetName val="83_RC_MANHOLE1"/>
      <sheetName val="116_(1)1"/>
      <sheetName val="130_11"/>
      <sheetName val="149_11"/>
      <sheetName val="154_1"/>
      <sheetName val="173_1"/>
      <sheetName val="173(1)_1"/>
      <sheetName val="182_1"/>
      <sheetName val="183_1"/>
      <sheetName val="1_1RE__ASPHAL-1_5_RE__PIPE_+1_1"/>
      <sheetName val="2_4_2_SELECTED1"/>
      <sheetName val="3_1_1_SUBBASE_-_3_7_RECYCLING1"/>
      <sheetName val="5_1(13)_TEST1"/>
      <sheetName val="5_1_4_BRIDGE_APPRO1"/>
      <sheetName val="5_2_1__NEW__R_C__BOX__1"/>
      <sheetName val="6_3(15_5)SUBSOIL1"/>
      <sheetName val="6_3(15_4)GABION_1"/>
      <sheetName val="6_3(16_8)SUBSOIL_(2)1"/>
      <sheetName val="6_3(17_1)SOIL_NAIL1"/>
      <sheetName val="6_3_2_CATCH_BASIN1"/>
      <sheetName val="6_8_1_W-GUARD1"/>
      <sheetName val="6_8_3_2_BARRIER_HIGH__FILL1"/>
      <sheetName val="B_O_Q1"/>
      <sheetName val="Local road Backup"/>
      <sheetName val="หินล้าง ABCD"/>
      <sheetName val="Q5434 EQ LIST"/>
      <sheetName val="motor power"/>
      <sheetName val="กสย11.1"/>
      <sheetName val="SH-C"/>
      <sheetName val="SH-F"/>
      <sheetName val="SH-A"/>
      <sheetName val="การหาค่า factor F"/>
      <sheetName val="FCalSH"/>
      <sheetName val="02_ราคาวัสดุก่อสร้าง"/>
      <sheetName val="SAN REDUCED 1"/>
      <sheetName val="Sheet1"/>
      <sheetName val="ดัชนีราคา"/>
      <sheetName val="DETAIL "/>
      <sheetName val="8.ราคาวัสดุก่อสร้าง"/>
      <sheetName val="Data_ราคาวัสดุก่อสร้าง"/>
      <sheetName val="8Unsui+Soft"/>
      <sheetName val="25-27RC. PIPE(3หน้า)"/>
      <sheetName val="42หลักกิโล"/>
      <sheetName val="52ป้ายชั่วคราว+ด่าน"/>
      <sheetName val="3ข้อมูลวัสดุ-ค่าดำเนิน"/>
      <sheetName val="5_1_1_1-5_1_1_3_NEW_BRIDGE_"/>
      <sheetName val="ค่างานต้นทุน"/>
      <sheetName val="ราคาวัสดุ-ค่าแรง"/>
      <sheetName val="p"/>
      <sheetName val="หมวด 10"/>
      <sheetName val="ราคาต้นไม้"/>
      <sheetName val="หัวข้อ 6"/>
      <sheetName val="unitcost"/>
      <sheetName val="Factor F Data"/>
      <sheetName val="แหล่งวัสดุ"/>
      <sheetName val="ได้ราคาคอนกรีต-เหล็กเสริม"/>
      <sheetName val="คอนกรีต ไม้แบบ นั่งร้าน 2"/>
      <sheetName val="Breakdown-1-4   6"/>
      <sheetName val="รายละเอียดโครงการ"/>
      <sheetName val="ค่าขนส่ง-1"/>
      <sheetName val="ตารางค่าขนส่ง"/>
      <sheetName val="ค่าดำเนินการ+ค่าเสื่อมราคา"/>
      <sheetName val="Summary POL Equip"/>
      <sheetName val="1"/>
      <sheetName val="4"/>
    </sheetNames>
    <sheetDataSet>
      <sheetData sheetId="0" refreshError="1"/>
      <sheetData sheetId="1" refreshError="1"/>
      <sheetData sheetId="2" refreshError="1"/>
      <sheetData sheetId="3" refreshError="1"/>
      <sheetData sheetId="4" refreshError="1"/>
      <sheetData sheetId="5" refreshError="1"/>
      <sheetData sheetId="6" refreshError="1">
        <row r="11">
          <cell r="R11">
            <v>1705.86</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1">
          <cell r="R11">
            <v>1705.86</v>
          </cell>
        </row>
      </sheetData>
      <sheetData sheetId="58">
        <row r="11">
          <cell r="R11">
            <v>1705.86</v>
          </cell>
        </row>
      </sheetData>
      <sheetData sheetId="59">
        <row r="11">
          <cell r="R11">
            <v>1705.86</v>
          </cell>
        </row>
      </sheetData>
      <sheetData sheetId="60">
        <row r="11">
          <cell r="R11">
            <v>1705.86</v>
          </cell>
        </row>
      </sheetData>
      <sheetData sheetId="61">
        <row r="11">
          <cell r="R11">
            <v>1705.86</v>
          </cell>
        </row>
      </sheetData>
      <sheetData sheetId="62">
        <row r="11">
          <cell r="R11">
            <v>1705.86</v>
          </cell>
        </row>
      </sheetData>
      <sheetData sheetId="63">
        <row r="11">
          <cell r="R11">
            <v>1705.86</v>
          </cell>
        </row>
      </sheetData>
      <sheetData sheetId="64">
        <row r="11">
          <cell r="R11">
            <v>1705.86</v>
          </cell>
        </row>
      </sheetData>
      <sheetData sheetId="65">
        <row r="11">
          <cell r="R11">
            <v>1705.86</v>
          </cell>
        </row>
      </sheetData>
      <sheetData sheetId="66">
        <row r="11">
          <cell r="R11">
            <v>1705.86</v>
          </cell>
        </row>
      </sheetData>
      <sheetData sheetId="67">
        <row r="11">
          <cell r="R11">
            <v>1705.86</v>
          </cell>
        </row>
      </sheetData>
      <sheetData sheetId="68">
        <row r="11">
          <cell r="R11">
            <v>1705.86</v>
          </cell>
        </row>
      </sheetData>
      <sheetData sheetId="69">
        <row r="11">
          <cell r="R11">
            <v>1705.86</v>
          </cell>
        </row>
      </sheetData>
      <sheetData sheetId="70">
        <row r="11">
          <cell r="R11">
            <v>1705.86</v>
          </cell>
        </row>
      </sheetData>
      <sheetData sheetId="71">
        <row r="11">
          <cell r="R11">
            <v>1705.86</v>
          </cell>
        </row>
      </sheetData>
      <sheetData sheetId="72">
        <row r="11">
          <cell r="R11">
            <v>1705.86</v>
          </cell>
        </row>
      </sheetData>
      <sheetData sheetId="73">
        <row r="11">
          <cell r="R11">
            <v>1705.86</v>
          </cell>
        </row>
      </sheetData>
      <sheetData sheetId="74">
        <row r="11">
          <cell r="R11">
            <v>1705.86</v>
          </cell>
        </row>
      </sheetData>
      <sheetData sheetId="75">
        <row r="11">
          <cell r="R11">
            <v>1705.86</v>
          </cell>
        </row>
      </sheetData>
      <sheetData sheetId="76">
        <row r="11">
          <cell r="R11">
            <v>1705.86</v>
          </cell>
        </row>
      </sheetData>
      <sheetData sheetId="77">
        <row r="11">
          <cell r="R11">
            <v>1705.86</v>
          </cell>
        </row>
      </sheetData>
      <sheetData sheetId="78">
        <row r="11">
          <cell r="R11">
            <v>1705.86</v>
          </cell>
        </row>
      </sheetData>
      <sheetData sheetId="79">
        <row r="11">
          <cell r="R11">
            <v>1705.86</v>
          </cell>
        </row>
      </sheetData>
      <sheetData sheetId="80">
        <row r="11">
          <cell r="R11">
            <v>1705.86</v>
          </cell>
        </row>
      </sheetData>
      <sheetData sheetId="81">
        <row r="11">
          <cell r="R11">
            <v>1705.86</v>
          </cell>
        </row>
      </sheetData>
      <sheetData sheetId="82" refreshError="1"/>
      <sheetData sheetId="83" refreshError="1"/>
      <sheetData sheetId="84" refreshError="1"/>
      <sheetData sheetId="85" refreshError="1"/>
      <sheetData sheetId="86" refreshError="1"/>
      <sheetData sheetId="87">
        <row r="11">
          <cell r="R11">
            <v>1705.86</v>
          </cell>
        </row>
      </sheetData>
      <sheetData sheetId="88">
        <row r="11">
          <cell r="R11">
            <v>1705.86</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R11">
            <v>1705.86</v>
          </cell>
        </row>
      </sheetData>
      <sheetData sheetId="141"/>
      <sheetData sheetId="142"/>
      <sheetData sheetId="143">
        <row r="11">
          <cell r="R11">
            <v>1705.86</v>
          </cell>
        </row>
      </sheetData>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
      <sheetName val="LITF"/>
      <sheetName val="EE-SIMC (2)"/>
      <sheetName val="รวมราคาทั้งสิ้น"/>
      <sheetName val="02_ราคาวัสดุก่อสร้าง"/>
      <sheetName val="ปริมาณวัสดุ(อาคารอเนก)"/>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ok1"/>
      <sheetName val="รายละเอียดโครงการ"/>
      <sheetName val="UnitCost"/>
      <sheetName val="11 ข้อมูลงานCon"/>
      <sheetName val="02_ราคาวัสดุก่อสร้าง"/>
      <sheetName val="ปร.6 "/>
      <sheetName val="ปร.4 อาคารอเนกประสงค์ฯลฯ"/>
      <sheetName val="ปร.4ห้องน้ำอาคารอเนกประสงค์"/>
      <sheetName val="ปร.4 ศาลาอาคารอเนกประสงค์"/>
      <sheetName val="ปร.4 ผังบริเวณอเนกประสงค์"/>
      <sheetName val="ปร.4 ห้องน้ำ(อาคารละหมาด) "/>
      <sheetName val="ปร.4 ศาลาอาบน้ำชาย-หญิง"/>
      <sheetName val="ปร.4 ผังบริเวณละมาด"/>
      <sheetName val="ป.3 (ทาง) บึงละหาร์ "/>
      <sheetName val="ป.3 (งานท่อลอดเหลี่ยม)"/>
      <sheetName val="ป.3 (ทาง) กำปงเจ๊ะยอ"/>
      <sheetName val="ป.3 (ชลประทาน) เขื่อน"/>
      <sheetName val="5_คำนวณFactor F"/>
      <sheetName val="bq"/>
      <sheetName val="หลักเกณฑ์"/>
      <sheetName val="ค่างานต้นทุน"/>
      <sheetName val="ราคาวัสดุ-ค่าแรง"/>
      <sheetName val="B.O.Q"/>
      <sheetName val="ราคาวัสดุ"/>
      <sheetName val="สรุปถนนL"/>
      <sheetName val="LITF"/>
      <sheetName val="รายละเอียดป้ายจราจ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1L"/>
      <sheetName val="11 ข้อมูลงานCon"/>
      <sheetName val="LITF"/>
      <sheetName val="บัญชีวัสดุ-ราคา"/>
      <sheetName val="bq"/>
      <sheetName val="don_copy"/>
      <sheetName val="Ratios"/>
      <sheetName val="ต้นทุน"/>
      <sheetName val="ราคาวัสดุ"/>
      <sheetName val="ค่างานต้นทุน"/>
      <sheetName val="ราคาวัสดุ-ค่าแรง"/>
      <sheetName val="SAN REDUCED 1"/>
      <sheetName val="Sheet1"/>
      <sheetName val="liste"/>
      <sheetName val="สรุปSteel"/>
    </sheetNames>
    <definedNames>
      <definedName name="trial"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สรุป"/>
      <sheetName val="ปร.5"/>
      <sheetName val="เชียงคาน จ.เลย"/>
      <sheetName val="บ้านสำราญ"/>
      <sheetName val="ปงของ"/>
      <sheetName val="ท่าบ่อ,ต่างหล่าง"/>
      <sheetName val="คกไผ่,ชานุมาน"/>
      <sheetName val="แม่โกเกน"/>
      <sheetName val="หนองหอยท่า"/>
      <sheetName val="ชายแดนไทย-พม่า"/>
      <sheetName val="บ้านปะโคใต้,สังคม"/>
      <sheetName val="ส้มป่อย,เกาะญวน"/>
      <sheetName val="หอคำ,กองนาง"/>
      <sheetName val="เชียงยืน,แม่น้ำฮวย"/>
      <sheetName val="Sheet1"/>
      <sheetName val="B.O.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ข้อมูลขนส่ง"/>
      <sheetName val="ข้อมูลราคาวัสดุ"/>
      <sheetName val="ค่างานต้นทุน"/>
      <sheetName val="ค่าเสื่อมราคา"/>
      <sheetName val="ค่าขนส่ง"/>
      <sheetName val="ค่าขนส่งด้วยรถพ่วง"/>
      <sheetName val="ค่าขนส่งด้วยหกล้อ"/>
      <sheetName val="ROAD_F_factor"/>
      <sheetName val="คิดค่ากำแพงปากท่อ"/>
      <sheetName val="select"/>
      <sheetName val="หักลดเงินค่าขนส่ง"/>
      <sheetName val="Module3"/>
      <sheetName val="บัญชีวัสดุ-ราคา"/>
      <sheetName val="SH-D"/>
      <sheetName val="ประมาณการประตูหน้าต่าง "/>
      <sheetName val="Sheet1"/>
      <sheetName val="Sheet3"/>
      <sheetName val="ทำนบดิน 4"/>
      <sheetName val="boq"/>
      <sheetName val="liste"/>
      <sheetName val="wpc2(2)"/>
      <sheetName val="11 ข้อมูลงานCon"/>
      <sheetName val="10 ข้อมูลวัสดุ-ค่าดำเนิน"/>
      <sheetName val="don_copy"/>
      <sheetName val="ราคาวัสดุ"/>
      <sheetName val="ท่อAC"/>
      <sheetName val="1.ข้อมูลโครงการ"/>
      <sheetName val="หิน-ทราย"/>
      <sheetName val="หลักเกณฑ์"/>
      <sheetName val="LITF"/>
      <sheetName val="Store"/>
      <sheetName val="MEP Works"/>
      <sheetName val="ราคากลาง 2"/>
      <sheetName val="ดินตัด-ถม"/>
      <sheetName val="งานซ๋อมพื้นคอนกรีต 1"/>
      <sheetName val="bq"/>
      <sheetName val="ค่างานต้นทุนถนน"/>
      <sheetName val="หน้า ปมก"/>
      <sheetName val="ภูมิทัศน์"/>
      <sheetName val="ประมาณการประตูหน้าต่าง_4"/>
      <sheetName val="ประมาณการประตูหน้าต่าง_"/>
      <sheetName val="ประมาณการประตูหน้าต่าง_3"/>
      <sheetName val="ประมาณการประตูหน้าต่าง_1"/>
      <sheetName val="ประมาณการประตูหน้าต่าง_2"/>
      <sheetName val="ประมาณการประตูหน้าต่าง_5"/>
      <sheetName val="splinkler"/>
      <sheetName val="ทำนบดิน_4"/>
      <sheetName val="ค่าขนส่ง(6ล้อ)"/>
      <sheetName val="ค่าขนส่ง(พ่วง)"/>
      <sheetName val="QUANTITY COMPARISON"/>
      <sheetName val="Hauling"/>
      <sheetName val="HVAC"/>
      <sheetName val="ST"/>
      <sheetName val="AR-MusicRom"/>
      <sheetName val="AC"/>
      <sheetName val="ทำนบดิน_41"/>
      <sheetName val="1_ข้อมูลโครงการ1"/>
      <sheetName val="11_ข้อมูลงานCon"/>
      <sheetName val="10_ข้อมูลวัสดุ-ค่าดำเนิน"/>
      <sheetName val="1_ข้อมูลโครงการ"/>
      <sheetName val="ทำนบดิน_42"/>
      <sheetName val="1_ข้อมูลโครงการ2"/>
      <sheetName val="11_ข้อมูลงานCon1"/>
      <sheetName val="10_ข้อมูลวัสดุ-ค่าดำเนิน1"/>
      <sheetName val="ทำนบดิน_43"/>
      <sheetName val="1_ข้อมูลโครงการ3"/>
      <sheetName val="11_ข้อมูลงานCon2"/>
      <sheetName val="10_ข้อมูลวัสดุ-ค่าดำเนิน2"/>
      <sheetName val="QUANTITY_COMPARISON"/>
      <sheetName val="MEP_Works"/>
      <sheetName val="หน้า_ปมก"/>
      <sheetName val="แผนงาน"/>
      <sheetName val="ค่าดำเนินการ+ค่าเสื่อมราคา"/>
      <sheetName val="สรุปค่าขนส่ง"/>
      <sheetName val="000000"/>
      <sheetName val="100000"/>
      <sheetName val="200000"/>
      <sheetName val="000001"/>
      <sheetName val="ปก "/>
      <sheetName val="คำชี้แจง"/>
      <sheetName val="ชป.325 "/>
      <sheetName val="ชป.325"/>
      <sheetName val="แผนเงิน"/>
      <sheetName val="รายละเอียด-ทำเอง (3)"/>
      <sheetName val="สรุปงบประมาณ (2)"/>
      <sheetName val="ตารางเปรียบเทืยบ สืบ"/>
      <sheetName val="สรุปปริมาณงาน "/>
      <sheetName val="ทำเอง-ค่าแรง"/>
      <sheetName val="รายละเอียด-ทำเอง "/>
      <sheetName val="ค่าอำนวยการ(งานทำเอง)"/>
      <sheetName val="รายละเอียด-ทำเองรวม"/>
      <sheetName val="ต.2 ราคางานดิน"/>
      <sheetName val="DATA"/>
      <sheetName val="ต.3 ราคางานรอยต่อคอนกรีต "/>
      <sheetName val="ต.4 ราคางานไม้"/>
      <sheetName val="ต.3 ราคางานคอนกรีต "/>
      <sheetName val="ราคาน้ำมัน"/>
      <sheetName val="ทำเอง-ชป."/>
      <sheetName val="คำนวณ6+450"/>
      <sheetName val="DATA6+450"/>
      <sheetName val="ค่าจ้าง (2)"/>
      <sheetName val="คำนวณเหล็กเส้น"/>
      <sheetName val="แผนที่ , เส้นทาง"/>
      <sheetName val="ติดรูป"/>
      <sheetName val="แผ่นคั่น"/>
      <sheetName val="สรุป"/>
      <sheetName val="ระยะทาง"/>
      <sheetName val="ระยะทางศรีสะเกษ"/>
      <sheetName val="แผนที่ 50000"/>
      <sheetName val="รูปภาพ 1"/>
      <sheetName val="งานนั่งร้านค้ำยัน"/>
      <sheetName val="ทำเอง-ไม่มี"/>
      <sheetName val="รายละเอียด หน้า 2"/>
      <sheetName val="รายละเอียด"/>
      <sheetName val="ค่าจ้าง"/>
      <sheetName val="สูตร"/>
      <sheetName val="เชียงคาน จ.เลย"/>
    </sheetNames>
    <sheetDataSet>
      <sheetData sheetId="0" refreshError="1">
        <row r="2">
          <cell r="B2">
            <v>1</v>
          </cell>
          <cell r="F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E"/>
      <sheetName val="don_copy"/>
      <sheetName val="ข้อมูลขนส่ง"/>
      <sheetName val="11 ข้อมูลงานCon"/>
      <sheetName val="Sheet1"/>
      <sheetName val="10 ข้อมูลวัสดุ-ค่าดำเนิน"/>
      <sheetName val="แผนงาน"/>
      <sheetName val="Store"/>
      <sheetName val="เชียงคาน จ.เลย"/>
      <sheetName val="ดัชนีราคา"/>
      <sheetName val="SAN REDUCED 1"/>
      <sheetName val="Form1"/>
      <sheetName val="หลักเกณฑ์"/>
      <sheetName val="bq"/>
      <sheetName val="ราคาคอนกรีตต่อหน่วย"/>
      <sheetName val="หมวด 10"/>
      <sheetName val="LITF"/>
      <sheetName val="no_f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ปร5"/>
      <sheetName val="ปร4"/>
      <sheetName val="การหาค่า factor F"/>
      <sheetName val="หมวด 1"/>
      <sheetName val="หมวด 2"/>
      <sheetName val="หมวด 3"/>
      <sheetName val="หมวด 5"/>
      <sheetName val="หัวข้อ 6"/>
      <sheetName val="หัวข้อ 7"/>
      <sheetName val="หัวข้อ 9"/>
      <sheetName val="หมวด 10"/>
      <sheetName val="ค่าดำเนินการ+ค่าเสื่อมราคา"/>
      <sheetName val="ราคาวัสดุ"/>
      <sheetName val="สรุปค่าขนส่ง"/>
      <sheetName val="ค่าขนส่ง-1"/>
      <sheetName val="ตารางค่าขนส่ง"/>
      <sheetName val="F-งานสะพาน"/>
      <sheetName val="F-งานทาง"/>
      <sheetName val="F ฝนตกชุก"/>
      <sheetName val="F-งานอาคาร"/>
      <sheetName val="Cost_Bill of Quantity"/>
      <sheetName val="LIT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M6">
            <v>61.74</v>
          </cell>
        </row>
        <row r="7">
          <cell r="M7">
            <v>14.75</v>
          </cell>
        </row>
        <row r="8">
          <cell r="M8">
            <v>122.57</v>
          </cell>
        </row>
        <row r="9">
          <cell r="M9">
            <v>7.89</v>
          </cell>
        </row>
        <row r="10">
          <cell r="M10">
            <v>267.95</v>
          </cell>
        </row>
        <row r="11">
          <cell r="M11">
            <v>267.95</v>
          </cell>
        </row>
        <row r="13">
          <cell r="M13">
            <v>33.24</v>
          </cell>
        </row>
        <row r="14">
          <cell r="M14">
            <v>25.48</v>
          </cell>
        </row>
        <row r="18">
          <cell r="M18">
            <v>36.86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58052-2D46-4879-A3FB-8B8919E6F7E0}">
  <sheetPr>
    <tabColor rgb="FFFF0000"/>
  </sheetPr>
  <dimension ref="A1:T40"/>
  <sheetViews>
    <sheetView showGridLines="0" showRowColHeaders="0" view="pageBreakPreview" zoomScale="145" zoomScaleNormal="145" zoomScaleSheetLayoutView="145" workbookViewId="0">
      <selection sqref="A1:P1"/>
    </sheetView>
  </sheetViews>
  <sheetFormatPr defaultColWidth="0" defaultRowHeight="21.4" customHeight="1" zeroHeight="1"/>
  <cols>
    <col min="1" max="1" width="5.625" style="2" customWidth="1"/>
    <col min="2" max="3" width="10.625" style="2" customWidth="1"/>
    <col min="4" max="8" width="11.625" style="2" hidden="1" customWidth="1"/>
    <col min="9" max="14" width="10.625" style="2" customWidth="1"/>
    <col min="15" max="15" width="13.625" style="2" customWidth="1"/>
    <col min="16" max="16" width="11.625" style="2" hidden="1" customWidth="1"/>
    <col min="17" max="17" width="13.375" style="2" hidden="1" customWidth="1"/>
    <col min="18" max="18" width="11.625" style="2" hidden="1" customWidth="1"/>
    <col min="19" max="16384" width="8.75" style="2" hidden="1"/>
  </cols>
  <sheetData>
    <row r="1" spans="2:20" ht="18.75">
      <c r="N1" s="78" t="s">
        <v>197</v>
      </c>
      <c r="Q1" s="79" t="s">
        <v>198</v>
      </c>
      <c r="R1" s="80">
        <f>L3/1000000</f>
        <v>72.07208</v>
      </c>
    </row>
    <row r="2" spans="2:20" ht="18.75">
      <c r="J2" s="1008" t="s">
        <v>199</v>
      </c>
      <c r="K2" s="1008"/>
      <c r="L2" s="1008"/>
      <c r="M2" s="1008"/>
      <c r="N2" s="81"/>
      <c r="Q2" s="79" t="s">
        <v>200</v>
      </c>
      <c r="R2" s="80">
        <f>VLOOKUP(R1,B12:B34,1)</f>
        <v>70</v>
      </c>
      <c r="S2" s="80">
        <f>VLOOKUP(R2,$B$12:$N$34,13,FALSE)</f>
        <v>1.2067000000000001</v>
      </c>
    </row>
    <row r="3" spans="2:20" ht="18.75">
      <c r="J3" s="82" t="s">
        <v>201</v>
      </c>
      <c r="L3" s="1009">
        <f>SUM(ปร.1!F16,ปร.1!F18)</f>
        <v>72072080</v>
      </c>
      <c r="M3" s="1009"/>
      <c r="Q3" s="79" t="s">
        <v>202</v>
      </c>
      <c r="R3" s="80">
        <f>MATCH(R2,B12:B34)</f>
        <v>13</v>
      </c>
    </row>
    <row r="4" spans="2:20" ht="18.75">
      <c r="J4" s="82" t="s">
        <v>203</v>
      </c>
      <c r="L4" s="1010">
        <f>IF(L3=0,0,IF(L3&lt;=500000,N12,IF(L3=500000000,N34,IF(L3&gt;500000000,N35,S6))))</f>
        <v>1.2067000000000001</v>
      </c>
      <c r="M4" s="1010"/>
      <c r="Q4" s="79" t="s">
        <v>204</v>
      </c>
      <c r="R4" s="80">
        <f>R3+1</f>
        <v>14</v>
      </c>
    </row>
    <row r="5" spans="2:20" ht="18.75">
      <c r="J5" s="82" t="s">
        <v>205</v>
      </c>
      <c r="L5" s="1011">
        <f>ROUND(L3*L4,2)</f>
        <v>86969378.939999998</v>
      </c>
      <c r="M5" s="1011"/>
      <c r="Q5" s="79" t="s">
        <v>206</v>
      </c>
      <c r="R5" s="80">
        <f>INDEX(B12:B34,R4)</f>
        <v>80</v>
      </c>
      <c r="S5" s="80">
        <f>VLOOKUP(R5,$B$12:$N$34,13,FALSE)</f>
        <v>1.2067000000000001</v>
      </c>
    </row>
    <row r="6" spans="2:20" ht="18.75">
      <c r="Q6" s="1" t="s">
        <v>207</v>
      </c>
      <c r="S6" s="80">
        <f>ROUND((S2-((S2-S5)*(R1-R2)/(R5-R2))),4)</f>
        <v>1.2067000000000001</v>
      </c>
    </row>
    <row r="7" spans="2:20" ht="18.75">
      <c r="B7" s="1008"/>
      <c r="C7" s="1008"/>
      <c r="D7" s="1008"/>
      <c r="E7" s="1008"/>
      <c r="F7" s="1008"/>
      <c r="G7" s="1008"/>
      <c r="H7" s="1008"/>
      <c r="I7" s="1008"/>
      <c r="J7" s="1008"/>
      <c r="K7" s="1008"/>
      <c r="L7" s="1008"/>
      <c r="M7" s="1008"/>
      <c r="N7" s="1008"/>
    </row>
    <row r="8" spans="2:20" ht="18.75">
      <c r="B8" s="83" t="s">
        <v>208</v>
      </c>
      <c r="C8" s="84"/>
      <c r="D8" s="84"/>
      <c r="E8" s="84"/>
      <c r="F8" s="84"/>
      <c r="G8" s="84"/>
      <c r="H8" s="84"/>
      <c r="I8" s="157">
        <v>0</v>
      </c>
      <c r="J8" s="1004" t="s">
        <v>209</v>
      </c>
      <c r="K8" s="1005"/>
      <c r="L8" s="83" t="s">
        <v>210</v>
      </c>
      <c r="M8" s="84"/>
      <c r="N8" s="157">
        <v>7</v>
      </c>
    </row>
    <row r="9" spans="2:20" ht="18.75">
      <c r="B9" s="83" t="s">
        <v>211</v>
      </c>
      <c r="C9" s="84"/>
      <c r="D9" s="84"/>
      <c r="E9" s="84"/>
      <c r="F9" s="84"/>
      <c r="G9" s="84"/>
      <c r="H9" s="84"/>
      <c r="I9" s="157">
        <v>0</v>
      </c>
      <c r="J9" s="1006"/>
      <c r="K9" s="1007"/>
      <c r="L9" s="83" t="s">
        <v>212</v>
      </c>
      <c r="M9" s="84"/>
      <c r="N9" s="157">
        <v>7</v>
      </c>
    </row>
    <row r="10" spans="2:20" ht="18.95" customHeight="1">
      <c r="B10" s="1012" t="s">
        <v>213</v>
      </c>
      <c r="C10" s="1014" t="s">
        <v>214</v>
      </c>
      <c r="D10" s="1014"/>
      <c r="E10" s="1014"/>
      <c r="F10" s="1014"/>
      <c r="G10" s="1014"/>
      <c r="H10" s="1014"/>
      <c r="I10" s="1014"/>
      <c r="J10" s="1015"/>
      <c r="K10" s="1015"/>
      <c r="L10" s="1012" t="s">
        <v>215</v>
      </c>
      <c r="M10" s="1012" t="s">
        <v>216</v>
      </c>
      <c r="N10" s="1016" t="s">
        <v>217</v>
      </c>
    </row>
    <row r="11" spans="2:20" ht="20.100000000000001" customHeight="1">
      <c r="B11" s="1013"/>
      <c r="C11" s="85" t="s">
        <v>218</v>
      </c>
      <c r="D11" s="86" t="s">
        <v>219</v>
      </c>
      <c r="E11" s="86" t="s">
        <v>220</v>
      </c>
      <c r="F11" s="87" t="s">
        <v>221</v>
      </c>
      <c r="G11" s="87" t="s">
        <v>222</v>
      </c>
      <c r="H11" s="85" t="s">
        <v>210</v>
      </c>
      <c r="I11" s="85" t="s">
        <v>223</v>
      </c>
      <c r="J11" s="85" t="s">
        <v>224</v>
      </c>
      <c r="K11" s="85" t="s">
        <v>225</v>
      </c>
      <c r="L11" s="1014"/>
      <c r="M11" s="1014"/>
      <c r="N11" s="1014"/>
    </row>
    <row r="12" spans="2:20" ht="21.4" customHeight="1">
      <c r="B12" s="88" t="s">
        <v>226</v>
      </c>
      <c r="C12" s="89">
        <v>15.685600000000001</v>
      </c>
      <c r="D12" s="90">
        <v>4</v>
      </c>
      <c r="E12" s="90">
        <v>3</v>
      </c>
      <c r="F12" s="91">
        <f>$I$8</f>
        <v>0</v>
      </c>
      <c r="G12" s="91">
        <f>I$9</f>
        <v>0</v>
      </c>
      <c r="H12" s="91">
        <f>$N$8</f>
        <v>7</v>
      </c>
      <c r="I12" s="92">
        <f>ROUNDDOWN((-1)*(H12/12)*((G12/100)+((D12+E12-1)*(F12/100))-(((F12+G12)/100)*((D12+1)/2))-(E12-1)),4)</f>
        <v>1.1666000000000001</v>
      </c>
      <c r="J12" s="92">
        <v>5.5</v>
      </c>
      <c r="K12" s="89">
        <f>SUM(C12,I12:J12)</f>
        <v>22.3522</v>
      </c>
      <c r="L12" s="92">
        <f>ROUNDDOWN(1+(K12/100),4)</f>
        <v>1.2235</v>
      </c>
      <c r="M12" s="92">
        <f>1+(N$9/100)</f>
        <v>1.07</v>
      </c>
      <c r="N12" s="93">
        <f>ROUNDDOWN(L12*M12,4)</f>
        <v>1.3090999999999999</v>
      </c>
      <c r="S12" s="15">
        <v>0</v>
      </c>
      <c r="T12" s="15">
        <v>5</v>
      </c>
    </row>
    <row r="13" spans="2:20" ht="21.4" customHeight="1">
      <c r="B13" s="94">
        <v>1</v>
      </c>
      <c r="C13" s="95">
        <v>15.465400000000001</v>
      </c>
      <c r="D13" s="96">
        <v>5</v>
      </c>
      <c r="E13" s="97">
        <f>E$12</f>
        <v>3</v>
      </c>
      <c r="F13" s="98">
        <f>$I$8</f>
        <v>0</v>
      </c>
      <c r="G13" s="98">
        <f>$I$9</f>
        <v>0</v>
      </c>
      <c r="H13" s="98">
        <f>H$12</f>
        <v>7</v>
      </c>
      <c r="I13" s="99">
        <f t="shared" ref="I13:I35" si="0">ROUNDDOWN((-1)*(H13/12)*((G13/100)+((D13+E13-1)*(F13/100))-(((F13+G13)/100)*((D13+1)/2))-(E13-1)),4)</f>
        <v>1.1666000000000001</v>
      </c>
      <c r="J13" s="99">
        <v>5.5</v>
      </c>
      <c r="K13" s="95">
        <f>SUM(C13,I13:J13)</f>
        <v>22.132000000000001</v>
      </c>
      <c r="L13" s="99">
        <f>ROUNDDOWN(1+(K13/100),4)</f>
        <v>1.2213000000000001</v>
      </c>
      <c r="M13" s="99">
        <f t="shared" ref="M13:M35" si="1">1+(N$9/100)</f>
        <v>1.07</v>
      </c>
      <c r="N13" s="100">
        <f t="shared" ref="N13:N35" si="2">ROUNDDOWN(L13*M13,4)</f>
        <v>1.3067</v>
      </c>
      <c r="S13" s="15">
        <v>5</v>
      </c>
      <c r="T13" s="15">
        <v>6</v>
      </c>
    </row>
    <row r="14" spans="2:20" ht="21.4" customHeight="1">
      <c r="B14" s="94">
        <v>2</v>
      </c>
      <c r="C14" s="95">
        <v>15.321999999999999</v>
      </c>
      <c r="D14" s="96">
        <v>6</v>
      </c>
      <c r="E14" s="97">
        <f t="shared" ref="E14:E35" si="3">E$12</f>
        <v>3</v>
      </c>
      <c r="F14" s="98">
        <f t="shared" ref="F14:F35" si="4">$I$8</f>
        <v>0</v>
      </c>
      <c r="G14" s="98">
        <f t="shared" ref="G14:G35" si="5">$I$9</f>
        <v>0</v>
      </c>
      <c r="H14" s="98">
        <f t="shared" ref="H14:H35" si="6">H$12</f>
        <v>7</v>
      </c>
      <c r="I14" s="99">
        <f t="shared" si="0"/>
        <v>1.1666000000000001</v>
      </c>
      <c r="J14" s="99">
        <v>5.5</v>
      </c>
      <c r="K14" s="95">
        <f t="shared" ref="K14:K35" si="7">SUM(C14,I14:J14)</f>
        <v>21.988599999999998</v>
      </c>
      <c r="L14" s="99">
        <f t="shared" ref="L14:L35" si="8">ROUNDDOWN(1+(K14/100),4)</f>
        <v>1.2198</v>
      </c>
      <c r="M14" s="99">
        <f t="shared" si="1"/>
        <v>1.07</v>
      </c>
      <c r="N14" s="100">
        <f t="shared" si="2"/>
        <v>1.3050999999999999</v>
      </c>
      <c r="S14" s="15">
        <v>10</v>
      </c>
      <c r="T14" s="15">
        <v>7</v>
      </c>
    </row>
    <row r="15" spans="2:20" ht="21.4" customHeight="1">
      <c r="B15" s="94">
        <v>5</v>
      </c>
      <c r="C15" s="95">
        <v>15.0245</v>
      </c>
      <c r="D15" s="96">
        <v>9</v>
      </c>
      <c r="E15" s="97">
        <f t="shared" si="3"/>
        <v>3</v>
      </c>
      <c r="F15" s="98">
        <f t="shared" si="4"/>
        <v>0</v>
      </c>
      <c r="G15" s="98">
        <f t="shared" si="5"/>
        <v>0</v>
      </c>
      <c r="H15" s="98">
        <f t="shared" si="6"/>
        <v>7</v>
      </c>
      <c r="I15" s="99">
        <f t="shared" si="0"/>
        <v>1.1666000000000001</v>
      </c>
      <c r="J15" s="99">
        <v>5.5</v>
      </c>
      <c r="K15" s="95">
        <f t="shared" si="7"/>
        <v>21.691099999999999</v>
      </c>
      <c r="L15" s="99">
        <f t="shared" si="8"/>
        <v>1.2169000000000001</v>
      </c>
      <c r="M15" s="99">
        <f t="shared" si="1"/>
        <v>1.07</v>
      </c>
      <c r="N15" s="100">
        <f t="shared" si="2"/>
        <v>1.302</v>
      </c>
      <c r="S15" s="15">
        <v>15</v>
      </c>
      <c r="T15" s="15">
        <v>8</v>
      </c>
    </row>
    <row r="16" spans="2:20" ht="21.4" customHeight="1">
      <c r="B16" s="94">
        <v>10</v>
      </c>
      <c r="C16" s="95">
        <v>14.9659</v>
      </c>
      <c r="D16" s="96">
        <v>13</v>
      </c>
      <c r="E16" s="97">
        <f t="shared" si="3"/>
        <v>3</v>
      </c>
      <c r="F16" s="98">
        <f t="shared" si="4"/>
        <v>0</v>
      </c>
      <c r="G16" s="98">
        <f t="shared" si="5"/>
        <v>0</v>
      </c>
      <c r="H16" s="98">
        <f t="shared" si="6"/>
        <v>7</v>
      </c>
      <c r="I16" s="99">
        <f t="shared" si="0"/>
        <v>1.1666000000000001</v>
      </c>
      <c r="J16" s="99">
        <v>5</v>
      </c>
      <c r="K16" s="95">
        <f t="shared" si="7"/>
        <v>21.1325</v>
      </c>
      <c r="L16" s="99">
        <f t="shared" si="8"/>
        <v>1.2113</v>
      </c>
      <c r="M16" s="99">
        <f t="shared" si="1"/>
        <v>1.07</v>
      </c>
      <c r="N16" s="100">
        <f t="shared" si="2"/>
        <v>1.296</v>
      </c>
      <c r="T16" s="15">
        <v>9</v>
      </c>
    </row>
    <row r="17" spans="2:20" ht="21.4" customHeight="1">
      <c r="B17" s="94">
        <v>15</v>
      </c>
      <c r="C17" s="95">
        <v>11.7</v>
      </c>
      <c r="D17" s="96">
        <v>13</v>
      </c>
      <c r="E17" s="97">
        <f t="shared" si="3"/>
        <v>3</v>
      </c>
      <c r="F17" s="98">
        <f t="shared" si="4"/>
        <v>0</v>
      </c>
      <c r="G17" s="98">
        <f t="shared" si="5"/>
        <v>0</v>
      </c>
      <c r="H17" s="98">
        <f t="shared" si="6"/>
        <v>7</v>
      </c>
      <c r="I17" s="99">
        <f t="shared" si="0"/>
        <v>1.1666000000000001</v>
      </c>
      <c r="J17" s="99">
        <v>5</v>
      </c>
      <c r="K17" s="95">
        <f t="shared" si="7"/>
        <v>17.866599999999998</v>
      </c>
      <c r="L17" s="99">
        <f t="shared" si="8"/>
        <v>1.1786000000000001</v>
      </c>
      <c r="M17" s="99">
        <f t="shared" si="1"/>
        <v>1.07</v>
      </c>
      <c r="N17" s="100">
        <f t="shared" si="2"/>
        <v>1.2611000000000001</v>
      </c>
      <c r="T17" s="15">
        <v>10</v>
      </c>
    </row>
    <row r="18" spans="2:20" ht="21.4" customHeight="1">
      <c r="B18" s="94">
        <v>20</v>
      </c>
      <c r="C18" s="95">
        <v>10.9884</v>
      </c>
      <c r="D18" s="96">
        <v>14</v>
      </c>
      <c r="E18" s="97">
        <f t="shared" si="3"/>
        <v>3</v>
      </c>
      <c r="F18" s="98">
        <f t="shared" si="4"/>
        <v>0</v>
      </c>
      <c r="G18" s="98">
        <f t="shared" si="5"/>
        <v>0</v>
      </c>
      <c r="H18" s="98">
        <f t="shared" si="6"/>
        <v>7</v>
      </c>
      <c r="I18" s="99">
        <f t="shared" si="0"/>
        <v>1.1666000000000001</v>
      </c>
      <c r="J18" s="99">
        <v>5</v>
      </c>
      <c r="K18" s="95">
        <f t="shared" si="7"/>
        <v>17.155000000000001</v>
      </c>
      <c r="L18" s="99">
        <f t="shared" si="8"/>
        <v>1.1715</v>
      </c>
      <c r="M18" s="99">
        <f t="shared" si="1"/>
        <v>1.07</v>
      </c>
      <c r="N18" s="100">
        <f t="shared" si="2"/>
        <v>1.2535000000000001</v>
      </c>
    </row>
    <row r="19" spans="2:20" ht="21.4" customHeight="1">
      <c r="B19" s="94">
        <v>25</v>
      </c>
      <c r="C19" s="95">
        <v>8.9674999999999994</v>
      </c>
      <c r="D19" s="96">
        <v>14</v>
      </c>
      <c r="E19" s="97">
        <f t="shared" si="3"/>
        <v>3</v>
      </c>
      <c r="F19" s="98">
        <f t="shared" si="4"/>
        <v>0</v>
      </c>
      <c r="G19" s="98">
        <f t="shared" si="5"/>
        <v>0</v>
      </c>
      <c r="H19" s="98">
        <f t="shared" si="6"/>
        <v>7</v>
      </c>
      <c r="I19" s="99">
        <f t="shared" si="0"/>
        <v>1.1666000000000001</v>
      </c>
      <c r="J19" s="99">
        <v>4.5</v>
      </c>
      <c r="K19" s="95">
        <f t="shared" si="7"/>
        <v>14.6341</v>
      </c>
      <c r="L19" s="99">
        <f t="shared" si="8"/>
        <v>1.1463000000000001</v>
      </c>
      <c r="M19" s="99">
        <f t="shared" si="1"/>
        <v>1.07</v>
      </c>
      <c r="N19" s="100">
        <f t="shared" si="2"/>
        <v>1.2264999999999999</v>
      </c>
    </row>
    <row r="20" spans="2:20" ht="21.4" customHeight="1">
      <c r="B20" s="94">
        <v>30</v>
      </c>
      <c r="C20" s="95">
        <v>8.1852</v>
      </c>
      <c r="D20" s="96">
        <v>15</v>
      </c>
      <c r="E20" s="97">
        <f t="shared" si="3"/>
        <v>3</v>
      </c>
      <c r="F20" s="98">
        <f t="shared" si="4"/>
        <v>0</v>
      </c>
      <c r="G20" s="98">
        <f t="shared" si="5"/>
        <v>0</v>
      </c>
      <c r="H20" s="98">
        <f t="shared" si="6"/>
        <v>7</v>
      </c>
      <c r="I20" s="99">
        <f t="shared" si="0"/>
        <v>1.1666000000000001</v>
      </c>
      <c r="J20" s="99">
        <v>4.5</v>
      </c>
      <c r="K20" s="95">
        <f t="shared" si="7"/>
        <v>13.851800000000001</v>
      </c>
      <c r="L20" s="99">
        <f t="shared" si="8"/>
        <v>1.1385000000000001</v>
      </c>
      <c r="M20" s="99">
        <f t="shared" si="1"/>
        <v>1.07</v>
      </c>
      <c r="N20" s="100">
        <f t="shared" si="2"/>
        <v>1.2181</v>
      </c>
    </row>
    <row r="21" spans="2:20" ht="21.4" customHeight="1">
      <c r="B21" s="94">
        <v>40</v>
      </c>
      <c r="C21" s="95">
        <v>8.1486999999999998</v>
      </c>
      <c r="D21" s="96">
        <v>15</v>
      </c>
      <c r="E21" s="97">
        <f t="shared" si="3"/>
        <v>3</v>
      </c>
      <c r="F21" s="98">
        <f t="shared" si="4"/>
        <v>0</v>
      </c>
      <c r="G21" s="98">
        <f t="shared" si="5"/>
        <v>0</v>
      </c>
      <c r="H21" s="98">
        <f t="shared" si="6"/>
        <v>7</v>
      </c>
      <c r="I21" s="99">
        <f t="shared" si="0"/>
        <v>1.1666000000000001</v>
      </c>
      <c r="J21" s="99">
        <v>4.5</v>
      </c>
      <c r="K21" s="95">
        <f t="shared" si="7"/>
        <v>13.815300000000001</v>
      </c>
      <c r="L21" s="99">
        <f t="shared" si="8"/>
        <v>1.1380999999999999</v>
      </c>
      <c r="M21" s="99">
        <f t="shared" si="1"/>
        <v>1.07</v>
      </c>
      <c r="N21" s="100">
        <f t="shared" si="2"/>
        <v>1.2177</v>
      </c>
    </row>
    <row r="22" spans="2:20" ht="21.4" customHeight="1">
      <c r="B22" s="94">
        <v>50</v>
      </c>
      <c r="C22" s="95">
        <v>8.1373999999999995</v>
      </c>
      <c r="D22" s="96">
        <v>17</v>
      </c>
      <c r="E22" s="97">
        <f t="shared" si="3"/>
        <v>3</v>
      </c>
      <c r="F22" s="98">
        <f t="shared" si="4"/>
        <v>0</v>
      </c>
      <c r="G22" s="98">
        <f t="shared" si="5"/>
        <v>0</v>
      </c>
      <c r="H22" s="98">
        <f t="shared" si="6"/>
        <v>7</v>
      </c>
      <c r="I22" s="99">
        <f t="shared" si="0"/>
        <v>1.1666000000000001</v>
      </c>
      <c r="J22" s="99">
        <v>4.5</v>
      </c>
      <c r="K22" s="95">
        <f t="shared" si="7"/>
        <v>13.804</v>
      </c>
      <c r="L22" s="99">
        <f t="shared" si="8"/>
        <v>1.1379999999999999</v>
      </c>
      <c r="M22" s="99">
        <f t="shared" si="1"/>
        <v>1.07</v>
      </c>
      <c r="N22" s="100">
        <f t="shared" si="2"/>
        <v>1.2176</v>
      </c>
    </row>
    <row r="23" spans="2:20" ht="21.4" customHeight="1">
      <c r="B23" s="94">
        <v>60</v>
      </c>
      <c r="C23" s="95">
        <v>7.7209000000000003</v>
      </c>
      <c r="D23" s="96">
        <v>17</v>
      </c>
      <c r="E23" s="97">
        <f t="shared" si="3"/>
        <v>3</v>
      </c>
      <c r="F23" s="98">
        <f t="shared" si="4"/>
        <v>0</v>
      </c>
      <c r="G23" s="98">
        <f t="shared" si="5"/>
        <v>0</v>
      </c>
      <c r="H23" s="98">
        <f t="shared" si="6"/>
        <v>7</v>
      </c>
      <c r="I23" s="99">
        <f t="shared" si="0"/>
        <v>1.1666000000000001</v>
      </c>
      <c r="J23" s="99">
        <v>4</v>
      </c>
      <c r="K23" s="95">
        <f t="shared" si="7"/>
        <v>12.887500000000001</v>
      </c>
      <c r="L23" s="99">
        <f t="shared" si="8"/>
        <v>1.1288</v>
      </c>
      <c r="M23" s="99">
        <f t="shared" si="1"/>
        <v>1.07</v>
      </c>
      <c r="N23" s="100">
        <f t="shared" si="2"/>
        <v>1.2078</v>
      </c>
    </row>
    <row r="24" spans="2:20" ht="21.4" customHeight="1">
      <c r="B24" s="94">
        <v>70</v>
      </c>
      <c r="C24" s="95">
        <v>7.6177999999999999</v>
      </c>
      <c r="D24" s="96">
        <v>18</v>
      </c>
      <c r="E24" s="97">
        <f t="shared" si="3"/>
        <v>3</v>
      </c>
      <c r="F24" s="98">
        <f t="shared" si="4"/>
        <v>0</v>
      </c>
      <c r="G24" s="98">
        <f t="shared" si="5"/>
        <v>0</v>
      </c>
      <c r="H24" s="98">
        <f t="shared" si="6"/>
        <v>7</v>
      </c>
      <c r="I24" s="99">
        <f t="shared" si="0"/>
        <v>1.1666000000000001</v>
      </c>
      <c r="J24" s="99">
        <v>4</v>
      </c>
      <c r="K24" s="95">
        <f t="shared" si="7"/>
        <v>12.7844</v>
      </c>
      <c r="L24" s="99">
        <f t="shared" si="8"/>
        <v>1.1277999999999999</v>
      </c>
      <c r="M24" s="99">
        <f t="shared" si="1"/>
        <v>1.07</v>
      </c>
      <c r="N24" s="100">
        <f t="shared" si="2"/>
        <v>1.2067000000000001</v>
      </c>
    </row>
    <row r="25" spans="2:20" ht="21.4" customHeight="1">
      <c r="B25" s="94">
        <v>80</v>
      </c>
      <c r="C25" s="95">
        <v>7.6177999999999999</v>
      </c>
      <c r="D25" s="96">
        <v>18</v>
      </c>
      <c r="E25" s="97">
        <f t="shared" si="3"/>
        <v>3</v>
      </c>
      <c r="F25" s="98">
        <f t="shared" si="4"/>
        <v>0</v>
      </c>
      <c r="G25" s="98">
        <f t="shared" si="5"/>
        <v>0</v>
      </c>
      <c r="H25" s="98">
        <f t="shared" si="6"/>
        <v>7</v>
      </c>
      <c r="I25" s="99">
        <f t="shared" si="0"/>
        <v>1.1666000000000001</v>
      </c>
      <c r="J25" s="99">
        <v>4</v>
      </c>
      <c r="K25" s="95">
        <f t="shared" si="7"/>
        <v>12.7844</v>
      </c>
      <c r="L25" s="99">
        <f t="shared" si="8"/>
        <v>1.1277999999999999</v>
      </c>
      <c r="M25" s="99">
        <f t="shared" si="1"/>
        <v>1.07</v>
      </c>
      <c r="N25" s="100">
        <f t="shared" si="2"/>
        <v>1.2067000000000001</v>
      </c>
    </row>
    <row r="26" spans="2:20" ht="21.4" customHeight="1">
      <c r="B26" s="94">
        <v>90</v>
      </c>
      <c r="C26" s="95">
        <v>7.6094999999999997</v>
      </c>
      <c r="D26" s="96">
        <v>19</v>
      </c>
      <c r="E26" s="97">
        <f t="shared" si="3"/>
        <v>3</v>
      </c>
      <c r="F26" s="98">
        <f t="shared" si="4"/>
        <v>0</v>
      </c>
      <c r="G26" s="98">
        <f t="shared" si="5"/>
        <v>0</v>
      </c>
      <c r="H26" s="98">
        <f t="shared" si="6"/>
        <v>7</v>
      </c>
      <c r="I26" s="99">
        <f t="shared" si="0"/>
        <v>1.1666000000000001</v>
      </c>
      <c r="J26" s="99">
        <v>4</v>
      </c>
      <c r="K26" s="95">
        <f t="shared" si="7"/>
        <v>12.7761</v>
      </c>
      <c r="L26" s="99">
        <f t="shared" si="8"/>
        <v>1.1276999999999999</v>
      </c>
      <c r="M26" s="99">
        <f t="shared" si="1"/>
        <v>1.07</v>
      </c>
      <c r="N26" s="100">
        <f t="shared" si="2"/>
        <v>1.2065999999999999</v>
      </c>
    </row>
    <row r="27" spans="2:20" ht="21.4" customHeight="1">
      <c r="B27" s="94">
        <v>100</v>
      </c>
      <c r="C27" s="95">
        <v>7.6094999999999997</v>
      </c>
      <c r="D27" s="96">
        <v>19</v>
      </c>
      <c r="E27" s="97">
        <f t="shared" si="3"/>
        <v>3</v>
      </c>
      <c r="F27" s="98">
        <f t="shared" si="4"/>
        <v>0</v>
      </c>
      <c r="G27" s="98">
        <f t="shared" si="5"/>
        <v>0</v>
      </c>
      <c r="H27" s="98">
        <f t="shared" si="6"/>
        <v>7</v>
      </c>
      <c r="I27" s="99">
        <f t="shared" si="0"/>
        <v>1.1666000000000001</v>
      </c>
      <c r="J27" s="99">
        <v>4</v>
      </c>
      <c r="K27" s="95">
        <f t="shared" si="7"/>
        <v>12.7761</v>
      </c>
      <c r="L27" s="99">
        <f t="shared" si="8"/>
        <v>1.1276999999999999</v>
      </c>
      <c r="M27" s="99">
        <f t="shared" si="1"/>
        <v>1.07</v>
      </c>
      <c r="N27" s="100">
        <f t="shared" si="2"/>
        <v>1.2065999999999999</v>
      </c>
    </row>
    <row r="28" spans="2:20" ht="21.4" customHeight="1">
      <c r="B28" s="94">
        <v>150</v>
      </c>
      <c r="C28" s="95">
        <v>7.36</v>
      </c>
      <c r="D28" s="96">
        <v>21</v>
      </c>
      <c r="E28" s="97">
        <f t="shared" si="3"/>
        <v>3</v>
      </c>
      <c r="F28" s="98">
        <f t="shared" si="4"/>
        <v>0</v>
      </c>
      <c r="G28" s="98">
        <f t="shared" si="5"/>
        <v>0</v>
      </c>
      <c r="H28" s="98">
        <f t="shared" si="6"/>
        <v>7</v>
      </c>
      <c r="I28" s="99">
        <f t="shared" si="0"/>
        <v>1.1666000000000001</v>
      </c>
      <c r="J28" s="99">
        <v>4</v>
      </c>
      <c r="K28" s="95">
        <f t="shared" si="7"/>
        <v>12.5266</v>
      </c>
      <c r="L28" s="99">
        <f t="shared" si="8"/>
        <v>1.1252</v>
      </c>
      <c r="M28" s="99">
        <f t="shared" si="1"/>
        <v>1.07</v>
      </c>
      <c r="N28" s="100">
        <f t="shared" si="2"/>
        <v>1.2039</v>
      </c>
    </row>
    <row r="29" spans="2:20" ht="21.4" customHeight="1">
      <c r="B29" s="94">
        <v>200</v>
      </c>
      <c r="C29" s="95">
        <v>7.3616999999999999</v>
      </c>
      <c r="D29" s="96">
        <v>23</v>
      </c>
      <c r="E29" s="97">
        <f t="shared" si="3"/>
        <v>3</v>
      </c>
      <c r="F29" s="98">
        <f t="shared" si="4"/>
        <v>0</v>
      </c>
      <c r="G29" s="98">
        <f t="shared" si="5"/>
        <v>0</v>
      </c>
      <c r="H29" s="98">
        <f t="shared" si="6"/>
        <v>7</v>
      </c>
      <c r="I29" s="99">
        <f t="shared" si="0"/>
        <v>1.1666000000000001</v>
      </c>
      <c r="J29" s="99">
        <v>4</v>
      </c>
      <c r="K29" s="95">
        <f t="shared" si="7"/>
        <v>12.5283</v>
      </c>
      <c r="L29" s="99">
        <f t="shared" si="8"/>
        <v>1.1252</v>
      </c>
      <c r="M29" s="99">
        <f t="shared" si="1"/>
        <v>1.07</v>
      </c>
      <c r="N29" s="100">
        <f t="shared" si="2"/>
        <v>1.2039</v>
      </c>
    </row>
    <row r="30" spans="2:20" ht="21.4" customHeight="1">
      <c r="B30" s="94">
        <v>250</v>
      </c>
      <c r="C30" s="95">
        <v>7.2736000000000001</v>
      </c>
      <c r="D30" s="96">
        <v>27</v>
      </c>
      <c r="E30" s="97">
        <f t="shared" si="3"/>
        <v>3</v>
      </c>
      <c r="F30" s="98">
        <f t="shared" si="4"/>
        <v>0</v>
      </c>
      <c r="G30" s="98">
        <f t="shared" si="5"/>
        <v>0</v>
      </c>
      <c r="H30" s="98">
        <f t="shared" si="6"/>
        <v>7</v>
      </c>
      <c r="I30" s="99">
        <f t="shared" si="0"/>
        <v>1.1666000000000001</v>
      </c>
      <c r="J30" s="99">
        <v>4</v>
      </c>
      <c r="K30" s="95">
        <f t="shared" si="7"/>
        <v>12.440200000000001</v>
      </c>
      <c r="L30" s="99">
        <f t="shared" si="8"/>
        <v>1.1244000000000001</v>
      </c>
      <c r="M30" s="99">
        <f t="shared" si="1"/>
        <v>1.07</v>
      </c>
      <c r="N30" s="100">
        <f t="shared" si="2"/>
        <v>1.2031000000000001</v>
      </c>
    </row>
    <row r="31" spans="2:20" ht="21.4" customHeight="1">
      <c r="B31" s="94">
        <v>300</v>
      </c>
      <c r="C31" s="95">
        <v>7.1950000000000003</v>
      </c>
      <c r="D31" s="96">
        <v>29</v>
      </c>
      <c r="E31" s="97">
        <f t="shared" si="3"/>
        <v>3</v>
      </c>
      <c r="F31" s="98">
        <f t="shared" si="4"/>
        <v>0</v>
      </c>
      <c r="G31" s="98">
        <f t="shared" si="5"/>
        <v>0</v>
      </c>
      <c r="H31" s="98">
        <f t="shared" si="6"/>
        <v>7</v>
      </c>
      <c r="I31" s="99">
        <f t="shared" si="0"/>
        <v>1.1666000000000001</v>
      </c>
      <c r="J31" s="99">
        <v>3.5</v>
      </c>
      <c r="K31" s="95">
        <f t="shared" si="7"/>
        <v>11.861600000000001</v>
      </c>
      <c r="L31" s="99">
        <f t="shared" si="8"/>
        <v>1.1186</v>
      </c>
      <c r="M31" s="99">
        <f t="shared" si="1"/>
        <v>1.07</v>
      </c>
      <c r="N31" s="100">
        <f t="shared" si="2"/>
        <v>1.1969000000000001</v>
      </c>
    </row>
    <row r="32" spans="2:20" ht="21.4" customHeight="1">
      <c r="B32" s="94">
        <v>350</v>
      </c>
      <c r="C32" s="95">
        <v>6.4097999999999997</v>
      </c>
      <c r="D32" s="96">
        <v>30</v>
      </c>
      <c r="E32" s="97">
        <f t="shared" si="3"/>
        <v>3</v>
      </c>
      <c r="F32" s="98">
        <f t="shared" si="4"/>
        <v>0</v>
      </c>
      <c r="G32" s="98">
        <f t="shared" si="5"/>
        <v>0</v>
      </c>
      <c r="H32" s="98">
        <f t="shared" si="6"/>
        <v>7</v>
      </c>
      <c r="I32" s="99">
        <f t="shared" si="0"/>
        <v>1.1666000000000001</v>
      </c>
      <c r="J32" s="99">
        <v>3.5</v>
      </c>
      <c r="K32" s="95">
        <f t="shared" si="7"/>
        <v>11.0764</v>
      </c>
      <c r="L32" s="99">
        <f t="shared" si="8"/>
        <v>1.1107</v>
      </c>
      <c r="M32" s="99">
        <f t="shared" si="1"/>
        <v>1.07</v>
      </c>
      <c r="N32" s="100">
        <f t="shared" si="2"/>
        <v>1.1883999999999999</v>
      </c>
    </row>
    <row r="33" spans="2:14" ht="21.4" customHeight="1">
      <c r="B33" s="94">
        <v>400</v>
      </c>
      <c r="C33" s="95">
        <v>6.3343999999999996</v>
      </c>
      <c r="D33" s="96">
        <v>34</v>
      </c>
      <c r="E33" s="97">
        <f t="shared" si="3"/>
        <v>3</v>
      </c>
      <c r="F33" s="98">
        <f t="shared" si="4"/>
        <v>0</v>
      </c>
      <c r="G33" s="98">
        <f t="shared" si="5"/>
        <v>0</v>
      </c>
      <c r="H33" s="98">
        <f t="shared" si="6"/>
        <v>7</v>
      </c>
      <c r="I33" s="99">
        <f t="shared" si="0"/>
        <v>1.1666000000000001</v>
      </c>
      <c r="J33" s="99">
        <v>3.5</v>
      </c>
      <c r="K33" s="95">
        <f t="shared" si="7"/>
        <v>11.000999999999999</v>
      </c>
      <c r="L33" s="99">
        <f t="shared" si="8"/>
        <v>1.1100000000000001</v>
      </c>
      <c r="M33" s="99">
        <f t="shared" si="1"/>
        <v>1.07</v>
      </c>
      <c r="N33" s="100">
        <f t="shared" si="2"/>
        <v>1.1877</v>
      </c>
    </row>
    <row r="34" spans="2:14" ht="21.4" customHeight="1">
      <c r="B34" s="94">
        <v>500</v>
      </c>
      <c r="C34" s="95">
        <v>6.2868000000000004</v>
      </c>
      <c r="D34" s="96">
        <v>36</v>
      </c>
      <c r="E34" s="97">
        <f t="shared" si="3"/>
        <v>3</v>
      </c>
      <c r="F34" s="98">
        <f t="shared" si="4"/>
        <v>0</v>
      </c>
      <c r="G34" s="98">
        <f t="shared" si="5"/>
        <v>0</v>
      </c>
      <c r="H34" s="98">
        <f t="shared" si="6"/>
        <v>7</v>
      </c>
      <c r="I34" s="99">
        <f t="shared" si="0"/>
        <v>1.1666000000000001</v>
      </c>
      <c r="J34" s="99">
        <v>3.5</v>
      </c>
      <c r="K34" s="95">
        <f t="shared" si="7"/>
        <v>10.9534</v>
      </c>
      <c r="L34" s="99">
        <f t="shared" si="8"/>
        <v>1.1094999999999999</v>
      </c>
      <c r="M34" s="99">
        <f t="shared" si="1"/>
        <v>1.07</v>
      </c>
      <c r="N34" s="100">
        <f t="shared" si="2"/>
        <v>1.1871</v>
      </c>
    </row>
    <row r="35" spans="2:14" ht="21.4" customHeight="1">
      <c r="B35" s="101" t="s">
        <v>227</v>
      </c>
      <c r="C35" s="102">
        <v>5.6692</v>
      </c>
      <c r="D35" s="103">
        <v>38</v>
      </c>
      <c r="E35" s="104">
        <f t="shared" si="3"/>
        <v>3</v>
      </c>
      <c r="F35" s="105">
        <f t="shared" si="4"/>
        <v>0</v>
      </c>
      <c r="G35" s="105">
        <f t="shared" si="5"/>
        <v>0</v>
      </c>
      <c r="H35" s="105">
        <f t="shared" si="6"/>
        <v>7</v>
      </c>
      <c r="I35" s="106">
        <f t="shared" si="0"/>
        <v>1.1666000000000001</v>
      </c>
      <c r="J35" s="106">
        <v>3.5</v>
      </c>
      <c r="K35" s="102">
        <f t="shared" si="7"/>
        <v>10.335799999999999</v>
      </c>
      <c r="L35" s="106">
        <f t="shared" si="8"/>
        <v>1.1032999999999999</v>
      </c>
      <c r="M35" s="106">
        <f t="shared" si="1"/>
        <v>1.07</v>
      </c>
      <c r="N35" s="107">
        <f t="shared" si="2"/>
        <v>1.1805000000000001</v>
      </c>
    </row>
    <row r="36" spans="2:14" ht="21.4" customHeight="1">
      <c r="B36" s="82" t="s">
        <v>7</v>
      </c>
      <c r="C36" s="82" t="s">
        <v>228</v>
      </c>
      <c r="D36" s="82"/>
      <c r="E36" s="82"/>
      <c r="F36" s="82"/>
      <c r="G36" s="82"/>
      <c r="H36" s="82"/>
      <c r="I36" s="82"/>
      <c r="J36" s="82"/>
      <c r="K36" s="82"/>
      <c r="L36" s="82"/>
      <c r="M36" s="82"/>
      <c r="N36" s="82"/>
    </row>
    <row r="37" spans="2:14" ht="21.4" customHeight="1">
      <c r="B37" s="82"/>
      <c r="C37" s="82" t="s">
        <v>229</v>
      </c>
      <c r="D37" s="82"/>
      <c r="E37" s="82"/>
      <c r="F37" s="82"/>
      <c r="G37" s="82"/>
      <c r="H37" s="82"/>
      <c r="I37" s="82"/>
      <c r="J37" s="82"/>
      <c r="K37" s="82"/>
      <c r="L37" s="82"/>
      <c r="M37" s="82"/>
      <c r="N37" s="82"/>
    </row>
    <row r="38" spans="2:14" ht="18.75"/>
    <row r="39" spans="2:14" ht="18.75"/>
    <row r="40" spans="2:14" ht="18.75"/>
  </sheetData>
  <sheetProtection formatCells="0" formatColumns="0" formatRows="0" insertColumns="0" insertRows="0" insertHyperlinks="0" deleteColumns="0" deleteRows="0" selectLockedCells="1" sort="0" autoFilter="0" pivotTables="0"/>
  <mergeCells count="11">
    <mergeCell ref="B10:B11"/>
    <mergeCell ref="C10:K10"/>
    <mergeCell ref="L10:L11"/>
    <mergeCell ref="M10:M11"/>
    <mergeCell ref="N10:N11"/>
    <mergeCell ref="J8:K9"/>
    <mergeCell ref="J2:M2"/>
    <mergeCell ref="L3:M3"/>
    <mergeCell ref="L4:M4"/>
    <mergeCell ref="L5:M5"/>
    <mergeCell ref="B7:N7"/>
  </mergeCells>
  <dataValidations count="2">
    <dataValidation type="list" allowBlank="1" showInputMessage="1" showErrorMessage="1" sqref="I8:I9" xr:uid="{EA5A50F5-7AC3-4E1F-AC88-2A19AA73176E}">
      <formula1>$S$12:$S$15</formula1>
    </dataValidation>
    <dataValidation type="list" allowBlank="1" showInputMessage="1" showErrorMessage="1" sqref="N8:N9" xr:uid="{B90EAB4D-8BDF-4250-97D7-27E14010EA09}">
      <formula1>$T$12:$T$17</formula1>
    </dataValidation>
  </dataValidations>
  <printOptions horizontalCentered="1"/>
  <pageMargins left="0.47244094488188981" right="0.23622047244094491" top="0.47244094488188981" bottom="0.47244094488188981" header="0.23622047244094491" footer="0.23622047244094491"/>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C976D-A4F2-4B95-9DDC-590D6557B315}">
  <sheetPr>
    <tabColor rgb="FF00B050"/>
  </sheetPr>
  <dimension ref="A1:F38"/>
  <sheetViews>
    <sheetView showGridLines="0" zoomScale="145" zoomScaleNormal="145" workbookViewId="0">
      <selection activeCell="B102" sqref="B102"/>
    </sheetView>
  </sheetViews>
  <sheetFormatPr defaultColWidth="8.875" defaultRowHeight="18.75"/>
  <cols>
    <col min="1" max="1" width="6.5" style="2" customWidth="1"/>
    <col min="2" max="2" width="35.625" style="2" customWidth="1"/>
    <col min="3" max="3" width="14.625" style="2" customWidth="1"/>
    <col min="4" max="4" width="9.5" style="2" customWidth="1"/>
    <col min="5" max="5" width="13.625" style="2" customWidth="1"/>
    <col min="6" max="6" width="9.125" style="2" customWidth="1"/>
    <col min="7" max="16384" width="8.875" style="2"/>
  </cols>
  <sheetData>
    <row r="1" spans="1:6" ht="21">
      <c r="A1" s="1025" t="s">
        <v>312</v>
      </c>
      <c r="B1" s="1025"/>
      <c r="C1" s="1025"/>
      <c r="D1" s="1025"/>
      <c r="E1" s="1025"/>
      <c r="F1" s="1025"/>
    </row>
    <row r="2" spans="1:6" ht="19.149999999999999" customHeight="1">
      <c r="A2" s="1026" t="s">
        <v>313</v>
      </c>
      <c r="B2" s="1026"/>
      <c r="C2" s="1026"/>
      <c r="D2" s="1026"/>
      <c r="E2" s="1026"/>
      <c r="F2" s="1026"/>
    </row>
    <row r="3" spans="1:6" ht="19.149999999999999" customHeight="1">
      <c r="A3" s="219" t="s">
        <v>338</v>
      </c>
      <c r="B3" s="236" t="s">
        <v>867</v>
      </c>
      <c r="C3" s="237"/>
      <c r="D3" s="237"/>
      <c r="E3" s="237"/>
      <c r="F3" s="237"/>
    </row>
    <row r="4" spans="1:6" ht="19.149999999999999" customHeight="1">
      <c r="A4" s="220" t="s">
        <v>338</v>
      </c>
      <c r="B4" s="221" t="s">
        <v>866</v>
      </c>
      <c r="C4" s="238"/>
      <c r="D4" s="238"/>
      <c r="E4" s="238"/>
      <c r="F4" s="238"/>
    </row>
    <row r="5" spans="1:6" ht="19.149999999999999" customHeight="1">
      <c r="A5" s="220" t="s">
        <v>338</v>
      </c>
      <c r="B5" s="221" t="str">
        <f>ปร.6!A2</f>
        <v>สถานที่ก่อสร้าง    อำเภอเมืองสุพรรณบุรี  จังหวัดสุพรรณบุรี</v>
      </c>
      <c r="C5" s="238"/>
      <c r="D5" s="238"/>
      <c r="E5" s="238"/>
      <c r="F5" s="238"/>
    </row>
    <row r="6" spans="1:6" ht="19.149999999999999" customHeight="1">
      <c r="A6" s="220" t="s">
        <v>338</v>
      </c>
      <c r="B6" s="221" t="s">
        <v>315</v>
      </c>
      <c r="C6" s="238"/>
      <c r="D6" s="221" t="s">
        <v>307</v>
      </c>
      <c r="E6" s="238"/>
      <c r="F6" s="238"/>
    </row>
    <row r="7" spans="1:6" ht="19.149999999999999" customHeight="1">
      <c r="A7" s="220" t="s">
        <v>338</v>
      </c>
      <c r="B7" s="221" t="str">
        <f>'ปร.4 อ.ชุด 28 หน่วย'!D2</f>
        <v>แบบเลขที่  S60171, มฐ 3-59001, SN61078, EE60212, M60119</v>
      </c>
      <c r="C7" s="238"/>
      <c r="D7" s="238"/>
      <c r="E7" s="221" t="s">
        <v>8</v>
      </c>
      <c r="F7" s="238"/>
    </row>
    <row r="8" spans="1:6" ht="19.149999999999999" customHeight="1">
      <c r="A8" s="220" t="s">
        <v>338</v>
      </c>
      <c r="B8" s="221" t="s">
        <v>316</v>
      </c>
      <c r="C8" s="239">
        <v>1</v>
      </c>
      <c r="D8" s="238"/>
      <c r="E8" s="238"/>
      <c r="F8" s="238"/>
    </row>
    <row r="9" spans="1:6" ht="19.149999999999999" customHeight="1">
      <c r="A9" s="220" t="s">
        <v>338</v>
      </c>
      <c r="B9" s="1027">
        <f>ปร.6!A5</f>
        <v>45831</v>
      </c>
      <c r="C9" s="1027"/>
      <c r="D9" s="238"/>
      <c r="E9" s="238"/>
      <c r="F9" s="238"/>
    </row>
    <row r="10" spans="1:6" s="159" customFormat="1" ht="8.25">
      <c r="A10" s="240"/>
      <c r="B10" s="240"/>
      <c r="C10" s="240"/>
      <c r="D10" s="240"/>
      <c r="E10" s="240"/>
      <c r="F10" s="240"/>
    </row>
    <row r="11" spans="1:6">
      <c r="A11" s="1028" t="s">
        <v>1</v>
      </c>
      <c r="B11" s="1028" t="s">
        <v>2</v>
      </c>
      <c r="C11" s="1030" t="s">
        <v>317</v>
      </c>
      <c r="D11" s="1028" t="s">
        <v>217</v>
      </c>
      <c r="E11" s="1032" t="s">
        <v>308</v>
      </c>
      <c r="F11" s="1028" t="s">
        <v>7</v>
      </c>
    </row>
    <row r="12" spans="1:6" ht="19.5" thickBot="1">
      <c r="A12" s="1029"/>
      <c r="B12" s="1029"/>
      <c r="C12" s="1031"/>
      <c r="D12" s="1029"/>
      <c r="E12" s="1029"/>
      <c r="F12" s="1029"/>
    </row>
    <row r="13" spans="1:6" ht="19.149999999999999" customHeight="1" thickTop="1">
      <c r="A13" s="241">
        <v>1</v>
      </c>
      <c r="B13" s="242" t="s">
        <v>318</v>
      </c>
      <c r="C13" s="222" t="e">
        <f>'ปร.4 อ.ชุด 28 หน่วย'!I23</f>
        <v>#REF!</v>
      </c>
      <c r="D13" s="243">
        <f>'F อาคาร(0-0-7-7)'!L4</f>
        <v>1.2067000000000001</v>
      </c>
      <c r="E13" s="241" t="e">
        <f>ROUND(C13*D13,0)</f>
        <v>#REF!</v>
      </c>
      <c r="F13" s="170"/>
    </row>
    <row r="14" spans="1:6" ht="19.149999999999999" customHeight="1">
      <c r="A14" s="163"/>
      <c r="B14" s="316"/>
      <c r="C14" s="163"/>
      <c r="D14" s="163"/>
      <c r="E14" s="163"/>
      <c r="F14" s="163"/>
    </row>
    <row r="15" spans="1:6" ht="19.149999999999999" customHeight="1">
      <c r="A15" s="163"/>
      <c r="B15" s="224" t="s">
        <v>319</v>
      </c>
      <c r="C15" s="163"/>
      <c r="D15" s="163"/>
      <c r="E15" s="163"/>
      <c r="F15" s="163"/>
    </row>
    <row r="16" spans="1:6" ht="19.149999999999999" customHeight="1">
      <c r="A16" s="163"/>
      <c r="B16" s="245">
        <f>'F อาคาร(0-0-7-7)'!I8</f>
        <v>0</v>
      </c>
      <c r="C16" s="163"/>
      <c r="D16" s="163"/>
      <c r="E16" s="163"/>
      <c r="F16" s="163"/>
    </row>
    <row r="17" spans="1:6" ht="19.149999999999999" customHeight="1">
      <c r="A17" s="163"/>
      <c r="B17" s="225">
        <f>'F อาคาร(0-0-7-7)'!I9</f>
        <v>0</v>
      </c>
      <c r="C17" s="163"/>
      <c r="D17" s="163"/>
      <c r="E17" s="163"/>
      <c r="F17" s="163"/>
    </row>
    <row r="18" spans="1:6" ht="19.149999999999999" customHeight="1">
      <c r="A18" s="163"/>
      <c r="B18" s="226">
        <f>'F อาคาร(0-0-7-7)'!N8</f>
        <v>7</v>
      </c>
      <c r="C18" s="163"/>
      <c r="D18" s="163"/>
      <c r="E18" s="163"/>
      <c r="F18" s="163"/>
    </row>
    <row r="19" spans="1:6" ht="19.149999999999999" customHeight="1">
      <c r="A19" s="171"/>
      <c r="B19" s="227">
        <f>'F อาคาร(0-0-7-7)'!N9</f>
        <v>7</v>
      </c>
      <c r="C19" s="171"/>
      <c r="D19" s="171"/>
      <c r="E19" s="171"/>
      <c r="F19" s="171"/>
    </row>
    <row r="20" spans="1:6" ht="19.149999999999999" customHeight="1">
      <c r="A20" s="4" t="s">
        <v>309</v>
      </c>
      <c r="B20" s="246" t="s">
        <v>320</v>
      </c>
      <c r="C20" s="161"/>
      <c r="D20" s="161"/>
      <c r="E20" s="18" t="e">
        <f>E13</f>
        <v>#REF!</v>
      </c>
      <c r="F20" s="161"/>
    </row>
    <row r="21" spans="1:6" ht="19.149999999999999" customHeight="1" thickBot="1">
      <c r="A21" s="171"/>
      <c r="B21" s="247" t="e">
        <f>"คิดเป็นเงินประมาณ      "&amp;" ("&amp;BAHTTEXT(E21)&amp;")"</f>
        <v>#REF!</v>
      </c>
      <c r="C21" s="171"/>
      <c r="D21" s="171"/>
      <c r="E21" s="248" t="e">
        <f>FLOOR(E20,1000)</f>
        <v>#REF!</v>
      </c>
      <c r="F21" s="171"/>
    </row>
    <row r="22" spans="1:6" ht="19.149999999999999" customHeight="1" thickTop="1">
      <c r="A22" s="249" t="s">
        <v>321</v>
      </c>
      <c r="B22" s="251"/>
      <c r="C22" s="236" t="s">
        <v>322</v>
      </c>
      <c r="D22" s="237"/>
      <c r="E22" s="228"/>
      <c r="F22" s="237"/>
    </row>
    <row r="23" spans="1:6" ht="19.149999999999999" customHeight="1">
      <c r="A23" s="250" t="s">
        <v>323</v>
      </c>
      <c r="B23" s="252"/>
      <c r="C23" s="229" t="s">
        <v>324</v>
      </c>
      <c r="D23" s="230"/>
      <c r="E23" s="230"/>
      <c r="F23" s="230"/>
    </row>
    <row r="24" spans="1:6" ht="19.149999999999999" customHeight="1">
      <c r="A24" s="1024"/>
      <c r="B24" s="1024"/>
      <c r="C24" s="1024"/>
      <c r="D24" s="1024"/>
      <c r="E24" s="1024"/>
      <c r="F24" s="1024"/>
    </row>
    <row r="25" spans="1:6" ht="19.149999999999999" customHeight="1">
      <c r="A25" s="1017"/>
      <c r="B25" s="1017"/>
      <c r="C25" s="1017"/>
      <c r="D25" s="1017"/>
      <c r="E25" s="1017"/>
      <c r="F25" s="1017"/>
    </row>
    <row r="26" spans="1:6" ht="21.75">
      <c r="A26" s="1018" t="s">
        <v>311</v>
      </c>
      <c r="B26" s="1018"/>
      <c r="C26" s="1018"/>
      <c r="D26" s="1018"/>
      <c r="E26" s="1018"/>
      <c r="F26" s="1018"/>
    </row>
    <row r="27" spans="1:6">
      <c r="A27" s="1017" t="s">
        <v>263</v>
      </c>
      <c r="B27" s="1017"/>
      <c r="C27" s="1017"/>
      <c r="D27" s="1017"/>
      <c r="E27" s="1017"/>
      <c r="F27" s="1017"/>
    </row>
    <row r="28" spans="1:6">
      <c r="A28" s="1017" t="s">
        <v>264</v>
      </c>
      <c r="B28" s="1017"/>
      <c r="C28" s="1017"/>
      <c r="D28" s="1017"/>
      <c r="E28" s="1017"/>
      <c r="F28" s="1017"/>
    </row>
    <row r="29" spans="1:6" ht="19.149999999999999" customHeight="1">
      <c r="A29" s="1017"/>
      <c r="B29" s="1017"/>
      <c r="C29" s="1017"/>
      <c r="D29" s="1017"/>
      <c r="E29" s="1017"/>
      <c r="F29" s="1017"/>
    </row>
    <row r="30" spans="1:6" ht="21.75">
      <c r="A30" s="1018" t="s">
        <v>311</v>
      </c>
      <c r="B30" s="1018"/>
      <c r="C30" s="1018"/>
      <c r="D30" s="1018"/>
      <c r="E30" s="1018"/>
      <c r="F30" s="1018"/>
    </row>
    <row r="31" spans="1:6">
      <c r="A31" s="1017" t="s">
        <v>265</v>
      </c>
      <c r="B31" s="1017"/>
      <c r="C31" s="1017"/>
      <c r="D31" s="1017"/>
      <c r="E31" s="1017"/>
      <c r="F31" s="1017"/>
    </row>
    <row r="32" spans="1:6">
      <c r="A32" s="1017" t="s">
        <v>266</v>
      </c>
      <c r="B32" s="1017"/>
      <c r="C32" s="1017"/>
      <c r="D32" s="1017"/>
      <c r="E32" s="1017"/>
      <c r="F32" s="1017"/>
    </row>
    <row r="33" spans="1:6">
      <c r="A33" s="1017" t="s">
        <v>685</v>
      </c>
      <c r="B33" s="1017"/>
      <c r="C33" s="1017"/>
      <c r="D33" s="1017"/>
      <c r="E33" s="1017"/>
      <c r="F33" s="1017"/>
    </row>
    <row r="34" spans="1:6" ht="19.149999999999999" customHeight="1">
      <c r="A34" s="1017"/>
      <c r="B34" s="1017"/>
      <c r="C34" s="1017"/>
      <c r="D34" s="1017"/>
      <c r="E34" s="1017"/>
      <c r="F34" s="1017"/>
    </row>
    <row r="35" spans="1:6" ht="21.75">
      <c r="A35" s="1018" t="s">
        <v>311</v>
      </c>
      <c r="B35" s="1018"/>
      <c r="C35" s="1018"/>
      <c r="D35" s="1018"/>
      <c r="E35" s="1018"/>
      <c r="F35" s="1018"/>
    </row>
    <row r="36" spans="1:6">
      <c r="A36" s="1017" t="s">
        <v>268</v>
      </c>
      <c r="B36" s="1017"/>
      <c r="C36" s="1017"/>
      <c r="D36" s="1017"/>
      <c r="E36" s="1017"/>
      <c r="F36" s="1017"/>
    </row>
    <row r="37" spans="1:6">
      <c r="A37" s="1017" t="s">
        <v>269</v>
      </c>
      <c r="B37" s="1017"/>
      <c r="C37" s="1017"/>
      <c r="D37" s="1017"/>
      <c r="E37" s="1017"/>
      <c r="F37" s="1017"/>
    </row>
    <row r="38" spans="1:6">
      <c r="A38" s="1017"/>
      <c r="B38" s="1017"/>
      <c r="C38" s="1017"/>
      <c r="D38" s="1017"/>
      <c r="E38" s="1017"/>
      <c r="F38" s="1017"/>
    </row>
  </sheetData>
  <mergeCells count="24">
    <mergeCell ref="A36:F36"/>
    <mergeCell ref="A37:F37"/>
    <mergeCell ref="A38:F38"/>
    <mergeCell ref="A30:F30"/>
    <mergeCell ref="A31:F31"/>
    <mergeCell ref="A32:F32"/>
    <mergeCell ref="A33:F33"/>
    <mergeCell ref="A34:F34"/>
    <mergeCell ref="A35:F35"/>
    <mergeCell ref="A29:F29"/>
    <mergeCell ref="A1:F1"/>
    <mergeCell ref="A2:F2"/>
    <mergeCell ref="B9:C9"/>
    <mergeCell ref="A11:A12"/>
    <mergeCell ref="B11:B12"/>
    <mergeCell ref="C11:C12"/>
    <mergeCell ref="D11:D12"/>
    <mergeCell ref="E11:E12"/>
    <mergeCell ref="F11:F12"/>
    <mergeCell ref="A24:F24"/>
    <mergeCell ref="A25:F25"/>
    <mergeCell ref="A26:F26"/>
    <mergeCell ref="A27:F27"/>
    <mergeCell ref="A28:F28"/>
  </mergeCells>
  <printOptions horizontalCentered="1"/>
  <pageMargins left="0.59055118110236227" right="0.19685039370078741" top="0.47244094488188981"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EE3E-3DD4-4100-B7DA-ACCF12225C08}">
  <sheetPr>
    <tabColor rgb="FFFFFF00"/>
  </sheetPr>
  <dimension ref="A1:G66"/>
  <sheetViews>
    <sheetView showGridLines="0" view="pageBreakPreview" zoomScale="80" zoomScaleNormal="90" zoomScaleSheetLayoutView="80" workbookViewId="0">
      <selection activeCell="G8" sqref="G8"/>
    </sheetView>
  </sheetViews>
  <sheetFormatPr defaultColWidth="0" defaultRowHeight="0" customHeight="1" zeroHeight="1"/>
  <cols>
    <col min="1" max="1" width="6.375" style="2" customWidth="1"/>
    <col min="2" max="2" width="40.375" style="2" customWidth="1"/>
    <col min="3" max="3" width="13.75" style="2" customWidth="1"/>
    <col min="4" max="4" width="9.375" style="2" customWidth="1"/>
    <col min="5" max="5" width="12.75" style="2" customWidth="1"/>
    <col min="6" max="6" width="9.125" style="2" customWidth="1"/>
    <col min="7" max="7" width="9" style="2" customWidth="1"/>
    <col min="8" max="16384" width="9" style="2" hidden="1"/>
  </cols>
  <sheetData>
    <row r="1" spans="1:7" ht="19.149999999999999" customHeight="1">
      <c r="A1" s="1025" t="s">
        <v>1637</v>
      </c>
      <c r="B1" s="1025"/>
      <c r="C1" s="1025"/>
      <c r="D1" s="1025"/>
      <c r="E1" s="1025"/>
      <c r="F1" s="1025"/>
      <c r="G1" s="76"/>
    </row>
    <row r="2" spans="1:7" ht="19.149999999999999" customHeight="1">
      <c r="A2" s="1026" t="s">
        <v>340</v>
      </c>
      <c r="B2" s="1026"/>
      <c r="C2" s="1026"/>
      <c r="D2" s="1026"/>
      <c r="E2" s="1026"/>
      <c r="F2" s="1026"/>
      <c r="G2" s="76"/>
    </row>
    <row r="3" spans="1:7" ht="19.149999999999999" customHeight="1">
      <c r="A3" s="219" t="s">
        <v>338</v>
      </c>
      <c r="B3" s="1075" t="s">
        <v>870</v>
      </c>
      <c r="C3" s="1075"/>
      <c r="D3" s="1075"/>
      <c r="E3" s="1075"/>
      <c r="F3" s="1075"/>
      <c r="G3" s="76"/>
    </row>
    <row r="4" spans="1:7" ht="19.149999999999999" customHeight="1">
      <c r="A4" s="220" t="s">
        <v>338</v>
      </c>
      <c r="B4" s="1076" t="s">
        <v>1642</v>
      </c>
      <c r="C4" s="1076"/>
      <c r="D4" s="1076"/>
      <c r="E4" s="1076"/>
      <c r="F4" s="1076"/>
      <c r="G4" s="76"/>
    </row>
    <row r="5" spans="1:7" ht="19.149999999999999" customHeight="1">
      <c r="A5" s="220" t="s">
        <v>338</v>
      </c>
      <c r="B5" s="1076" t="s">
        <v>1641</v>
      </c>
      <c r="C5" s="1076"/>
      <c r="D5" s="1076"/>
      <c r="E5" s="1076"/>
      <c r="F5" s="1076"/>
      <c r="G5" s="76"/>
    </row>
    <row r="6" spans="1:7" ht="19.149999999999999" customHeight="1">
      <c r="A6" s="220" t="s">
        <v>338</v>
      </c>
      <c r="B6" s="221" t="s">
        <v>315</v>
      </c>
      <c r="C6" s="221"/>
      <c r="D6" s="766" t="s">
        <v>307</v>
      </c>
      <c r="F6" s="221"/>
      <c r="G6" s="76"/>
    </row>
    <row r="7" spans="1:7" ht="19.149999999999999" customHeight="1">
      <c r="A7" s="220" t="s">
        <v>338</v>
      </c>
      <c r="B7" s="221" t="s">
        <v>1679</v>
      </c>
      <c r="C7" s="221"/>
      <c r="D7" s="221"/>
      <c r="E7" s="221" t="s">
        <v>339</v>
      </c>
      <c r="F7" s="221"/>
      <c r="G7" s="76"/>
    </row>
    <row r="8" spans="1:7" ht="19.149999999999999" customHeight="1">
      <c r="A8" s="220" t="s">
        <v>338</v>
      </c>
      <c r="B8" s="221" t="s">
        <v>316</v>
      </c>
      <c r="C8" s="767">
        <v>4</v>
      </c>
      <c r="D8" s="221"/>
      <c r="E8" s="221"/>
      <c r="F8" s="221"/>
      <c r="G8" s="76"/>
    </row>
    <row r="9" spans="1:7" ht="19.149999999999999" customHeight="1">
      <c r="A9" s="220" t="s">
        <v>338</v>
      </c>
      <c r="B9" s="1068">
        <v>45831</v>
      </c>
      <c r="C9" s="1068"/>
      <c r="D9" s="221"/>
      <c r="E9" s="221"/>
      <c r="F9" s="221"/>
      <c r="G9" s="76"/>
    </row>
    <row r="10" spans="1:7" s="159" customFormat="1" ht="9.75">
      <c r="G10" s="544"/>
    </row>
    <row r="11" spans="1:7" ht="38.1" customHeight="1" thickBot="1">
      <c r="A11" s="768" t="s">
        <v>1</v>
      </c>
      <c r="B11" s="768" t="s">
        <v>2</v>
      </c>
      <c r="C11" s="769" t="s">
        <v>317</v>
      </c>
      <c r="D11" s="770" t="s">
        <v>337</v>
      </c>
      <c r="E11" s="769" t="s">
        <v>308</v>
      </c>
      <c r="F11" s="768" t="s">
        <v>7</v>
      </c>
      <c r="G11" s="76"/>
    </row>
    <row r="12" spans="1:7" ht="19.149999999999999" customHeight="1" thickTop="1">
      <c r="A12" s="771">
        <v>1</v>
      </c>
      <c r="B12" s="772" t="s">
        <v>336</v>
      </c>
      <c r="C12" s="222">
        <v>8232279</v>
      </c>
      <c r="D12" s="773">
        <v>1.2067000000000001</v>
      </c>
      <c r="E12" s="222">
        <v>9933891</v>
      </c>
      <c r="F12" s="774"/>
      <c r="G12" s="76"/>
    </row>
    <row r="13" spans="1:7" ht="19.149999999999999" customHeight="1">
      <c r="A13" s="6"/>
      <c r="B13" s="775"/>
      <c r="C13" s="6"/>
      <c r="D13" s="223"/>
      <c r="E13" s="6"/>
      <c r="F13" s="776"/>
      <c r="G13" s="76"/>
    </row>
    <row r="14" spans="1:7" ht="19.149999999999999" customHeight="1">
      <c r="A14" s="6"/>
      <c r="B14" s="224" t="s">
        <v>319</v>
      </c>
      <c r="C14" s="776"/>
      <c r="D14" s="776"/>
      <c r="E14" s="776"/>
      <c r="F14" s="776"/>
      <c r="G14" s="76"/>
    </row>
    <row r="15" spans="1:7" ht="19.149999999999999" customHeight="1">
      <c r="A15" s="6"/>
      <c r="B15" s="777">
        <v>0</v>
      </c>
      <c r="C15" s="776"/>
      <c r="D15" s="776"/>
      <c r="E15" s="776"/>
      <c r="F15" s="776"/>
      <c r="G15" s="76"/>
    </row>
    <row r="16" spans="1:7" ht="19.149999999999999" customHeight="1">
      <c r="A16" s="6"/>
      <c r="B16" s="225">
        <v>0</v>
      </c>
      <c r="C16" s="776"/>
      <c r="D16" s="776"/>
      <c r="E16" s="776"/>
      <c r="F16" s="776"/>
      <c r="G16" s="76"/>
    </row>
    <row r="17" spans="1:7" ht="19.149999999999999" customHeight="1">
      <c r="A17" s="6"/>
      <c r="B17" s="226">
        <v>7</v>
      </c>
      <c r="C17" s="776"/>
      <c r="D17" s="776"/>
      <c r="E17" s="776"/>
      <c r="F17" s="776"/>
      <c r="G17" s="76"/>
    </row>
    <row r="18" spans="1:7" ht="19.149999999999999" customHeight="1">
      <c r="A18" s="10"/>
      <c r="B18" s="227">
        <v>7</v>
      </c>
      <c r="C18" s="778"/>
      <c r="D18" s="778"/>
      <c r="E18" s="778"/>
      <c r="F18" s="778"/>
      <c r="G18" s="76"/>
    </row>
    <row r="19" spans="1:7" ht="19.149999999999999" customHeight="1">
      <c r="A19" s="4" t="s">
        <v>309</v>
      </c>
      <c r="B19" s="1069" t="s">
        <v>320</v>
      </c>
      <c r="C19" s="1070"/>
      <c r="D19" s="1071"/>
      <c r="E19" s="779">
        <v>9933891</v>
      </c>
      <c r="F19" s="161"/>
      <c r="G19" s="76"/>
    </row>
    <row r="20" spans="1:7" ht="19.149999999999999" customHeight="1" thickBot="1">
      <c r="A20" s="778"/>
      <c r="B20" s="1072" t="s">
        <v>1721</v>
      </c>
      <c r="C20" s="1073"/>
      <c r="D20" s="1074"/>
      <c r="E20" s="780">
        <v>9933000</v>
      </c>
      <c r="F20" s="778" t="s">
        <v>335</v>
      </c>
      <c r="G20" s="76"/>
    </row>
    <row r="21" spans="1:7" ht="19.149999999999999" customHeight="1" thickTop="1">
      <c r="A21" s="781" t="s">
        <v>334</v>
      </c>
      <c r="B21" s="782"/>
      <c r="C21" s="783" t="s">
        <v>322</v>
      </c>
      <c r="D21" s="228"/>
      <c r="E21" s="228"/>
      <c r="F21" s="228"/>
      <c r="G21" s="76"/>
    </row>
    <row r="22" spans="1:7" ht="19.149999999999999" customHeight="1">
      <c r="A22" s="784" t="s">
        <v>333</v>
      </c>
      <c r="B22" s="785"/>
      <c r="C22" s="229" t="s">
        <v>324</v>
      </c>
      <c r="D22" s="230"/>
      <c r="E22" s="230"/>
      <c r="F22" s="230"/>
      <c r="G22" s="76"/>
    </row>
    <row r="23" spans="1:7" ht="19.149999999999999" customHeight="1">
      <c r="A23" s="1017" t="s">
        <v>1638</v>
      </c>
      <c r="B23" s="1017"/>
      <c r="C23" s="1017"/>
      <c r="D23" s="1017"/>
      <c r="E23" s="1017"/>
      <c r="F23" s="1017"/>
      <c r="G23" s="76"/>
    </row>
    <row r="24" spans="1:7" ht="35.1" customHeight="1">
      <c r="A24" s="1018" t="s">
        <v>311</v>
      </c>
      <c r="B24" s="1018"/>
      <c r="C24" s="1018"/>
      <c r="D24" s="1018"/>
      <c r="E24" s="1018"/>
      <c r="F24" s="1018"/>
      <c r="G24" s="76"/>
    </row>
    <row r="25" spans="1:7" ht="19.149999999999999" customHeight="1">
      <c r="A25" s="1017" t="s">
        <v>1629</v>
      </c>
      <c r="B25" s="1017"/>
      <c r="C25" s="1017"/>
      <c r="D25" s="1017"/>
      <c r="E25" s="1017"/>
      <c r="F25" s="1017"/>
      <c r="G25" s="76"/>
    </row>
    <row r="26" spans="1:7" ht="19.149999999999999" customHeight="1">
      <c r="A26" s="1017" t="s">
        <v>1630</v>
      </c>
      <c r="B26" s="1017"/>
      <c r="C26" s="1017"/>
      <c r="D26" s="1017"/>
      <c r="E26" s="1017"/>
      <c r="F26" s="1017"/>
      <c r="G26" s="76"/>
    </row>
    <row r="27" spans="1:7" ht="19.149999999999999" customHeight="1">
      <c r="A27" s="1017"/>
      <c r="B27" s="1017"/>
      <c r="C27" s="1017"/>
      <c r="D27" s="1017"/>
      <c r="E27" s="1017"/>
      <c r="F27" s="1017"/>
      <c r="G27" s="76"/>
    </row>
    <row r="28" spans="1:7" ht="19.149999999999999" customHeight="1">
      <c r="A28" s="1018" t="s">
        <v>311</v>
      </c>
      <c r="B28" s="1018"/>
      <c r="C28" s="1018"/>
      <c r="D28" s="1018"/>
      <c r="E28" s="1018"/>
      <c r="F28" s="1018"/>
      <c r="G28" s="76"/>
    </row>
    <row r="29" spans="1:7" ht="19.149999999999999" customHeight="1">
      <c r="A29" s="1017" t="s">
        <v>1631</v>
      </c>
      <c r="B29" s="1017"/>
      <c r="C29" s="1017"/>
      <c r="D29" s="1017"/>
      <c r="E29" s="1017"/>
      <c r="F29" s="1017"/>
      <c r="G29" s="76"/>
    </row>
    <row r="30" spans="1:7" ht="19.149999999999999" customHeight="1">
      <c r="A30" s="1017" t="s">
        <v>1632</v>
      </c>
      <c r="B30" s="1017"/>
      <c r="C30" s="1017"/>
      <c r="D30" s="1017"/>
      <c r="E30" s="1017"/>
      <c r="F30" s="1017"/>
      <c r="G30" s="76"/>
    </row>
    <row r="31" spans="1:7" ht="19.149999999999999" customHeight="1">
      <c r="A31" s="1017" t="s">
        <v>1633</v>
      </c>
      <c r="B31" s="1017"/>
      <c r="C31" s="1017"/>
      <c r="D31" s="1017"/>
      <c r="E31" s="1017"/>
      <c r="F31" s="1017"/>
      <c r="G31" s="76"/>
    </row>
    <row r="32" spans="1:7" ht="19.149999999999999" customHeight="1">
      <c r="A32" s="1017"/>
      <c r="B32" s="1017"/>
      <c r="C32" s="1017"/>
      <c r="D32" s="1017"/>
      <c r="E32" s="1017"/>
      <c r="F32" s="1017"/>
      <c r="G32" s="76"/>
    </row>
    <row r="33" spans="1:7" ht="19.149999999999999" customHeight="1">
      <c r="A33" s="1018" t="s">
        <v>311</v>
      </c>
      <c r="B33" s="1018"/>
      <c r="C33" s="1018"/>
      <c r="D33" s="1018"/>
      <c r="E33" s="1018"/>
      <c r="F33" s="1018"/>
      <c r="G33" s="76"/>
    </row>
    <row r="34" spans="1:7" ht="19.149999999999999" customHeight="1">
      <c r="A34" s="1017" t="s">
        <v>1634</v>
      </c>
      <c r="B34" s="1017"/>
      <c r="C34" s="1017"/>
      <c r="D34" s="1017"/>
      <c r="E34" s="1017"/>
      <c r="F34" s="1017"/>
      <c r="G34" s="76"/>
    </row>
    <row r="35" spans="1:7" ht="19.149999999999999" customHeight="1">
      <c r="A35" s="1017" t="s">
        <v>1635</v>
      </c>
      <c r="B35" s="1017"/>
      <c r="C35" s="1017"/>
      <c r="D35" s="1017"/>
      <c r="E35" s="1017"/>
      <c r="F35" s="1017"/>
      <c r="G35" s="76"/>
    </row>
    <row r="36" spans="1:7" ht="19.149999999999999" customHeight="1">
      <c r="A36" s="1017" t="s">
        <v>1636</v>
      </c>
      <c r="B36" s="1017"/>
      <c r="C36" s="1017"/>
      <c r="D36" s="1017"/>
      <c r="E36" s="1017"/>
      <c r="F36" s="1017"/>
      <c r="G36" s="76"/>
    </row>
    <row r="37" spans="1:7" ht="21.75">
      <c r="A37" s="76"/>
      <c r="B37" s="76"/>
      <c r="C37" s="76"/>
      <c r="D37" s="76"/>
      <c r="E37" s="76"/>
      <c r="F37" s="76"/>
      <c r="G37" s="76"/>
    </row>
    <row r="38" spans="1:7" ht="21.75">
      <c r="A38" s="76"/>
      <c r="B38" s="76"/>
      <c r="C38" s="76"/>
      <c r="D38" s="76"/>
      <c r="E38" s="76"/>
      <c r="F38" s="76"/>
      <c r="G38" s="76"/>
    </row>
    <row r="39" spans="1:7" ht="21.75">
      <c r="A39" s="76"/>
      <c r="B39" s="76"/>
      <c r="C39" s="76"/>
      <c r="D39" s="76"/>
      <c r="E39" s="76"/>
      <c r="F39" s="76"/>
      <c r="G39" s="76"/>
    </row>
    <row r="40" spans="1:7" ht="18.75"/>
    <row r="41" spans="1:7" ht="18.75"/>
    <row r="42" spans="1:7" ht="18.75"/>
    <row r="43" spans="1:7" ht="18.75"/>
    <row r="44" spans="1:7" ht="18.75"/>
    <row r="45" spans="1:7" ht="18.75"/>
    <row r="46" spans="1:7" ht="18.75"/>
    <row r="47" spans="1:7" ht="18.75"/>
    <row r="48" spans="1:7" ht="18.75"/>
    <row r="49" ht="18.75"/>
    <row r="50" ht="18.75"/>
    <row r="51" ht="18.75"/>
    <row r="52" ht="18.75"/>
    <row r="53" ht="18.75"/>
    <row r="54" ht="18.75"/>
    <row r="55" ht="18.75"/>
    <row r="56" ht="18.75"/>
    <row r="57" ht="18.75"/>
    <row r="58" ht="18.75"/>
    <row r="59" ht="18.75"/>
    <row r="60" ht="18.75"/>
    <row r="61" ht="18.75"/>
    <row r="62" ht="18.75"/>
    <row r="63" ht="18.75"/>
    <row r="64" ht="18.75"/>
    <row r="65" ht="18.75"/>
    <row r="66" ht="18.75"/>
  </sheetData>
  <mergeCells count="22">
    <mergeCell ref="A25:F25"/>
    <mergeCell ref="A26:F26"/>
    <mergeCell ref="A34:F34"/>
    <mergeCell ref="A35:F35"/>
    <mergeCell ref="A27:F27"/>
    <mergeCell ref="A36:F36"/>
    <mergeCell ref="A28:F28"/>
    <mergeCell ref="A29:F29"/>
    <mergeCell ref="A30:F30"/>
    <mergeCell ref="A31:F31"/>
    <mergeCell ref="A32:F32"/>
    <mergeCell ref="A33:F33"/>
    <mergeCell ref="B9:C9"/>
    <mergeCell ref="B19:D19"/>
    <mergeCell ref="B20:D20"/>
    <mergeCell ref="A24:F24"/>
    <mergeCell ref="A1:F1"/>
    <mergeCell ref="A2:F2"/>
    <mergeCell ref="B3:F3"/>
    <mergeCell ref="B4:F4"/>
    <mergeCell ref="B5:F5"/>
    <mergeCell ref="A23:F23"/>
  </mergeCells>
  <printOptions horizontalCentered="1"/>
  <pageMargins left="0.23622047244094491" right="0.23622047244094491" top="0.74803149606299213" bottom="0.74803149606299213" header="0.31496062992125984" footer="0.31496062992125984"/>
  <pageSetup paperSize="9" orientation="portrait" r:id="rId1"/>
  <headerFooter>
    <oddHeader>&amp;R&amp;"TH SarabunPSK,ธรรมดา"&amp;12แบบ ปร.5 (ก)</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6865B-AA7B-4BD5-8D2B-63370AF36766}">
  <sheetPr>
    <tabColor rgb="FFFFFF00"/>
  </sheetPr>
  <dimension ref="A1:AG546"/>
  <sheetViews>
    <sheetView showGridLines="0" view="pageBreakPreview" topLeftCell="A419" zoomScale="50" zoomScaleNormal="100" zoomScaleSheetLayoutView="50" workbookViewId="0">
      <selection activeCell="AA381" sqref="AA381"/>
    </sheetView>
  </sheetViews>
  <sheetFormatPr defaultColWidth="9.125" defaultRowHeight="21.75" customHeight="1"/>
  <cols>
    <col min="1" max="1" width="6.25" style="27" customWidth="1"/>
    <col min="2" max="2" width="52.75" style="27" customWidth="1"/>
    <col min="3" max="3" width="7.625" style="28" customWidth="1"/>
    <col min="4" max="4" width="6.25" style="27" customWidth="1"/>
    <col min="5" max="5" width="10.125" style="28" customWidth="1"/>
    <col min="6" max="6" width="10.75" style="28" customWidth="1"/>
    <col min="7" max="8" width="10.125" style="28" customWidth="1"/>
    <col min="9" max="9" width="12.25" style="28" customWidth="1"/>
    <col min="10" max="10" width="9.25" style="27" customWidth="1"/>
    <col min="11" max="11" width="9.125" style="175"/>
    <col min="12" max="12" width="10.875" style="174" bestFit="1" customWidth="1"/>
    <col min="13" max="15" width="9.125" style="174"/>
    <col min="16" max="16" width="6.375" style="174" customWidth="1"/>
    <col min="17" max="17" width="9.125" style="174" hidden="1" customWidth="1"/>
    <col min="18" max="16384" width="9.125" style="174"/>
  </cols>
  <sheetData>
    <row r="1" spans="1:18" s="213" customFormat="1" ht="21.75" customHeight="1">
      <c r="A1" s="1057" t="s">
        <v>870</v>
      </c>
      <c r="B1" s="1057"/>
      <c r="C1" s="1057"/>
      <c r="D1" s="1057"/>
      <c r="E1" s="1057"/>
      <c r="F1" s="1057"/>
      <c r="G1" s="1057"/>
      <c r="H1" s="1057"/>
      <c r="I1" s="1057"/>
      <c r="J1" s="1057"/>
      <c r="K1" s="524"/>
      <c r="L1" s="218"/>
      <c r="M1" s="218"/>
      <c r="N1" s="217"/>
      <c r="O1" s="215"/>
      <c r="P1" s="192"/>
    </row>
    <row r="2" spans="1:18" s="213" customFormat="1" ht="21.75" customHeight="1">
      <c r="A2" s="1057" t="s">
        <v>1643</v>
      </c>
      <c r="B2" s="1057"/>
      <c r="C2" s="1057"/>
      <c r="D2" s="1058" t="s">
        <v>1722</v>
      </c>
      <c r="E2" s="1058"/>
      <c r="F2" s="1058"/>
      <c r="G2" s="1058"/>
      <c r="H2" s="1058"/>
      <c r="I2" s="1058" t="s">
        <v>8</v>
      </c>
      <c r="J2" s="1058"/>
      <c r="K2" s="525"/>
      <c r="L2" s="216"/>
      <c r="M2" s="216"/>
      <c r="N2" s="215"/>
      <c r="O2" s="215"/>
      <c r="P2" s="192"/>
    </row>
    <row r="3" spans="1:18" s="213" customFormat="1" ht="21.75" customHeight="1">
      <c r="A3" s="1057" t="s">
        <v>0</v>
      </c>
      <c r="B3" s="1057"/>
      <c r="C3" s="1057"/>
      <c r="D3" s="1059">
        <v>45831</v>
      </c>
      <c r="E3" s="1059"/>
      <c r="F3" s="1059"/>
      <c r="G3" s="1059"/>
      <c r="H3" s="1059"/>
      <c r="I3" s="786"/>
      <c r="J3" s="786"/>
      <c r="K3" s="525"/>
      <c r="L3" s="216"/>
      <c r="M3" s="216"/>
      <c r="N3" s="215"/>
      <c r="O3" s="215"/>
      <c r="P3" s="192"/>
    </row>
    <row r="4" spans="1:18" s="213" customFormat="1" ht="21.75" customHeight="1">
      <c r="A4" s="787" t="s">
        <v>1647</v>
      </c>
      <c r="B4" s="788"/>
      <c r="C4" s="789"/>
      <c r="D4" s="790"/>
      <c r="E4" s="791"/>
      <c r="F4" s="791"/>
      <c r="G4" s="791"/>
      <c r="H4" s="791"/>
      <c r="I4" s="791"/>
      <c r="J4" s="30" t="s">
        <v>16</v>
      </c>
      <c r="K4" s="526"/>
      <c r="L4" s="215"/>
      <c r="M4" s="215"/>
      <c r="N4" s="215"/>
      <c r="O4" s="215"/>
      <c r="P4" s="192"/>
    </row>
    <row r="5" spans="1:18" s="186" customFormat="1" ht="21.75" customHeight="1">
      <c r="A5" s="1051" t="s">
        <v>1</v>
      </c>
      <c r="B5" s="1051" t="s">
        <v>2</v>
      </c>
      <c r="C5" s="1054" t="s">
        <v>3</v>
      </c>
      <c r="D5" s="1051" t="s">
        <v>4</v>
      </c>
      <c r="E5" s="1078" t="s">
        <v>17</v>
      </c>
      <c r="F5" s="1079"/>
      <c r="G5" s="1078" t="s">
        <v>18</v>
      </c>
      <c r="H5" s="1079"/>
      <c r="I5" s="1080" t="s">
        <v>19</v>
      </c>
      <c r="J5" s="1051" t="s">
        <v>7</v>
      </c>
      <c r="K5" s="527"/>
    </row>
    <row r="6" spans="1:18" s="186" customFormat="1" ht="21.75" customHeight="1">
      <c r="A6" s="1052"/>
      <c r="B6" s="1052"/>
      <c r="C6" s="1055"/>
      <c r="D6" s="1052"/>
      <c r="E6" s="549" t="s">
        <v>5</v>
      </c>
      <c r="F6" s="549" t="s">
        <v>6</v>
      </c>
      <c r="G6" s="549" t="s">
        <v>5</v>
      </c>
      <c r="H6" s="549" t="s">
        <v>6</v>
      </c>
      <c r="I6" s="1081"/>
      <c r="J6" s="1052"/>
      <c r="K6" s="527"/>
      <c r="L6" s="527"/>
    </row>
    <row r="7" spans="1:18" s="213" customFormat="1" ht="21.75" customHeight="1">
      <c r="A7" s="792"/>
      <c r="B7" s="551" t="s">
        <v>20</v>
      </c>
      <c r="C7" s="793"/>
      <c r="D7" s="792"/>
      <c r="E7" s="793"/>
      <c r="F7" s="794"/>
      <c r="G7" s="793"/>
      <c r="H7" s="793"/>
      <c r="I7" s="793"/>
      <c r="J7" s="792"/>
      <c r="K7" s="512"/>
      <c r="L7" s="214"/>
      <c r="M7" s="214"/>
      <c r="N7" s="193"/>
      <c r="O7" s="192"/>
      <c r="P7" s="192"/>
    </row>
    <row r="8" spans="1:18" ht="21.75" customHeight="1">
      <c r="A8" s="795">
        <v>1</v>
      </c>
      <c r="B8" s="796" t="s">
        <v>762</v>
      </c>
      <c r="C8" s="797">
        <v>30000</v>
      </c>
      <c r="D8" s="795" t="s">
        <v>30</v>
      </c>
      <c r="E8" s="798">
        <v>120</v>
      </c>
      <c r="F8" s="799">
        <v>3600000</v>
      </c>
      <c r="G8" s="798">
        <v>0</v>
      </c>
      <c r="H8" s="586">
        <v>0</v>
      </c>
      <c r="I8" s="798">
        <v>3600000</v>
      </c>
      <c r="J8" s="653"/>
    </row>
    <row r="9" spans="1:18" s="213" customFormat="1" ht="21.75" hidden="1" customHeight="1">
      <c r="A9" s="795">
        <v>2</v>
      </c>
      <c r="B9" s="796" t="s">
        <v>768</v>
      </c>
      <c r="C9" s="798">
        <v>0</v>
      </c>
      <c r="D9" s="795" t="s">
        <v>13</v>
      </c>
      <c r="E9" s="798">
        <v>770</v>
      </c>
      <c r="F9" s="799">
        <v>0</v>
      </c>
      <c r="G9" s="798">
        <v>0</v>
      </c>
      <c r="H9" s="586">
        <v>0</v>
      </c>
      <c r="I9" s="798">
        <v>0</v>
      </c>
      <c r="J9" s="653"/>
      <c r="K9" s="512">
        <v>1948</v>
      </c>
      <c r="L9" s="512">
        <v>770</v>
      </c>
      <c r="M9" s="214"/>
      <c r="N9" s="193"/>
      <c r="O9" s="192"/>
      <c r="P9" s="192"/>
    </row>
    <row r="10" spans="1:18" s="213" customFormat="1" ht="21.75" hidden="1" customHeight="1">
      <c r="A10" s="795">
        <v>3</v>
      </c>
      <c r="B10" s="796" t="s">
        <v>1492</v>
      </c>
      <c r="C10" s="798">
        <v>0</v>
      </c>
      <c r="D10" s="795" t="s">
        <v>13</v>
      </c>
      <c r="E10" s="798">
        <v>420</v>
      </c>
      <c r="F10" s="799">
        <v>0</v>
      </c>
      <c r="G10" s="798">
        <v>0</v>
      </c>
      <c r="H10" s="586">
        <v>0</v>
      </c>
      <c r="I10" s="798">
        <v>0</v>
      </c>
      <c r="J10" s="653"/>
      <c r="K10" s="512">
        <v>775</v>
      </c>
      <c r="L10" s="512">
        <v>420</v>
      </c>
      <c r="M10" s="214"/>
      <c r="N10" s="193"/>
      <c r="O10" s="192"/>
      <c r="P10" s="192"/>
    </row>
    <row r="11" spans="1:18" s="213" customFormat="1" ht="21.75" hidden="1" customHeight="1">
      <c r="A11" s="795">
        <v>4</v>
      </c>
      <c r="B11" s="800" t="s">
        <v>763</v>
      </c>
      <c r="C11" s="798">
        <v>0</v>
      </c>
      <c r="D11" s="795" t="s">
        <v>637</v>
      </c>
      <c r="E11" s="798">
        <v>166745.03999999998</v>
      </c>
      <c r="F11" s="801">
        <v>0</v>
      </c>
      <c r="G11" s="798">
        <v>0</v>
      </c>
      <c r="H11" s="586">
        <v>0</v>
      </c>
      <c r="I11" s="798">
        <v>0</v>
      </c>
      <c r="J11" s="802"/>
      <c r="K11" s="512">
        <v>6</v>
      </c>
      <c r="L11" s="512">
        <v>166745.03999999998</v>
      </c>
      <c r="M11" s="214"/>
      <c r="N11" s="193"/>
      <c r="O11" s="192"/>
      <c r="P11" s="192"/>
    </row>
    <row r="12" spans="1:18" s="213" customFormat="1" ht="21.75" hidden="1" customHeight="1">
      <c r="A12" s="795">
        <v>5</v>
      </c>
      <c r="B12" s="800" t="s">
        <v>764</v>
      </c>
      <c r="C12" s="798">
        <v>0</v>
      </c>
      <c r="D12" s="795" t="s">
        <v>637</v>
      </c>
      <c r="E12" s="798">
        <v>210590.39</v>
      </c>
      <c r="F12" s="586">
        <v>0</v>
      </c>
      <c r="G12" s="798">
        <v>0</v>
      </c>
      <c r="H12" s="586">
        <v>0</v>
      </c>
      <c r="I12" s="798">
        <v>0</v>
      </c>
      <c r="J12" s="802"/>
      <c r="K12" s="512">
        <v>1</v>
      </c>
      <c r="L12" s="512">
        <v>210590.39</v>
      </c>
      <c r="M12" s="193" t="s">
        <v>11</v>
      </c>
      <c r="N12" s="193"/>
      <c r="O12" s="192"/>
      <c r="P12" s="192"/>
    </row>
    <row r="13" spans="1:18" s="213" customFormat="1" ht="21.75" hidden="1" customHeight="1">
      <c r="A13" s="795">
        <v>6</v>
      </c>
      <c r="B13" s="796" t="s">
        <v>765</v>
      </c>
      <c r="C13" s="798">
        <v>0</v>
      </c>
      <c r="D13" s="795" t="s">
        <v>14</v>
      </c>
      <c r="E13" s="798">
        <v>11301</v>
      </c>
      <c r="F13" s="803">
        <v>0</v>
      </c>
      <c r="G13" s="798">
        <v>0</v>
      </c>
      <c r="H13" s="586">
        <v>0</v>
      </c>
      <c r="I13" s="798">
        <v>0</v>
      </c>
      <c r="J13" s="653"/>
      <c r="K13" s="512">
        <v>148.32</v>
      </c>
      <c r="L13" s="512">
        <v>11301</v>
      </c>
      <c r="M13" s="515">
        <v>148.32</v>
      </c>
      <c r="N13" s="193">
        <v>46.43</v>
      </c>
      <c r="O13" s="192">
        <v>2.8</v>
      </c>
      <c r="P13" s="192">
        <v>7.79</v>
      </c>
      <c r="R13" s="213">
        <v>91.3</v>
      </c>
    </row>
    <row r="14" spans="1:18" s="213" customFormat="1" ht="21.75" hidden="1" customHeight="1">
      <c r="A14" s="795">
        <v>7</v>
      </c>
      <c r="B14" s="796" t="s">
        <v>766</v>
      </c>
      <c r="C14" s="798">
        <v>0</v>
      </c>
      <c r="D14" s="795" t="s">
        <v>14</v>
      </c>
      <c r="E14" s="798">
        <v>4798</v>
      </c>
      <c r="F14" s="799">
        <v>0</v>
      </c>
      <c r="G14" s="798">
        <v>0</v>
      </c>
      <c r="H14" s="586">
        <v>0</v>
      </c>
      <c r="I14" s="798">
        <v>0</v>
      </c>
      <c r="J14" s="653"/>
      <c r="K14" s="512">
        <v>359.4</v>
      </c>
      <c r="L14" s="512">
        <v>4798</v>
      </c>
      <c r="M14" s="515">
        <v>359.4</v>
      </c>
      <c r="N14" s="521">
        <v>96.8</v>
      </c>
      <c r="O14" s="517">
        <v>150</v>
      </c>
      <c r="P14" s="517">
        <v>21</v>
      </c>
      <c r="Q14" s="522"/>
      <c r="R14" s="522">
        <v>91.6</v>
      </c>
    </row>
    <row r="15" spans="1:18" s="213" customFormat="1" ht="21.75" hidden="1" customHeight="1">
      <c r="A15" s="795">
        <v>8</v>
      </c>
      <c r="B15" s="796" t="s">
        <v>1484</v>
      </c>
      <c r="C15" s="798">
        <v>0</v>
      </c>
      <c r="D15" s="795" t="s">
        <v>47</v>
      </c>
      <c r="E15" s="804">
        <v>294402.94</v>
      </c>
      <c r="F15" s="799">
        <v>0</v>
      </c>
      <c r="G15" s="798">
        <v>0</v>
      </c>
      <c r="H15" s="586">
        <v>0</v>
      </c>
      <c r="I15" s="798">
        <v>0</v>
      </c>
      <c r="J15" s="653"/>
      <c r="K15" s="512">
        <v>1</v>
      </c>
      <c r="L15" s="512">
        <v>294402.94</v>
      </c>
      <c r="M15" s="214"/>
      <c r="N15" s="193"/>
      <c r="O15" s="192"/>
      <c r="P15" s="192"/>
    </row>
    <row r="16" spans="1:18" s="213" customFormat="1" ht="21.75" hidden="1" customHeight="1">
      <c r="A16" s="795">
        <v>9</v>
      </c>
      <c r="B16" s="796" t="s">
        <v>767</v>
      </c>
      <c r="C16" s="798">
        <v>0</v>
      </c>
      <c r="D16" s="795" t="s">
        <v>367</v>
      </c>
      <c r="E16" s="798">
        <v>183311.97999999998</v>
      </c>
      <c r="F16" s="586">
        <v>0</v>
      </c>
      <c r="G16" s="798">
        <v>0</v>
      </c>
      <c r="H16" s="586">
        <v>0</v>
      </c>
      <c r="I16" s="798">
        <v>0</v>
      </c>
      <c r="J16" s="653"/>
      <c r="K16" s="512">
        <v>1</v>
      </c>
      <c r="L16" s="512">
        <v>183311.97999999998</v>
      </c>
      <c r="M16" s="214"/>
      <c r="N16" s="193"/>
      <c r="O16" s="192"/>
      <c r="P16" s="192"/>
    </row>
    <row r="17" spans="1:16" s="213" customFormat="1" ht="21.75" hidden="1" customHeight="1">
      <c r="A17" s="795">
        <v>10</v>
      </c>
      <c r="B17" s="796" t="s">
        <v>1527</v>
      </c>
      <c r="C17" s="798">
        <v>0</v>
      </c>
      <c r="D17" s="795" t="s">
        <v>367</v>
      </c>
      <c r="E17" s="798">
        <v>365771.55</v>
      </c>
      <c r="F17" s="586">
        <v>0</v>
      </c>
      <c r="G17" s="798">
        <v>0</v>
      </c>
      <c r="H17" s="586">
        <v>0</v>
      </c>
      <c r="I17" s="798">
        <v>0</v>
      </c>
      <c r="J17" s="653"/>
      <c r="K17" s="512">
        <v>1</v>
      </c>
      <c r="L17" s="512">
        <v>365771.55</v>
      </c>
      <c r="M17" s="214"/>
      <c r="N17" s="193"/>
      <c r="O17" s="192"/>
      <c r="P17" s="192"/>
    </row>
    <row r="18" spans="1:16" s="213" customFormat="1" ht="21.75" hidden="1" customHeight="1">
      <c r="A18" s="795">
        <v>11</v>
      </c>
      <c r="B18" s="796" t="s">
        <v>369</v>
      </c>
      <c r="C18" s="798">
        <v>0</v>
      </c>
      <c r="D18" s="795" t="s">
        <v>367</v>
      </c>
      <c r="E18" s="798">
        <v>396817.2</v>
      </c>
      <c r="F18" s="586">
        <v>0</v>
      </c>
      <c r="G18" s="798">
        <v>0</v>
      </c>
      <c r="H18" s="586">
        <v>0</v>
      </c>
      <c r="I18" s="798">
        <v>0</v>
      </c>
      <c r="J18" s="653"/>
      <c r="K18" s="512">
        <v>1</v>
      </c>
      <c r="L18" s="512">
        <v>396817.2</v>
      </c>
      <c r="M18" s="214"/>
      <c r="N18" s="193"/>
      <c r="O18" s="192"/>
      <c r="P18" s="192"/>
    </row>
    <row r="19" spans="1:16" s="213" customFormat="1" ht="21.75" hidden="1" customHeight="1">
      <c r="A19" s="795">
        <v>12</v>
      </c>
      <c r="B19" s="796" t="s">
        <v>368</v>
      </c>
      <c r="C19" s="798">
        <v>0</v>
      </c>
      <c r="D19" s="795" t="s">
        <v>367</v>
      </c>
      <c r="E19" s="798">
        <v>0</v>
      </c>
      <c r="F19" s="586">
        <v>0</v>
      </c>
      <c r="G19" s="798">
        <v>0</v>
      </c>
      <c r="H19" s="586">
        <v>0</v>
      </c>
      <c r="I19" s="798">
        <v>0</v>
      </c>
      <c r="J19" s="653"/>
      <c r="K19" s="512">
        <v>1</v>
      </c>
      <c r="L19" s="512">
        <v>381224.32999999996</v>
      </c>
      <c r="M19" s="214"/>
      <c r="N19" s="193"/>
      <c r="O19" s="192"/>
      <c r="P19" s="192"/>
    </row>
    <row r="20" spans="1:16" s="213" customFormat="1" ht="21.75" customHeight="1">
      <c r="A20" s="795">
        <v>2</v>
      </c>
      <c r="B20" s="796" t="s">
        <v>1076</v>
      </c>
      <c r="C20" s="798">
        <v>1</v>
      </c>
      <c r="D20" s="795" t="s">
        <v>367</v>
      </c>
      <c r="E20" s="798">
        <v>0</v>
      </c>
      <c r="F20" s="586">
        <v>0</v>
      </c>
      <c r="G20" s="798">
        <v>0</v>
      </c>
      <c r="H20" s="586">
        <v>0</v>
      </c>
      <c r="I20" s="798">
        <v>4632279</v>
      </c>
      <c r="J20" s="653"/>
      <c r="K20" s="512"/>
      <c r="L20" s="214"/>
      <c r="M20" s="214"/>
      <c r="N20" s="193"/>
      <c r="O20" s="192"/>
      <c r="P20" s="192"/>
    </row>
    <row r="21" spans="1:16" s="213" customFormat="1" ht="21.75" customHeight="1">
      <c r="A21" s="795">
        <v>3</v>
      </c>
      <c r="B21" s="47" t="s">
        <v>366</v>
      </c>
      <c r="C21" s="793"/>
      <c r="D21" s="792"/>
      <c r="E21" s="798"/>
      <c r="F21" s="586"/>
      <c r="G21" s="798"/>
      <c r="H21" s="586"/>
      <c r="I21" s="798"/>
      <c r="J21" s="792"/>
      <c r="K21" s="512"/>
      <c r="L21" s="214"/>
      <c r="M21" s="214"/>
      <c r="N21" s="193"/>
      <c r="O21" s="192"/>
      <c r="P21" s="192"/>
    </row>
    <row r="22" spans="1:16" s="213" customFormat="1" ht="21.75" customHeight="1">
      <c r="A22" s="805"/>
      <c r="B22" s="805" t="s">
        <v>26</v>
      </c>
      <c r="C22" s="806"/>
      <c r="D22" s="805"/>
      <c r="E22" s="806"/>
      <c r="F22" s="806"/>
      <c r="G22" s="806"/>
      <c r="H22" s="806"/>
      <c r="I22" s="806">
        <v>8232279</v>
      </c>
      <c r="J22" s="805"/>
      <c r="K22" s="512"/>
      <c r="L22" s="214"/>
      <c r="M22" s="214"/>
      <c r="N22" s="193"/>
      <c r="O22" s="192"/>
      <c r="P22" s="192"/>
    </row>
    <row r="23" spans="1:16" s="210" customFormat="1" ht="20.85" hidden="1" customHeight="1">
      <c r="A23" s="807">
        <v>4</v>
      </c>
      <c r="B23" s="808" t="s">
        <v>763</v>
      </c>
      <c r="C23" s="618"/>
      <c r="D23" s="809"/>
      <c r="E23" s="618"/>
      <c r="F23" s="618"/>
      <c r="G23" s="618"/>
      <c r="H23" s="618"/>
      <c r="I23" s="810"/>
      <c r="J23" s="807"/>
      <c r="K23" s="528"/>
      <c r="L23" s="211"/>
      <c r="M23" s="211"/>
      <c r="N23" s="193"/>
      <c r="O23" s="192"/>
      <c r="P23" s="192"/>
    </row>
    <row r="24" spans="1:16" s="210" customFormat="1" ht="20.85" hidden="1" customHeight="1">
      <c r="A24" s="811"/>
      <c r="B24" s="812" t="s">
        <v>1444</v>
      </c>
      <c r="C24" s="586"/>
      <c r="D24" s="813"/>
      <c r="E24" s="586"/>
      <c r="F24" s="586"/>
      <c r="G24" s="586"/>
      <c r="H24" s="586"/>
      <c r="I24" s="586"/>
      <c r="J24" s="814"/>
      <c r="K24" s="528"/>
      <c r="L24" s="202"/>
      <c r="M24" s="202"/>
      <c r="N24" s="193"/>
      <c r="O24" s="192"/>
      <c r="P24" s="192"/>
    </row>
    <row r="25" spans="1:16" s="210" customFormat="1" ht="20.85" hidden="1" customHeight="1">
      <c r="A25" s="811"/>
      <c r="B25" s="812" t="s">
        <v>1435</v>
      </c>
      <c r="C25" s="586">
        <v>16</v>
      </c>
      <c r="D25" s="813" t="s">
        <v>28</v>
      </c>
      <c r="E25" s="586">
        <v>601</v>
      </c>
      <c r="F25" s="586">
        <v>9616</v>
      </c>
      <c r="G25" s="586">
        <v>179</v>
      </c>
      <c r="H25" s="586">
        <v>2864</v>
      </c>
      <c r="I25" s="586">
        <v>12480</v>
      </c>
      <c r="J25" s="814"/>
      <c r="K25" s="528"/>
      <c r="L25" s="202"/>
      <c r="M25" s="202"/>
      <c r="N25" s="193"/>
      <c r="O25" s="192"/>
      <c r="P25" s="192"/>
    </row>
    <row r="26" spans="1:16" s="210" customFormat="1" ht="20.85" hidden="1" customHeight="1">
      <c r="A26" s="811"/>
      <c r="B26" s="371" t="s">
        <v>29</v>
      </c>
      <c r="C26" s="468">
        <v>2.5299999999999998</v>
      </c>
      <c r="D26" s="40" t="s">
        <v>30</v>
      </c>
      <c r="E26" s="458">
        <v>0</v>
      </c>
      <c r="F26" s="458">
        <v>0</v>
      </c>
      <c r="G26" s="33">
        <v>112</v>
      </c>
      <c r="H26" s="586">
        <v>283</v>
      </c>
      <c r="I26" s="586">
        <v>283</v>
      </c>
      <c r="J26" s="814"/>
      <c r="K26" s="528"/>
      <c r="L26" s="211"/>
      <c r="M26" s="211"/>
      <c r="N26" s="193"/>
      <c r="O26" s="192"/>
      <c r="P26" s="192"/>
    </row>
    <row r="27" spans="1:16" s="210" customFormat="1" ht="20.85" hidden="1" customHeight="1">
      <c r="A27" s="811"/>
      <c r="B27" s="371" t="s">
        <v>349</v>
      </c>
      <c r="C27" s="468">
        <v>0.27</v>
      </c>
      <c r="D27" s="40" t="s">
        <v>30</v>
      </c>
      <c r="E27" s="468">
        <v>510</v>
      </c>
      <c r="F27" s="458">
        <v>138</v>
      </c>
      <c r="G27" s="468">
        <v>104</v>
      </c>
      <c r="H27" s="586">
        <v>28</v>
      </c>
      <c r="I27" s="586">
        <v>166</v>
      </c>
      <c r="J27" s="814"/>
      <c r="K27" s="528"/>
      <c r="L27" s="211"/>
      <c r="M27" s="211"/>
      <c r="N27" s="193"/>
      <c r="O27" s="192"/>
      <c r="P27" s="192"/>
    </row>
    <row r="28" spans="1:16" s="210" customFormat="1" ht="20.85" hidden="1" customHeight="1">
      <c r="A28" s="811"/>
      <c r="B28" s="371" t="s">
        <v>32</v>
      </c>
      <c r="C28" s="468">
        <v>0.22</v>
      </c>
      <c r="D28" s="40" t="s">
        <v>30</v>
      </c>
      <c r="E28" s="468">
        <v>2460</v>
      </c>
      <c r="F28" s="458">
        <v>541</v>
      </c>
      <c r="G28" s="33">
        <v>327</v>
      </c>
      <c r="H28" s="586">
        <v>72</v>
      </c>
      <c r="I28" s="586">
        <v>613</v>
      </c>
      <c r="J28" s="814"/>
      <c r="K28" s="528"/>
      <c r="L28" s="211"/>
      <c r="M28" s="211"/>
      <c r="N28" s="193"/>
      <c r="O28" s="192"/>
      <c r="P28" s="192"/>
    </row>
    <row r="29" spans="1:16" s="210" customFormat="1" ht="20.85" hidden="1" customHeight="1">
      <c r="A29" s="811"/>
      <c r="B29" s="371" t="s">
        <v>876</v>
      </c>
      <c r="C29" s="468">
        <v>2.64</v>
      </c>
      <c r="D29" s="40" t="s">
        <v>30</v>
      </c>
      <c r="E29" s="468">
        <v>2470.6</v>
      </c>
      <c r="F29" s="458">
        <v>6522</v>
      </c>
      <c r="G29" s="468">
        <v>519</v>
      </c>
      <c r="H29" s="586">
        <v>1370</v>
      </c>
      <c r="I29" s="586">
        <v>7892</v>
      </c>
      <c r="J29" s="814"/>
      <c r="K29" s="528"/>
      <c r="L29" s="211"/>
      <c r="M29" s="211"/>
      <c r="N29" s="193"/>
      <c r="O29" s="192"/>
      <c r="P29" s="192"/>
    </row>
    <row r="30" spans="1:16" s="210" customFormat="1" ht="20.85" hidden="1" customHeight="1">
      <c r="A30" s="370"/>
      <c r="B30" s="371" t="s">
        <v>347</v>
      </c>
      <c r="C30" s="468">
        <v>15.2</v>
      </c>
      <c r="D30" s="40" t="s">
        <v>13</v>
      </c>
      <c r="E30" s="468">
        <v>385</v>
      </c>
      <c r="F30" s="458">
        <v>5852</v>
      </c>
      <c r="G30" s="458">
        <v>0</v>
      </c>
      <c r="H30" s="586">
        <v>0</v>
      </c>
      <c r="I30" s="586">
        <v>5852</v>
      </c>
      <c r="J30" s="814"/>
      <c r="K30" s="528"/>
      <c r="L30" s="211"/>
      <c r="M30" s="211"/>
      <c r="N30" s="193"/>
      <c r="O30" s="192"/>
      <c r="P30" s="192"/>
    </row>
    <row r="31" spans="1:16" s="210" customFormat="1" ht="20.85" hidden="1" customHeight="1">
      <c r="A31" s="370"/>
      <c r="B31" s="371" t="s">
        <v>34</v>
      </c>
      <c r="C31" s="468">
        <v>19.28</v>
      </c>
      <c r="D31" s="40" t="s">
        <v>13</v>
      </c>
      <c r="E31" s="458">
        <v>0</v>
      </c>
      <c r="F31" s="458">
        <v>0</v>
      </c>
      <c r="G31" s="468">
        <v>139</v>
      </c>
      <c r="H31" s="586">
        <v>2680</v>
      </c>
      <c r="I31" s="586">
        <v>2680</v>
      </c>
      <c r="J31" s="814"/>
      <c r="K31" s="528"/>
      <c r="L31" s="211"/>
      <c r="M31" s="211"/>
      <c r="N31" s="193"/>
      <c r="O31" s="192"/>
      <c r="P31" s="192"/>
    </row>
    <row r="32" spans="1:16" s="210" customFormat="1" ht="20.85" hidden="1" customHeight="1">
      <c r="A32" s="370"/>
      <c r="B32" s="371" t="s">
        <v>35</v>
      </c>
      <c r="C32" s="468">
        <v>4.63</v>
      </c>
      <c r="D32" s="40" t="s">
        <v>36</v>
      </c>
      <c r="E32" s="468">
        <v>256</v>
      </c>
      <c r="F32" s="458">
        <v>1185</v>
      </c>
      <c r="G32" s="458">
        <v>0</v>
      </c>
      <c r="H32" s="586">
        <v>0</v>
      </c>
      <c r="I32" s="586">
        <v>1185</v>
      </c>
      <c r="J32" s="814"/>
      <c r="K32" s="528"/>
      <c r="L32" s="211"/>
      <c r="M32" s="211"/>
      <c r="N32" s="193"/>
      <c r="O32" s="192"/>
      <c r="P32" s="192"/>
    </row>
    <row r="33" spans="1:20" s="210" customFormat="1" ht="20.85" hidden="1" customHeight="1">
      <c r="A33" s="370"/>
      <c r="B33" s="371" t="s">
        <v>38</v>
      </c>
      <c r="C33" s="468">
        <v>4.82</v>
      </c>
      <c r="D33" s="40" t="s">
        <v>39</v>
      </c>
      <c r="E33" s="33">
        <v>32.71</v>
      </c>
      <c r="F33" s="458">
        <v>158</v>
      </c>
      <c r="G33" s="458">
        <v>0</v>
      </c>
      <c r="H33" s="586">
        <v>0</v>
      </c>
      <c r="I33" s="586">
        <v>158</v>
      </c>
      <c r="J33" s="364"/>
      <c r="K33" s="528"/>
      <c r="L33" s="211"/>
      <c r="M33" s="211"/>
      <c r="N33" s="193"/>
      <c r="O33" s="192"/>
      <c r="P33" s="192"/>
    </row>
    <row r="34" spans="1:20" s="210" customFormat="1" ht="20.85" hidden="1" customHeight="1">
      <c r="A34" s="578"/>
      <c r="B34" s="39" t="s">
        <v>41</v>
      </c>
      <c r="C34" s="468">
        <v>67.22</v>
      </c>
      <c r="D34" s="40" t="s">
        <v>39</v>
      </c>
      <c r="E34" s="586">
        <v>19.75</v>
      </c>
      <c r="F34" s="458">
        <v>1328</v>
      </c>
      <c r="G34" s="33">
        <v>4.4000000000000004</v>
      </c>
      <c r="H34" s="586">
        <v>296</v>
      </c>
      <c r="I34" s="586">
        <v>1624</v>
      </c>
      <c r="J34" s="814"/>
      <c r="K34" s="528"/>
      <c r="L34" s="211"/>
      <c r="M34" s="211"/>
      <c r="N34" s="193"/>
      <c r="O34" s="192"/>
      <c r="P34" s="192"/>
    </row>
    <row r="35" spans="1:20" s="210" customFormat="1" ht="20.85" hidden="1" customHeight="1">
      <c r="A35" s="578"/>
      <c r="B35" s="39" t="s">
        <v>42</v>
      </c>
      <c r="C35" s="468">
        <v>44.52</v>
      </c>
      <c r="D35" s="40" t="s">
        <v>39</v>
      </c>
      <c r="E35" s="579">
        <v>19.850000000000001</v>
      </c>
      <c r="F35" s="458">
        <v>884</v>
      </c>
      <c r="G35" s="33">
        <v>3.6</v>
      </c>
      <c r="H35" s="33">
        <v>160</v>
      </c>
      <c r="I35" s="33">
        <v>1044</v>
      </c>
      <c r="J35" s="814"/>
      <c r="K35" s="528"/>
      <c r="L35" s="211"/>
      <c r="M35" s="211"/>
      <c r="N35" s="193"/>
      <c r="O35" s="192"/>
      <c r="P35" s="192"/>
    </row>
    <row r="36" spans="1:20" s="210" customFormat="1" ht="20.85" hidden="1" customHeight="1">
      <c r="A36" s="370"/>
      <c r="B36" s="39" t="s">
        <v>44</v>
      </c>
      <c r="C36" s="468">
        <v>217</v>
      </c>
      <c r="D36" s="40" t="s">
        <v>39</v>
      </c>
      <c r="E36" s="579">
        <v>19.649999999999999</v>
      </c>
      <c r="F36" s="458">
        <v>4264</v>
      </c>
      <c r="G36" s="468">
        <v>3.1</v>
      </c>
      <c r="H36" s="33">
        <v>673</v>
      </c>
      <c r="I36" s="33">
        <v>4937</v>
      </c>
      <c r="J36" s="814"/>
      <c r="K36" s="528"/>
      <c r="L36" s="211"/>
      <c r="M36" s="211"/>
      <c r="N36" s="193"/>
      <c r="O36" s="192"/>
      <c r="P36" s="192"/>
    </row>
    <row r="37" spans="1:20" s="210" customFormat="1" ht="20.85" hidden="1" customHeight="1">
      <c r="A37" s="370"/>
      <c r="B37" s="371" t="s">
        <v>46</v>
      </c>
      <c r="C37" s="468">
        <v>9.85</v>
      </c>
      <c r="D37" s="40" t="s">
        <v>39</v>
      </c>
      <c r="E37" s="33">
        <v>27.29</v>
      </c>
      <c r="F37" s="458">
        <v>269</v>
      </c>
      <c r="G37" s="458">
        <v>0</v>
      </c>
      <c r="H37" s="458">
        <v>0</v>
      </c>
      <c r="I37" s="33">
        <v>269</v>
      </c>
      <c r="J37" s="814"/>
      <c r="K37" s="528"/>
      <c r="L37" s="211"/>
      <c r="M37" s="211"/>
      <c r="N37" s="193"/>
      <c r="O37" s="192"/>
      <c r="P37" s="192"/>
    </row>
    <row r="38" spans="1:20" ht="20.85" hidden="1" customHeight="1">
      <c r="A38" s="811"/>
      <c r="B38" s="371" t="s">
        <v>1436</v>
      </c>
      <c r="C38" s="586"/>
      <c r="D38" s="813"/>
      <c r="E38" s="586"/>
      <c r="F38" s="586"/>
      <c r="G38" s="586"/>
      <c r="H38" s="586"/>
      <c r="I38" s="586"/>
      <c r="J38" s="814"/>
      <c r="L38" s="507" t="s">
        <v>11</v>
      </c>
      <c r="M38" s="507" t="s">
        <v>1446</v>
      </c>
      <c r="N38" s="507" t="s">
        <v>1447</v>
      </c>
      <c r="O38" s="507" t="s">
        <v>1448</v>
      </c>
      <c r="P38" s="507" t="s">
        <v>1449</v>
      </c>
      <c r="R38" s="507" t="s">
        <v>1450</v>
      </c>
      <c r="S38" s="507" t="s">
        <v>1452</v>
      </c>
      <c r="T38" s="507" t="s">
        <v>1453</v>
      </c>
    </row>
    <row r="39" spans="1:20" ht="20.85" hidden="1" customHeight="1">
      <c r="A39" s="815"/>
      <c r="B39" s="816" t="s">
        <v>1675</v>
      </c>
      <c r="C39" s="616">
        <v>817</v>
      </c>
      <c r="D39" s="42" t="s">
        <v>39</v>
      </c>
      <c r="E39" s="469">
        <v>21.26</v>
      </c>
      <c r="F39" s="616">
        <v>17369.419999999998</v>
      </c>
      <c r="G39" s="616">
        <v>10</v>
      </c>
      <c r="H39" s="616">
        <v>8170</v>
      </c>
      <c r="I39" s="616">
        <v>25539.42</v>
      </c>
      <c r="J39" s="817"/>
      <c r="L39" s="508">
        <v>817.19</v>
      </c>
      <c r="M39" s="507">
        <v>129.5</v>
      </c>
      <c r="N39" s="508">
        <v>12</v>
      </c>
      <c r="O39" s="507">
        <v>1.05</v>
      </c>
      <c r="P39" s="508">
        <v>5.5</v>
      </c>
      <c r="R39" s="508">
        <v>141.5</v>
      </c>
      <c r="S39" s="507">
        <v>148.58000000000001</v>
      </c>
      <c r="T39" s="507">
        <v>71.319999999999993</v>
      </c>
    </row>
    <row r="40" spans="1:20" ht="21.75" hidden="1" customHeight="1">
      <c r="A40" s="818"/>
      <c r="B40" s="819" t="s">
        <v>1437</v>
      </c>
      <c r="C40" s="618">
        <v>23</v>
      </c>
      <c r="D40" s="43" t="s">
        <v>39</v>
      </c>
      <c r="E40" s="618">
        <v>28.37</v>
      </c>
      <c r="F40" s="618">
        <v>652.51</v>
      </c>
      <c r="G40" s="618">
        <v>10</v>
      </c>
      <c r="H40" s="618">
        <v>230</v>
      </c>
      <c r="I40" s="618">
        <v>882.51</v>
      </c>
      <c r="J40" s="807"/>
      <c r="L40" s="508"/>
    </row>
    <row r="41" spans="1:20" ht="21.75" hidden="1" customHeight="1">
      <c r="A41" s="811"/>
      <c r="B41" s="812" t="s">
        <v>1438</v>
      </c>
      <c r="C41" s="586">
        <v>788</v>
      </c>
      <c r="D41" s="40" t="s">
        <v>39</v>
      </c>
      <c r="E41" s="586">
        <v>28.37</v>
      </c>
      <c r="F41" s="586">
        <v>22355.56</v>
      </c>
      <c r="G41" s="586">
        <v>10</v>
      </c>
      <c r="H41" s="586">
        <v>7880</v>
      </c>
      <c r="I41" s="586">
        <v>30235.56</v>
      </c>
      <c r="J41" s="814"/>
    </row>
    <row r="42" spans="1:20" ht="21.75" hidden="1" customHeight="1">
      <c r="A42" s="811"/>
      <c r="B42" s="812" t="s">
        <v>882</v>
      </c>
      <c r="C42" s="586">
        <v>6.65</v>
      </c>
      <c r="D42" s="40" t="s">
        <v>39</v>
      </c>
      <c r="E42" s="586">
        <v>23</v>
      </c>
      <c r="F42" s="586">
        <v>152.94999999999999</v>
      </c>
      <c r="G42" s="586">
        <v>10</v>
      </c>
      <c r="H42" s="586">
        <v>66.5</v>
      </c>
      <c r="I42" s="586">
        <v>219.45</v>
      </c>
      <c r="J42" s="814"/>
    </row>
    <row r="43" spans="1:20" ht="21.75" hidden="1" customHeight="1">
      <c r="A43" s="811"/>
      <c r="B43" s="812" t="s">
        <v>1439</v>
      </c>
      <c r="C43" s="586">
        <v>139</v>
      </c>
      <c r="D43" s="40" t="s">
        <v>39</v>
      </c>
      <c r="E43" s="586">
        <v>23</v>
      </c>
      <c r="F43" s="586">
        <v>3197</v>
      </c>
      <c r="G43" s="586">
        <v>10</v>
      </c>
      <c r="H43" s="586">
        <v>1390</v>
      </c>
      <c r="I43" s="586">
        <v>4587</v>
      </c>
      <c r="J43" s="814"/>
    </row>
    <row r="44" spans="1:20" ht="21.75" hidden="1" customHeight="1">
      <c r="A44" s="811"/>
      <c r="B44" s="812" t="s">
        <v>1421</v>
      </c>
      <c r="C44" s="586">
        <v>48</v>
      </c>
      <c r="D44" s="813" t="s">
        <v>47</v>
      </c>
      <c r="E44" s="586">
        <v>50</v>
      </c>
      <c r="F44" s="586">
        <v>2400</v>
      </c>
      <c r="G44" s="586">
        <v>0</v>
      </c>
      <c r="H44" s="586">
        <v>0</v>
      </c>
      <c r="I44" s="586">
        <v>2400</v>
      </c>
      <c r="J44" s="814"/>
    </row>
    <row r="45" spans="1:20" ht="21.75" hidden="1" customHeight="1">
      <c r="A45" s="370"/>
      <c r="B45" s="371" t="s">
        <v>48</v>
      </c>
      <c r="C45" s="468">
        <v>96</v>
      </c>
      <c r="D45" s="40" t="s">
        <v>13</v>
      </c>
      <c r="E45" s="468">
        <v>50</v>
      </c>
      <c r="F45" s="586">
        <v>4800</v>
      </c>
      <c r="G45" s="468">
        <v>35</v>
      </c>
      <c r="H45" s="586">
        <v>3360</v>
      </c>
      <c r="I45" s="586">
        <v>8160</v>
      </c>
      <c r="J45" s="814"/>
      <c r="T45" s="507">
        <v>24.680000000000007</v>
      </c>
    </row>
    <row r="46" spans="1:20" s="210" customFormat="1" ht="21.75" hidden="1" customHeight="1">
      <c r="A46" s="811"/>
      <c r="B46" s="599" t="s">
        <v>1723</v>
      </c>
      <c r="C46" s="586"/>
      <c r="D46" s="813"/>
      <c r="E46" s="586"/>
      <c r="F46" s="586"/>
      <c r="G46" s="586"/>
      <c r="H46" s="586"/>
      <c r="I46" s="586">
        <v>111206.93999999999</v>
      </c>
      <c r="J46" s="814"/>
      <c r="K46" s="528"/>
      <c r="L46" s="211"/>
      <c r="M46" s="211"/>
      <c r="N46" s="193"/>
      <c r="O46" s="192"/>
      <c r="P46" s="192"/>
    </row>
    <row r="47" spans="1:20" ht="21.75" hidden="1" customHeight="1">
      <c r="A47" s="811"/>
      <c r="B47" s="812" t="s">
        <v>1445</v>
      </c>
      <c r="C47" s="586"/>
      <c r="D47" s="813"/>
      <c r="E47" s="586"/>
      <c r="F47" s="586"/>
      <c r="G47" s="586"/>
      <c r="H47" s="586"/>
      <c r="I47" s="586"/>
      <c r="J47" s="814"/>
      <c r="L47" s="507" t="s">
        <v>11</v>
      </c>
      <c r="M47" s="507" t="s">
        <v>1454</v>
      </c>
      <c r="N47" s="507" t="s">
        <v>1451</v>
      </c>
    </row>
    <row r="48" spans="1:20" ht="21.75" hidden="1" customHeight="1">
      <c r="A48" s="811"/>
      <c r="B48" s="812" t="s">
        <v>1440</v>
      </c>
      <c r="C48" s="586">
        <v>115.63</v>
      </c>
      <c r="D48" s="40" t="s">
        <v>13</v>
      </c>
      <c r="E48" s="586">
        <v>320</v>
      </c>
      <c r="F48" s="586">
        <v>37001.599999999999</v>
      </c>
      <c r="G48" s="586">
        <v>70</v>
      </c>
      <c r="H48" s="586">
        <v>8094.1</v>
      </c>
      <c r="I48" s="586">
        <v>45095.7</v>
      </c>
      <c r="J48" s="814"/>
      <c r="L48" s="508">
        <v>115.66</v>
      </c>
      <c r="M48" s="508">
        <v>6</v>
      </c>
      <c r="N48" s="508">
        <v>18.5</v>
      </c>
    </row>
    <row r="49" spans="1:12" ht="21.75" hidden="1" customHeight="1">
      <c r="A49" s="811"/>
      <c r="B49" s="812" t="s">
        <v>1441</v>
      </c>
      <c r="C49" s="586">
        <v>30.5</v>
      </c>
      <c r="D49" s="813" t="s">
        <v>14</v>
      </c>
      <c r="E49" s="586">
        <v>280</v>
      </c>
      <c r="F49" s="586">
        <v>8540</v>
      </c>
      <c r="G49" s="586">
        <v>50</v>
      </c>
      <c r="H49" s="586">
        <v>1525</v>
      </c>
      <c r="I49" s="586">
        <v>10065</v>
      </c>
      <c r="J49" s="814"/>
      <c r="L49" s="508">
        <v>30.5</v>
      </c>
    </row>
    <row r="50" spans="1:12" ht="21.75" hidden="1" customHeight="1">
      <c r="A50" s="811"/>
      <c r="B50" s="812" t="s">
        <v>1442</v>
      </c>
      <c r="C50" s="586">
        <v>185</v>
      </c>
      <c r="D50" s="813" t="s">
        <v>84</v>
      </c>
      <c r="E50" s="586">
        <v>1.76</v>
      </c>
      <c r="F50" s="586">
        <v>325.60000000000002</v>
      </c>
      <c r="G50" s="586">
        <v>0</v>
      </c>
      <c r="H50" s="586">
        <v>0</v>
      </c>
      <c r="I50" s="586">
        <v>325.60000000000002</v>
      </c>
      <c r="J50" s="814"/>
      <c r="L50" s="508">
        <v>185</v>
      </c>
    </row>
    <row r="51" spans="1:12" ht="21.75" hidden="1" customHeight="1">
      <c r="A51" s="811"/>
      <c r="B51" s="812" t="s">
        <v>1443</v>
      </c>
      <c r="C51" s="586">
        <v>37</v>
      </c>
      <c r="D51" s="813" t="s">
        <v>84</v>
      </c>
      <c r="E51" s="586">
        <v>1.4</v>
      </c>
      <c r="F51" s="586">
        <v>51.8</v>
      </c>
      <c r="G51" s="586">
        <v>0</v>
      </c>
      <c r="H51" s="586">
        <v>0</v>
      </c>
      <c r="I51" s="586">
        <v>51.8</v>
      </c>
      <c r="J51" s="814"/>
      <c r="L51" s="508">
        <v>37</v>
      </c>
    </row>
    <row r="52" spans="1:12" ht="21.75" hidden="1" customHeight="1">
      <c r="A52" s="811"/>
      <c r="B52" s="812"/>
      <c r="C52" s="586"/>
      <c r="D52" s="813"/>
      <c r="E52" s="586"/>
      <c r="F52" s="586"/>
      <c r="G52" s="586"/>
      <c r="H52" s="586"/>
      <c r="I52" s="586"/>
      <c r="J52" s="814"/>
    </row>
    <row r="53" spans="1:12" ht="21.75" hidden="1" customHeight="1">
      <c r="A53" s="811"/>
      <c r="B53" s="599" t="s">
        <v>1724</v>
      </c>
      <c r="C53" s="586"/>
      <c r="D53" s="813"/>
      <c r="E53" s="586"/>
      <c r="F53" s="586"/>
      <c r="G53" s="586"/>
      <c r="H53" s="586"/>
      <c r="I53" s="586">
        <v>55538.1</v>
      </c>
      <c r="J53" s="814"/>
    </row>
    <row r="54" spans="1:12" ht="21.75" hidden="1" customHeight="1">
      <c r="A54" s="811"/>
      <c r="B54" s="812"/>
      <c r="C54" s="586"/>
      <c r="D54" s="813"/>
      <c r="E54" s="586"/>
      <c r="F54" s="586"/>
      <c r="G54" s="586"/>
      <c r="H54" s="586"/>
      <c r="I54" s="586"/>
      <c r="J54" s="814"/>
    </row>
    <row r="55" spans="1:12" ht="21.75" hidden="1" customHeight="1">
      <c r="A55" s="815"/>
      <c r="B55" s="35" t="s">
        <v>1725</v>
      </c>
      <c r="C55" s="616"/>
      <c r="D55" s="820"/>
      <c r="E55" s="616"/>
      <c r="F55" s="616"/>
      <c r="G55" s="616"/>
      <c r="H55" s="616"/>
      <c r="I55" s="659">
        <v>166745.03999999998</v>
      </c>
      <c r="J55" s="817"/>
    </row>
    <row r="56" spans="1:12" ht="20.85" hidden="1" customHeight="1">
      <c r="A56" s="807">
        <v>5</v>
      </c>
      <c r="B56" s="808" t="s">
        <v>764</v>
      </c>
      <c r="C56" s="618"/>
      <c r="D56" s="809"/>
      <c r="E56" s="618"/>
      <c r="F56" s="618"/>
      <c r="G56" s="618"/>
      <c r="H56" s="618"/>
      <c r="I56" s="618"/>
      <c r="J56" s="807"/>
    </row>
    <row r="57" spans="1:12" ht="20.85" hidden="1" customHeight="1">
      <c r="A57" s="811"/>
      <c r="B57" s="812" t="s">
        <v>1532</v>
      </c>
      <c r="C57" s="586"/>
      <c r="D57" s="813"/>
      <c r="E57" s="586"/>
      <c r="F57" s="586"/>
      <c r="G57" s="586"/>
      <c r="H57" s="586"/>
      <c r="I57" s="586"/>
      <c r="J57" s="814"/>
    </row>
    <row r="58" spans="1:12" ht="20.85" hidden="1" customHeight="1">
      <c r="A58" s="811"/>
      <c r="B58" s="812" t="s">
        <v>1435</v>
      </c>
      <c r="C58" s="586">
        <v>20</v>
      </c>
      <c r="D58" s="813" t="s">
        <v>28</v>
      </c>
      <c r="E58" s="586">
        <v>601</v>
      </c>
      <c r="F58" s="586">
        <v>12020</v>
      </c>
      <c r="G58" s="586">
        <v>179</v>
      </c>
      <c r="H58" s="586">
        <v>3580</v>
      </c>
      <c r="I58" s="586">
        <v>15600</v>
      </c>
      <c r="J58" s="814"/>
    </row>
    <row r="59" spans="1:12" ht="20.85" hidden="1" customHeight="1">
      <c r="A59" s="811"/>
      <c r="B59" s="371" t="s">
        <v>29</v>
      </c>
      <c r="C59" s="468">
        <v>3.16</v>
      </c>
      <c r="D59" s="40" t="s">
        <v>30</v>
      </c>
      <c r="E59" s="458">
        <v>0</v>
      </c>
      <c r="F59" s="458">
        <v>0</v>
      </c>
      <c r="G59" s="33">
        <v>112</v>
      </c>
      <c r="H59" s="586">
        <v>354</v>
      </c>
      <c r="I59" s="586">
        <v>354</v>
      </c>
      <c r="J59" s="814"/>
    </row>
    <row r="60" spans="1:12" ht="20.85" hidden="1" customHeight="1">
      <c r="A60" s="811"/>
      <c r="B60" s="371" t="s">
        <v>349</v>
      </c>
      <c r="C60" s="468">
        <v>0.34</v>
      </c>
      <c r="D60" s="40" t="s">
        <v>30</v>
      </c>
      <c r="E60" s="468">
        <v>510</v>
      </c>
      <c r="F60" s="458">
        <v>173</v>
      </c>
      <c r="G60" s="468">
        <v>104</v>
      </c>
      <c r="H60" s="586">
        <v>35</v>
      </c>
      <c r="I60" s="586">
        <v>208</v>
      </c>
      <c r="J60" s="814"/>
    </row>
    <row r="61" spans="1:12" ht="20.85" hidden="1" customHeight="1">
      <c r="A61" s="811"/>
      <c r="B61" s="371" t="s">
        <v>32</v>
      </c>
      <c r="C61" s="468">
        <v>0.28000000000000003</v>
      </c>
      <c r="D61" s="40" t="s">
        <v>30</v>
      </c>
      <c r="E61" s="468">
        <v>2460</v>
      </c>
      <c r="F61" s="458">
        <v>689</v>
      </c>
      <c r="G61" s="33">
        <v>327</v>
      </c>
      <c r="H61" s="586">
        <v>92</v>
      </c>
      <c r="I61" s="586">
        <v>781</v>
      </c>
      <c r="J61" s="814"/>
    </row>
    <row r="62" spans="1:12" ht="20.85" hidden="1" customHeight="1">
      <c r="A62" s="811"/>
      <c r="B62" s="371" t="s">
        <v>876</v>
      </c>
      <c r="C62" s="468">
        <v>3.3</v>
      </c>
      <c r="D62" s="40" t="s">
        <v>30</v>
      </c>
      <c r="E62" s="468">
        <v>2470.6</v>
      </c>
      <c r="F62" s="458">
        <v>8153</v>
      </c>
      <c r="G62" s="468">
        <v>519</v>
      </c>
      <c r="H62" s="586">
        <v>1713</v>
      </c>
      <c r="I62" s="586">
        <v>9866</v>
      </c>
      <c r="J62" s="814"/>
    </row>
    <row r="63" spans="1:12" ht="20.85" hidden="1" customHeight="1">
      <c r="A63" s="811"/>
      <c r="B63" s="371" t="s">
        <v>347</v>
      </c>
      <c r="C63" s="468">
        <v>19</v>
      </c>
      <c r="D63" s="40" t="s">
        <v>13</v>
      </c>
      <c r="E63" s="468">
        <v>385</v>
      </c>
      <c r="F63" s="458">
        <v>7315</v>
      </c>
      <c r="G63" s="458">
        <v>0</v>
      </c>
      <c r="H63" s="586">
        <v>0</v>
      </c>
      <c r="I63" s="586">
        <v>7315</v>
      </c>
      <c r="J63" s="814"/>
    </row>
    <row r="64" spans="1:12" ht="20.85" hidden="1" customHeight="1">
      <c r="A64" s="811"/>
      <c r="B64" s="371" t="s">
        <v>34</v>
      </c>
      <c r="C64" s="468">
        <v>24.1</v>
      </c>
      <c r="D64" s="40" t="s">
        <v>13</v>
      </c>
      <c r="E64" s="458">
        <v>0</v>
      </c>
      <c r="F64" s="458">
        <v>0</v>
      </c>
      <c r="G64" s="468">
        <v>139</v>
      </c>
      <c r="H64" s="586">
        <v>3350</v>
      </c>
      <c r="I64" s="586">
        <v>3350</v>
      </c>
      <c r="J64" s="814"/>
    </row>
    <row r="65" spans="1:20" ht="20.85" hidden="1" customHeight="1">
      <c r="A65" s="811"/>
      <c r="B65" s="371" t="s">
        <v>35</v>
      </c>
      <c r="C65" s="468">
        <v>5.79</v>
      </c>
      <c r="D65" s="40" t="s">
        <v>36</v>
      </c>
      <c r="E65" s="468">
        <v>256</v>
      </c>
      <c r="F65" s="458">
        <v>1482</v>
      </c>
      <c r="G65" s="458">
        <v>0</v>
      </c>
      <c r="H65" s="586">
        <v>0</v>
      </c>
      <c r="I65" s="586">
        <v>1482</v>
      </c>
      <c r="J65" s="814"/>
    </row>
    <row r="66" spans="1:20" ht="20.85" hidden="1" customHeight="1">
      <c r="A66" s="811"/>
      <c r="B66" s="371" t="s">
        <v>38</v>
      </c>
      <c r="C66" s="468">
        <v>6.03</v>
      </c>
      <c r="D66" s="40" t="s">
        <v>39</v>
      </c>
      <c r="E66" s="33">
        <v>32.71</v>
      </c>
      <c r="F66" s="458">
        <v>197</v>
      </c>
      <c r="G66" s="458">
        <v>0</v>
      </c>
      <c r="H66" s="586">
        <v>0</v>
      </c>
      <c r="I66" s="586">
        <v>197</v>
      </c>
      <c r="J66" s="814"/>
    </row>
    <row r="67" spans="1:20" ht="20.85" hidden="1" customHeight="1">
      <c r="A67" s="811"/>
      <c r="B67" s="39" t="s">
        <v>41</v>
      </c>
      <c r="C67" s="468">
        <v>84</v>
      </c>
      <c r="D67" s="40" t="s">
        <v>39</v>
      </c>
      <c r="E67" s="586">
        <v>19.75</v>
      </c>
      <c r="F67" s="458">
        <v>1659</v>
      </c>
      <c r="G67" s="33">
        <v>4.4000000000000004</v>
      </c>
      <c r="H67" s="586">
        <v>370</v>
      </c>
      <c r="I67" s="586">
        <v>2029</v>
      </c>
      <c r="J67" s="814"/>
    </row>
    <row r="68" spans="1:20" ht="20.85" hidden="1" customHeight="1">
      <c r="A68" s="811"/>
      <c r="B68" s="39" t="s">
        <v>42</v>
      </c>
      <c r="C68" s="468">
        <v>55.65</v>
      </c>
      <c r="D68" s="40" t="s">
        <v>39</v>
      </c>
      <c r="E68" s="579">
        <v>19.850000000000001</v>
      </c>
      <c r="F68" s="458">
        <v>1105</v>
      </c>
      <c r="G68" s="33">
        <v>3.6</v>
      </c>
      <c r="H68" s="33">
        <v>200</v>
      </c>
      <c r="I68" s="33">
        <v>1305</v>
      </c>
      <c r="J68" s="814"/>
    </row>
    <row r="69" spans="1:20" ht="20.85" hidden="1" customHeight="1">
      <c r="A69" s="811"/>
      <c r="B69" s="39" t="s">
        <v>44</v>
      </c>
      <c r="C69" s="468">
        <v>271.25</v>
      </c>
      <c r="D69" s="40" t="s">
        <v>39</v>
      </c>
      <c r="E69" s="579">
        <v>19.649999999999999</v>
      </c>
      <c r="F69" s="458">
        <v>5330</v>
      </c>
      <c r="G69" s="468">
        <v>3.1</v>
      </c>
      <c r="H69" s="33">
        <v>841</v>
      </c>
      <c r="I69" s="33">
        <v>6171</v>
      </c>
      <c r="J69" s="814"/>
    </row>
    <row r="70" spans="1:20" ht="20.85" hidden="1" customHeight="1">
      <c r="A70" s="811"/>
      <c r="B70" s="371" t="s">
        <v>46</v>
      </c>
      <c r="C70" s="468">
        <v>12.31</v>
      </c>
      <c r="D70" s="40" t="s">
        <v>39</v>
      </c>
      <c r="E70" s="33">
        <v>27.29</v>
      </c>
      <c r="F70" s="458">
        <v>336</v>
      </c>
      <c r="G70" s="458">
        <v>0</v>
      </c>
      <c r="H70" s="458">
        <v>0</v>
      </c>
      <c r="I70" s="33">
        <v>336</v>
      </c>
      <c r="J70" s="814"/>
    </row>
    <row r="71" spans="1:20" ht="20.85" hidden="1" customHeight="1">
      <c r="A71" s="811"/>
      <c r="B71" s="371" t="s">
        <v>1436</v>
      </c>
      <c r="C71" s="586"/>
      <c r="D71" s="813"/>
      <c r="E71" s="586"/>
      <c r="F71" s="586"/>
      <c r="G71" s="586"/>
      <c r="H71" s="586"/>
      <c r="I71" s="586"/>
      <c r="J71" s="814"/>
      <c r="L71" s="507" t="s">
        <v>11</v>
      </c>
      <c r="M71" s="507" t="s">
        <v>1446</v>
      </c>
      <c r="N71" s="507" t="s">
        <v>1447</v>
      </c>
      <c r="O71" s="507" t="s">
        <v>1448</v>
      </c>
      <c r="P71" s="507" t="s">
        <v>1449</v>
      </c>
      <c r="R71" s="507" t="s">
        <v>1450</v>
      </c>
      <c r="S71" s="507" t="s">
        <v>1452</v>
      </c>
      <c r="T71" s="507" t="s">
        <v>1453</v>
      </c>
    </row>
    <row r="72" spans="1:20" ht="20.85" hidden="1" customHeight="1">
      <c r="A72" s="815"/>
      <c r="B72" s="816" t="s">
        <v>1675</v>
      </c>
      <c r="C72" s="469">
        <v>1039.5</v>
      </c>
      <c r="D72" s="42" t="s">
        <v>39</v>
      </c>
      <c r="E72" s="469">
        <v>21.26</v>
      </c>
      <c r="F72" s="616">
        <v>22099.77</v>
      </c>
      <c r="G72" s="616">
        <v>10</v>
      </c>
      <c r="H72" s="616">
        <v>10395</v>
      </c>
      <c r="I72" s="616">
        <v>32494.77</v>
      </c>
      <c r="J72" s="817"/>
      <c r="L72" s="509">
        <v>1039.5</v>
      </c>
      <c r="M72" s="508">
        <v>168</v>
      </c>
      <c r="N72" s="508">
        <v>12</v>
      </c>
      <c r="O72" s="507">
        <v>1.05</v>
      </c>
      <c r="P72" s="508">
        <v>5.5</v>
      </c>
      <c r="R72" s="508">
        <v>180</v>
      </c>
      <c r="S72" s="507">
        <v>189</v>
      </c>
      <c r="T72" s="507">
        <v>90.72</v>
      </c>
    </row>
    <row r="73" spans="1:20" ht="21.75" hidden="1" customHeight="1">
      <c r="A73" s="818"/>
      <c r="B73" s="819" t="s">
        <v>1437</v>
      </c>
      <c r="C73" s="470">
        <v>28.75</v>
      </c>
      <c r="D73" s="43" t="s">
        <v>39</v>
      </c>
      <c r="E73" s="618">
        <v>28.37</v>
      </c>
      <c r="F73" s="618">
        <v>815.64</v>
      </c>
      <c r="G73" s="618">
        <v>10</v>
      </c>
      <c r="H73" s="618">
        <v>287.5</v>
      </c>
      <c r="I73" s="618">
        <v>1103.1399999999999</v>
      </c>
      <c r="J73" s="807"/>
    </row>
    <row r="74" spans="1:20" ht="21.75" hidden="1" customHeight="1">
      <c r="A74" s="811"/>
      <c r="B74" s="812" t="s">
        <v>1438</v>
      </c>
      <c r="C74" s="468">
        <v>985</v>
      </c>
      <c r="D74" s="40" t="s">
        <v>39</v>
      </c>
      <c r="E74" s="586">
        <v>28.37</v>
      </c>
      <c r="F74" s="586">
        <v>27944.45</v>
      </c>
      <c r="G74" s="586">
        <v>10</v>
      </c>
      <c r="H74" s="586">
        <v>9850</v>
      </c>
      <c r="I74" s="586">
        <v>37794.449999999997</v>
      </c>
      <c r="J74" s="814"/>
    </row>
    <row r="75" spans="1:20" ht="21.75" hidden="1" customHeight="1">
      <c r="A75" s="811"/>
      <c r="B75" s="812" t="s">
        <v>882</v>
      </c>
      <c r="C75" s="468">
        <v>8.31</v>
      </c>
      <c r="D75" s="40" t="s">
        <v>39</v>
      </c>
      <c r="E75" s="586">
        <v>23</v>
      </c>
      <c r="F75" s="586">
        <v>191.13</v>
      </c>
      <c r="G75" s="586">
        <v>10</v>
      </c>
      <c r="H75" s="586">
        <v>83.1</v>
      </c>
      <c r="I75" s="586">
        <v>274.23</v>
      </c>
      <c r="J75" s="814"/>
    </row>
    <row r="76" spans="1:20" ht="21.75" hidden="1" customHeight="1">
      <c r="A76" s="811"/>
      <c r="B76" s="812" t="s">
        <v>1439</v>
      </c>
      <c r="C76" s="468">
        <v>173.75</v>
      </c>
      <c r="D76" s="40" t="s">
        <v>39</v>
      </c>
      <c r="E76" s="586">
        <v>23</v>
      </c>
      <c r="F76" s="586">
        <v>3996.25</v>
      </c>
      <c r="G76" s="586">
        <v>10</v>
      </c>
      <c r="H76" s="586">
        <v>1737.5</v>
      </c>
      <c r="I76" s="586">
        <v>5733.75</v>
      </c>
      <c r="J76" s="814"/>
    </row>
    <row r="77" spans="1:20" ht="21.75" hidden="1" customHeight="1">
      <c r="A77" s="811"/>
      <c r="B77" s="812" t="s">
        <v>1421</v>
      </c>
      <c r="C77" s="468">
        <v>60</v>
      </c>
      <c r="D77" s="813" t="s">
        <v>47</v>
      </c>
      <c r="E77" s="586">
        <v>50</v>
      </c>
      <c r="F77" s="586">
        <v>3000</v>
      </c>
      <c r="G77" s="586">
        <v>0</v>
      </c>
      <c r="H77" s="586">
        <v>0</v>
      </c>
      <c r="I77" s="586">
        <v>3000</v>
      </c>
      <c r="J77" s="814"/>
    </row>
    <row r="78" spans="1:20" ht="21.75" hidden="1" customHeight="1">
      <c r="A78" s="811"/>
      <c r="B78" s="371" t="s">
        <v>48</v>
      </c>
      <c r="C78" s="468">
        <v>121.57</v>
      </c>
      <c r="D78" s="40" t="s">
        <v>13</v>
      </c>
      <c r="E78" s="468">
        <v>50</v>
      </c>
      <c r="F78" s="586">
        <v>6078.5</v>
      </c>
      <c r="G78" s="468">
        <v>35</v>
      </c>
      <c r="H78" s="586">
        <v>4254.95</v>
      </c>
      <c r="I78" s="586">
        <v>10333.450000000001</v>
      </c>
      <c r="J78" s="814"/>
      <c r="L78" s="509">
        <v>121.57</v>
      </c>
      <c r="T78" s="507">
        <v>30.85</v>
      </c>
    </row>
    <row r="79" spans="1:20" ht="21.75" hidden="1" customHeight="1">
      <c r="A79" s="811"/>
      <c r="B79" s="599" t="s">
        <v>1726</v>
      </c>
      <c r="C79" s="586"/>
      <c r="D79" s="813"/>
      <c r="E79" s="586"/>
      <c r="F79" s="586"/>
      <c r="G79" s="586"/>
      <c r="H79" s="586"/>
      <c r="I79" s="586">
        <v>139727.79</v>
      </c>
      <c r="J79" s="814"/>
    </row>
    <row r="80" spans="1:20" ht="21.75" hidden="1" customHeight="1">
      <c r="A80" s="811"/>
      <c r="B80" s="812" t="s">
        <v>1533</v>
      </c>
      <c r="C80" s="586"/>
      <c r="D80" s="813"/>
      <c r="E80" s="586"/>
      <c r="F80" s="586"/>
      <c r="G80" s="586"/>
      <c r="H80" s="586"/>
      <c r="I80" s="586"/>
      <c r="J80" s="814"/>
      <c r="L80" s="507" t="s">
        <v>11</v>
      </c>
      <c r="M80" s="507" t="s">
        <v>1454</v>
      </c>
      <c r="N80" s="507" t="s">
        <v>1451</v>
      </c>
    </row>
    <row r="81" spans="1:16" ht="21.75" hidden="1" customHeight="1">
      <c r="A81" s="811"/>
      <c r="B81" s="812" t="s">
        <v>1440</v>
      </c>
      <c r="C81" s="586">
        <v>150</v>
      </c>
      <c r="D81" s="40" t="s">
        <v>13</v>
      </c>
      <c r="E81" s="586">
        <v>320</v>
      </c>
      <c r="F81" s="586">
        <v>48000</v>
      </c>
      <c r="G81" s="586">
        <v>70</v>
      </c>
      <c r="H81" s="586">
        <v>10500</v>
      </c>
      <c r="I81" s="586">
        <v>58500</v>
      </c>
      <c r="J81" s="814"/>
      <c r="L81" s="508">
        <v>150.05000000000001</v>
      </c>
      <c r="M81" s="508">
        <v>6</v>
      </c>
      <c r="N81" s="508">
        <v>24</v>
      </c>
    </row>
    <row r="82" spans="1:16" ht="21.75" hidden="1" customHeight="1">
      <c r="A82" s="811"/>
      <c r="B82" s="812" t="s">
        <v>1441</v>
      </c>
      <c r="C82" s="586">
        <v>36</v>
      </c>
      <c r="D82" s="813" t="s">
        <v>14</v>
      </c>
      <c r="E82" s="586">
        <v>280</v>
      </c>
      <c r="F82" s="586">
        <v>10080</v>
      </c>
      <c r="G82" s="586">
        <v>50</v>
      </c>
      <c r="H82" s="586">
        <v>1800</v>
      </c>
      <c r="I82" s="586">
        <v>11880</v>
      </c>
      <c r="J82" s="814"/>
      <c r="L82" s="508">
        <v>36</v>
      </c>
    </row>
    <row r="83" spans="1:16" ht="21.75" hidden="1" customHeight="1">
      <c r="A83" s="811"/>
      <c r="B83" s="812" t="s">
        <v>1442</v>
      </c>
      <c r="C83" s="586">
        <v>240</v>
      </c>
      <c r="D83" s="813" t="s">
        <v>84</v>
      </c>
      <c r="E83" s="586">
        <v>1.76</v>
      </c>
      <c r="F83" s="586">
        <v>422.4</v>
      </c>
      <c r="G83" s="586">
        <v>0</v>
      </c>
      <c r="H83" s="586">
        <v>0</v>
      </c>
      <c r="I83" s="586">
        <v>422.4</v>
      </c>
      <c r="J83" s="814"/>
      <c r="L83" s="508">
        <v>240</v>
      </c>
    </row>
    <row r="84" spans="1:16" ht="21.75" hidden="1" customHeight="1">
      <c r="A84" s="811"/>
      <c r="B84" s="812" t="s">
        <v>1443</v>
      </c>
      <c r="C84" s="586">
        <v>43</v>
      </c>
      <c r="D84" s="813" t="s">
        <v>84</v>
      </c>
      <c r="E84" s="586">
        <v>1.4</v>
      </c>
      <c r="F84" s="586">
        <v>60.2</v>
      </c>
      <c r="G84" s="586">
        <v>0</v>
      </c>
      <c r="H84" s="586">
        <v>0</v>
      </c>
      <c r="I84" s="586">
        <v>60.2</v>
      </c>
      <c r="J84" s="814"/>
      <c r="L84" s="508">
        <v>43</v>
      </c>
    </row>
    <row r="85" spans="1:16" ht="21.75" hidden="1" customHeight="1">
      <c r="A85" s="811"/>
      <c r="B85" s="812"/>
      <c r="C85" s="468"/>
      <c r="D85" s="813"/>
      <c r="E85" s="586"/>
      <c r="F85" s="586"/>
      <c r="G85" s="586"/>
      <c r="H85" s="586"/>
      <c r="I85" s="586"/>
      <c r="J85" s="814"/>
    </row>
    <row r="86" spans="1:16" ht="21.75" hidden="1" customHeight="1">
      <c r="A86" s="811"/>
      <c r="B86" s="599" t="s">
        <v>1727</v>
      </c>
      <c r="C86" s="586"/>
      <c r="D86" s="813"/>
      <c r="E86" s="586"/>
      <c r="F86" s="586"/>
      <c r="G86" s="586"/>
      <c r="H86" s="586"/>
      <c r="I86" s="586">
        <v>70862.599999999991</v>
      </c>
      <c r="J86" s="814"/>
    </row>
    <row r="87" spans="1:16" ht="21.75" hidden="1" customHeight="1">
      <c r="A87" s="811"/>
      <c r="B87" s="812"/>
      <c r="C87" s="586"/>
      <c r="D87" s="813"/>
      <c r="E87" s="586"/>
      <c r="F87" s="586"/>
      <c r="G87" s="586"/>
      <c r="H87" s="586"/>
      <c r="I87" s="586"/>
      <c r="J87" s="814"/>
    </row>
    <row r="88" spans="1:16" ht="21.75" hidden="1" customHeight="1">
      <c r="A88" s="815"/>
      <c r="B88" s="35" t="s">
        <v>1728</v>
      </c>
      <c r="C88" s="616"/>
      <c r="D88" s="820"/>
      <c r="E88" s="616"/>
      <c r="F88" s="616"/>
      <c r="G88" s="616"/>
      <c r="H88" s="616"/>
      <c r="I88" s="659">
        <v>210590.39</v>
      </c>
      <c r="J88" s="817"/>
    </row>
    <row r="89" spans="1:16" s="210" customFormat="1" ht="21.75" hidden="1" customHeight="1">
      <c r="A89" s="807">
        <v>6</v>
      </c>
      <c r="B89" s="821" t="s">
        <v>765</v>
      </c>
      <c r="C89" s="618"/>
      <c r="D89" s="809"/>
      <c r="E89" s="618"/>
      <c r="F89" s="618"/>
      <c r="G89" s="618"/>
      <c r="H89" s="618"/>
      <c r="I89" s="810"/>
      <c r="J89" s="807"/>
      <c r="K89" s="528"/>
      <c r="L89" s="211"/>
      <c r="M89" s="211"/>
      <c r="N89" s="193"/>
      <c r="O89" s="192"/>
      <c r="P89" s="192"/>
    </row>
    <row r="90" spans="1:16" s="213" customFormat="1" ht="21.75" hidden="1" customHeight="1">
      <c r="A90" s="822"/>
      <c r="B90" s="823" t="s">
        <v>351</v>
      </c>
      <c r="C90" s="798">
        <v>1</v>
      </c>
      <c r="D90" s="795" t="s">
        <v>14</v>
      </c>
      <c r="E90" s="586">
        <v>2595</v>
      </c>
      <c r="F90" s="586">
        <v>2595</v>
      </c>
      <c r="G90" s="586">
        <v>0</v>
      </c>
      <c r="H90" s="586">
        <v>0</v>
      </c>
      <c r="I90" s="586">
        <v>2595</v>
      </c>
      <c r="J90" s="792"/>
      <c r="K90" s="512"/>
      <c r="L90" s="214"/>
      <c r="M90" s="214"/>
      <c r="N90" s="193"/>
      <c r="O90" s="192"/>
      <c r="P90" s="192"/>
    </row>
    <row r="91" spans="1:16" s="213" customFormat="1" ht="21.75" hidden="1" customHeight="1">
      <c r="A91" s="824"/>
      <c r="B91" s="823" t="s">
        <v>350</v>
      </c>
      <c r="C91" s="798">
        <v>1</v>
      </c>
      <c r="D91" s="795" t="s">
        <v>14</v>
      </c>
      <c r="E91" s="586">
        <v>8706</v>
      </c>
      <c r="F91" s="586">
        <v>8706</v>
      </c>
      <c r="G91" s="586">
        <v>0</v>
      </c>
      <c r="H91" s="586">
        <v>0</v>
      </c>
      <c r="I91" s="586">
        <v>8706</v>
      </c>
      <c r="J91" s="792"/>
      <c r="K91" s="512"/>
      <c r="L91" s="214"/>
      <c r="M91" s="214"/>
      <c r="N91" s="193"/>
      <c r="O91" s="192"/>
      <c r="P91" s="192"/>
    </row>
    <row r="92" spans="1:16" s="213" customFormat="1" ht="21.75" hidden="1" customHeight="1">
      <c r="A92" s="825"/>
      <c r="B92" s="826"/>
      <c r="C92" s="793"/>
      <c r="D92" s="792"/>
      <c r="E92" s="586"/>
      <c r="F92" s="586"/>
      <c r="G92" s="586"/>
      <c r="H92" s="586"/>
      <c r="I92" s="586"/>
      <c r="J92" s="792"/>
      <c r="K92" s="512"/>
      <c r="L92" s="214"/>
      <c r="M92" s="214"/>
      <c r="N92" s="193"/>
      <c r="O92" s="192"/>
      <c r="P92" s="192"/>
    </row>
    <row r="93" spans="1:16" s="213" customFormat="1" ht="21.75" hidden="1" customHeight="1">
      <c r="A93" s="825"/>
      <c r="B93" s="826"/>
      <c r="C93" s="793"/>
      <c r="D93" s="792"/>
      <c r="E93" s="586"/>
      <c r="F93" s="586"/>
      <c r="G93" s="586"/>
      <c r="H93" s="586"/>
      <c r="I93" s="586"/>
      <c r="J93" s="792"/>
      <c r="K93" s="512"/>
      <c r="L93" s="214"/>
      <c r="M93" s="214"/>
      <c r="N93" s="193"/>
      <c r="O93" s="192"/>
      <c r="P93" s="192"/>
    </row>
    <row r="94" spans="1:16" s="213" customFormat="1" ht="21.75" hidden="1" customHeight="1">
      <c r="A94" s="825"/>
      <c r="B94" s="826"/>
      <c r="C94" s="793"/>
      <c r="D94" s="792"/>
      <c r="E94" s="586"/>
      <c r="F94" s="586"/>
      <c r="G94" s="586"/>
      <c r="H94" s="586"/>
      <c r="I94" s="586"/>
      <c r="J94" s="792"/>
      <c r="K94" s="512"/>
      <c r="L94" s="214"/>
      <c r="M94" s="214"/>
      <c r="N94" s="193"/>
      <c r="O94" s="192"/>
      <c r="P94" s="192"/>
    </row>
    <row r="95" spans="1:16" s="213" customFormat="1" ht="21.75" hidden="1" customHeight="1">
      <c r="A95" s="825"/>
      <c r="B95" s="826"/>
      <c r="C95" s="793"/>
      <c r="D95" s="792"/>
      <c r="E95" s="586"/>
      <c r="F95" s="586"/>
      <c r="G95" s="586"/>
      <c r="H95" s="586"/>
      <c r="I95" s="586"/>
      <c r="J95" s="792"/>
      <c r="K95" s="512"/>
      <c r="L95" s="214"/>
      <c r="M95" s="214"/>
      <c r="N95" s="193"/>
      <c r="O95" s="192"/>
      <c r="P95" s="192"/>
    </row>
    <row r="96" spans="1:16" s="213" customFormat="1" ht="21.75" hidden="1" customHeight="1">
      <c r="A96" s="825"/>
      <c r="B96" s="826"/>
      <c r="C96" s="793"/>
      <c r="D96" s="792"/>
      <c r="E96" s="586"/>
      <c r="F96" s="586"/>
      <c r="G96" s="586"/>
      <c r="H96" s="586"/>
      <c r="I96" s="586"/>
      <c r="J96" s="792"/>
      <c r="K96" s="512"/>
      <c r="L96" s="214"/>
      <c r="M96" s="214"/>
      <c r="N96" s="193"/>
      <c r="O96" s="192"/>
      <c r="P96" s="192"/>
    </row>
    <row r="97" spans="1:16" s="213" customFormat="1" ht="21.75" hidden="1" customHeight="1">
      <c r="A97" s="825"/>
      <c r="B97" s="826"/>
      <c r="C97" s="793"/>
      <c r="D97" s="792"/>
      <c r="E97" s="586"/>
      <c r="F97" s="586"/>
      <c r="G97" s="586"/>
      <c r="H97" s="586"/>
      <c r="I97" s="586"/>
      <c r="J97" s="792"/>
      <c r="K97" s="512"/>
      <c r="L97" s="214"/>
      <c r="M97" s="214"/>
      <c r="N97" s="193"/>
      <c r="O97" s="192"/>
      <c r="P97" s="192"/>
    </row>
    <row r="98" spans="1:16" s="213" customFormat="1" ht="21.75" hidden="1" customHeight="1">
      <c r="A98" s="825"/>
      <c r="B98" s="826"/>
      <c r="C98" s="793"/>
      <c r="D98" s="792"/>
      <c r="E98" s="586"/>
      <c r="F98" s="586"/>
      <c r="G98" s="586"/>
      <c r="H98" s="586"/>
      <c r="I98" s="586"/>
      <c r="J98" s="792"/>
      <c r="K98" s="512"/>
      <c r="L98" s="214"/>
      <c r="M98" s="214"/>
      <c r="N98" s="193"/>
      <c r="O98" s="192"/>
      <c r="P98" s="192"/>
    </row>
    <row r="99" spans="1:16" ht="21.75" hidden="1" customHeight="1">
      <c r="A99" s="825"/>
      <c r="B99" s="826"/>
      <c r="C99" s="793"/>
      <c r="D99" s="792"/>
      <c r="E99" s="586"/>
      <c r="F99" s="586"/>
      <c r="G99" s="586"/>
      <c r="H99" s="586"/>
      <c r="I99" s="586"/>
      <c r="J99" s="792"/>
    </row>
    <row r="100" spans="1:16" ht="21.75" hidden="1" customHeight="1">
      <c r="A100" s="825"/>
      <c r="B100" s="826"/>
      <c r="C100" s="793"/>
      <c r="D100" s="792"/>
      <c r="E100" s="586"/>
      <c r="F100" s="586"/>
      <c r="G100" s="586"/>
      <c r="H100" s="586"/>
      <c r="I100" s="586"/>
      <c r="J100" s="792"/>
    </row>
    <row r="101" spans="1:16" s="213" customFormat="1" ht="21.75" hidden="1" customHeight="1">
      <c r="A101" s="825"/>
      <c r="B101" s="826"/>
      <c r="C101" s="793"/>
      <c r="D101" s="792"/>
      <c r="E101" s="586"/>
      <c r="F101" s="586"/>
      <c r="G101" s="586"/>
      <c r="H101" s="586"/>
      <c r="I101" s="586"/>
      <c r="J101" s="792"/>
      <c r="K101" s="512"/>
      <c r="L101" s="214"/>
      <c r="M101" s="214"/>
      <c r="N101" s="193"/>
      <c r="O101" s="192"/>
      <c r="P101" s="192"/>
    </row>
    <row r="102" spans="1:16" s="213" customFormat="1" ht="21.75" hidden="1" customHeight="1">
      <c r="A102" s="825"/>
      <c r="B102" s="826"/>
      <c r="C102" s="793"/>
      <c r="D102" s="792"/>
      <c r="E102" s="586"/>
      <c r="F102" s="586"/>
      <c r="G102" s="586"/>
      <c r="H102" s="586"/>
      <c r="I102" s="586"/>
      <c r="J102" s="792"/>
      <c r="K102" s="512"/>
      <c r="L102" s="214"/>
      <c r="M102" s="214"/>
      <c r="N102" s="193"/>
      <c r="O102" s="192"/>
      <c r="P102" s="192"/>
    </row>
    <row r="103" spans="1:16" s="213" customFormat="1" ht="21.75" hidden="1" customHeight="1">
      <c r="A103" s="825"/>
      <c r="B103" s="826"/>
      <c r="C103" s="793"/>
      <c r="D103" s="792"/>
      <c r="E103" s="586"/>
      <c r="F103" s="586"/>
      <c r="G103" s="586"/>
      <c r="H103" s="586"/>
      <c r="I103" s="586"/>
      <c r="J103" s="792"/>
      <c r="K103" s="512"/>
      <c r="L103" s="214"/>
      <c r="M103" s="214"/>
      <c r="N103" s="193"/>
      <c r="O103" s="192"/>
      <c r="P103" s="192"/>
    </row>
    <row r="104" spans="1:16" s="213" customFormat="1" ht="21.75" hidden="1" customHeight="1">
      <c r="A104" s="805"/>
      <c r="B104" s="805" t="s">
        <v>1729</v>
      </c>
      <c r="C104" s="806"/>
      <c r="D104" s="805"/>
      <c r="E104" s="806"/>
      <c r="F104" s="806"/>
      <c r="G104" s="806"/>
      <c r="H104" s="806"/>
      <c r="I104" s="806">
        <v>11301</v>
      </c>
      <c r="J104" s="805"/>
      <c r="K104" s="512"/>
      <c r="L104" s="214"/>
      <c r="M104" s="214"/>
      <c r="N104" s="193"/>
      <c r="O104" s="192"/>
      <c r="P104" s="192"/>
    </row>
    <row r="105" spans="1:16" s="195" customFormat="1" ht="21.75" hidden="1" customHeight="1">
      <c r="A105" s="827"/>
      <c r="B105" s="808" t="s">
        <v>351</v>
      </c>
      <c r="C105" s="618"/>
      <c r="D105" s="809"/>
      <c r="E105" s="618"/>
      <c r="F105" s="618"/>
      <c r="G105" s="618"/>
      <c r="H105" s="618"/>
      <c r="I105" s="618"/>
      <c r="J105" s="818"/>
      <c r="K105" s="528"/>
      <c r="L105" s="516">
        <v>30</v>
      </c>
      <c r="M105" s="516">
        <v>530</v>
      </c>
      <c r="N105" s="193"/>
      <c r="O105" s="192"/>
      <c r="P105" s="192"/>
    </row>
    <row r="106" spans="1:16" s="195" customFormat="1" ht="21.75" hidden="1" customHeight="1">
      <c r="A106" s="814"/>
      <c r="B106" s="828" t="s">
        <v>1628</v>
      </c>
      <c r="C106" s="586">
        <v>22</v>
      </c>
      <c r="D106" s="813" t="s">
        <v>28</v>
      </c>
      <c r="E106" s="586">
        <v>945</v>
      </c>
      <c r="F106" s="586">
        <v>20790</v>
      </c>
      <c r="G106" s="586">
        <v>129</v>
      </c>
      <c r="H106" s="586">
        <v>2838</v>
      </c>
      <c r="I106" s="586">
        <v>23628</v>
      </c>
      <c r="J106" s="811"/>
      <c r="K106" s="528"/>
      <c r="L106" s="516">
        <v>22</v>
      </c>
      <c r="M106" s="516">
        <v>394</v>
      </c>
      <c r="N106" s="193"/>
      <c r="O106" s="192"/>
      <c r="P106" s="192"/>
    </row>
    <row r="107" spans="1:16" s="195" customFormat="1" ht="21.75" hidden="1" customHeight="1">
      <c r="A107" s="811"/>
      <c r="B107" s="828" t="s">
        <v>349</v>
      </c>
      <c r="C107" s="586">
        <v>0.88</v>
      </c>
      <c r="D107" s="813" t="s">
        <v>30</v>
      </c>
      <c r="E107" s="468">
        <v>510</v>
      </c>
      <c r="F107" s="586">
        <v>448.8</v>
      </c>
      <c r="G107" s="468">
        <v>104</v>
      </c>
      <c r="H107" s="586">
        <v>91.52</v>
      </c>
      <c r="I107" s="586">
        <v>540.32000000000005</v>
      </c>
      <c r="J107" s="811"/>
      <c r="K107" s="528"/>
      <c r="L107" s="516">
        <v>0.88</v>
      </c>
      <c r="M107" s="516">
        <v>15.55</v>
      </c>
      <c r="N107" s="193"/>
      <c r="O107" s="192"/>
      <c r="P107" s="192"/>
    </row>
    <row r="108" spans="1:16" s="195" customFormat="1" ht="21.75" hidden="1" customHeight="1">
      <c r="A108" s="811"/>
      <c r="B108" s="828" t="s">
        <v>32</v>
      </c>
      <c r="C108" s="586">
        <v>0.7</v>
      </c>
      <c r="D108" s="813" t="s">
        <v>30</v>
      </c>
      <c r="E108" s="468">
        <v>2460</v>
      </c>
      <c r="F108" s="458">
        <v>1722</v>
      </c>
      <c r="G108" s="33">
        <v>327</v>
      </c>
      <c r="H108" s="586">
        <v>228.9</v>
      </c>
      <c r="I108" s="586">
        <v>1950.9</v>
      </c>
      <c r="J108" s="811"/>
      <c r="K108" s="528"/>
      <c r="L108" s="516">
        <v>0.7</v>
      </c>
      <c r="M108" s="516">
        <v>12.44</v>
      </c>
      <c r="N108" s="193"/>
      <c r="O108" s="192"/>
      <c r="P108" s="192"/>
    </row>
    <row r="109" spans="1:16" s="195" customFormat="1" ht="21.75" hidden="1" customHeight="1">
      <c r="A109" s="811"/>
      <c r="B109" s="828" t="s">
        <v>876</v>
      </c>
      <c r="C109" s="586">
        <v>5.19</v>
      </c>
      <c r="D109" s="813" t="s">
        <v>30</v>
      </c>
      <c r="E109" s="468">
        <v>2470.6</v>
      </c>
      <c r="F109" s="458">
        <v>12822</v>
      </c>
      <c r="G109" s="468">
        <v>519</v>
      </c>
      <c r="H109" s="586">
        <v>2693.61</v>
      </c>
      <c r="I109" s="586">
        <v>15515.61</v>
      </c>
      <c r="J109" s="811"/>
      <c r="K109" s="528"/>
      <c r="L109" s="516">
        <v>5.19</v>
      </c>
      <c r="M109" s="516">
        <v>91.62</v>
      </c>
      <c r="N109" s="193"/>
      <c r="O109" s="192"/>
      <c r="P109" s="192"/>
    </row>
    <row r="110" spans="1:16" s="195" customFormat="1" ht="21.75" hidden="1" customHeight="1">
      <c r="A110" s="811"/>
      <c r="B110" s="828" t="s">
        <v>33</v>
      </c>
      <c r="C110" s="586">
        <v>43.69</v>
      </c>
      <c r="D110" s="813" t="s">
        <v>13</v>
      </c>
      <c r="E110" s="468">
        <v>385</v>
      </c>
      <c r="F110" s="458">
        <v>16821</v>
      </c>
      <c r="G110" s="458">
        <v>0</v>
      </c>
      <c r="H110" s="586">
        <v>0</v>
      </c>
      <c r="I110" s="586">
        <v>16821</v>
      </c>
      <c r="J110" s="811"/>
      <c r="K110" s="528"/>
      <c r="L110" s="516">
        <v>43.69</v>
      </c>
      <c r="M110" s="516">
        <v>771.85</v>
      </c>
      <c r="N110" s="193"/>
      <c r="O110" s="192"/>
      <c r="P110" s="192"/>
    </row>
    <row r="111" spans="1:16" s="195" customFormat="1" ht="21.75" hidden="1" customHeight="1">
      <c r="A111" s="811"/>
      <c r="B111" s="828" t="s">
        <v>34</v>
      </c>
      <c r="C111" s="586">
        <v>54.61</v>
      </c>
      <c r="D111" s="813" t="s">
        <v>13</v>
      </c>
      <c r="E111" s="458">
        <v>0</v>
      </c>
      <c r="F111" s="458">
        <v>0</v>
      </c>
      <c r="G111" s="468">
        <v>139</v>
      </c>
      <c r="H111" s="586">
        <v>7590.79</v>
      </c>
      <c r="I111" s="586">
        <v>7590.79</v>
      </c>
      <c r="J111" s="811"/>
      <c r="K111" s="528"/>
      <c r="L111" s="516">
        <v>54.61</v>
      </c>
      <c r="M111" s="516">
        <v>964.82</v>
      </c>
      <c r="N111" s="193"/>
      <c r="O111" s="192"/>
      <c r="P111" s="192"/>
    </row>
    <row r="112" spans="1:16" s="195" customFormat="1" ht="21.75" hidden="1" customHeight="1">
      <c r="A112" s="811"/>
      <c r="B112" s="828" t="s">
        <v>35</v>
      </c>
      <c r="C112" s="586">
        <v>13.11</v>
      </c>
      <c r="D112" s="813" t="s">
        <v>36</v>
      </c>
      <c r="E112" s="468">
        <v>256</v>
      </c>
      <c r="F112" s="458">
        <v>3356</v>
      </c>
      <c r="G112" s="458">
        <v>0</v>
      </c>
      <c r="H112" s="586">
        <v>0</v>
      </c>
      <c r="I112" s="586">
        <v>3356</v>
      </c>
      <c r="J112" s="811"/>
      <c r="K112" s="528"/>
      <c r="L112" s="516">
        <v>13.11</v>
      </c>
      <c r="M112" s="516">
        <v>231.55</v>
      </c>
      <c r="N112" s="193"/>
      <c r="O112" s="192"/>
      <c r="P112" s="192"/>
    </row>
    <row r="113" spans="1:16" s="195" customFormat="1" ht="21.75" hidden="1" customHeight="1">
      <c r="A113" s="811"/>
      <c r="B113" s="828" t="s">
        <v>38</v>
      </c>
      <c r="C113" s="586">
        <v>13.65</v>
      </c>
      <c r="D113" s="813" t="s">
        <v>39</v>
      </c>
      <c r="E113" s="33">
        <v>32.71</v>
      </c>
      <c r="F113" s="458">
        <v>446</v>
      </c>
      <c r="G113" s="458">
        <v>0</v>
      </c>
      <c r="H113" s="586">
        <v>0</v>
      </c>
      <c r="I113" s="586">
        <v>446</v>
      </c>
      <c r="J113" s="811"/>
      <c r="K113" s="528"/>
      <c r="L113" s="516">
        <v>13.65</v>
      </c>
      <c r="M113" s="516">
        <v>241.2</v>
      </c>
      <c r="N113" s="193"/>
      <c r="O113" s="192"/>
      <c r="P113" s="192"/>
    </row>
    <row r="114" spans="1:16" s="195" customFormat="1" ht="21.75" hidden="1" customHeight="1">
      <c r="A114" s="811"/>
      <c r="B114" s="828" t="s">
        <v>346</v>
      </c>
      <c r="C114" s="586">
        <v>96.65</v>
      </c>
      <c r="D114" s="813" t="s">
        <v>39</v>
      </c>
      <c r="E114" s="586">
        <v>20.5</v>
      </c>
      <c r="F114" s="33">
        <v>1981</v>
      </c>
      <c r="G114" s="33">
        <v>4.4000000000000004</v>
      </c>
      <c r="H114" s="586">
        <v>425.26</v>
      </c>
      <c r="I114" s="586">
        <v>2406.2600000000002</v>
      </c>
      <c r="J114" s="811"/>
      <c r="K114" s="528"/>
      <c r="L114" s="516">
        <v>96.65</v>
      </c>
      <c r="M114" s="516">
        <v>1707.55</v>
      </c>
      <c r="N114" s="193"/>
      <c r="O114" s="192"/>
      <c r="P114" s="192"/>
    </row>
    <row r="115" spans="1:16" s="195" customFormat="1" ht="21.75" hidden="1" customHeight="1">
      <c r="A115" s="811"/>
      <c r="B115" s="828" t="s">
        <v>345</v>
      </c>
      <c r="C115" s="586">
        <v>31.99</v>
      </c>
      <c r="D115" s="813" t="s">
        <v>39</v>
      </c>
      <c r="E115" s="579">
        <v>19.850000000000001</v>
      </c>
      <c r="F115" s="458">
        <v>635</v>
      </c>
      <c r="G115" s="33">
        <v>3.6</v>
      </c>
      <c r="H115" s="586">
        <v>115.16</v>
      </c>
      <c r="I115" s="586">
        <v>750.16</v>
      </c>
      <c r="J115" s="811"/>
      <c r="K115" s="528"/>
      <c r="L115" s="516">
        <v>31.99</v>
      </c>
      <c r="M115" s="516">
        <v>565.19000000000005</v>
      </c>
      <c r="N115" s="193"/>
      <c r="O115" s="192"/>
      <c r="P115" s="192"/>
    </row>
    <row r="116" spans="1:16" s="195" customFormat="1" ht="21.75" hidden="1" customHeight="1">
      <c r="A116" s="811"/>
      <c r="B116" s="828" t="s">
        <v>344</v>
      </c>
      <c r="C116" s="586">
        <v>196.21</v>
      </c>
      <c r="D116" s="813" t="s">
        <v>39</v>
      </c>
      <c r="E116" s="579">
        <v>19.850000000000001</v>
      </c>
      <c r="F116" s="586">
        <v>3894.77</v>
      </c>
      <c r="G116" s="33">
        <v>3.6</v>
      </c>
      <c r="H116" s="586">
        <v>706.36</v>
      </c>
      <c r="I116" s="586">
        <v>4601.13</v>
      </c>
      <c r="J116" s="811"/>
      <c r="K116" s="528"/>
      <c r="L116" s="516">
        <v>196.21</v>
      </c>
      <c r="M116" s="516">
        <v>3466.43</v>
      </c>
      <c r="N116" s="193"/>
      <c r="O116" s="192"/>
      <c r="P116" s="192"/>
    </row>
    <row r="117" spans="1:16" s="195" customFormat="1" ht="21.75" hidden="1" customHeight="1">
      <c r="A117" s="811"/>
      <c r="B117" s="828" t="s">
        <v>46</v>
      </c>
      <c r="C117" s="33">
        <v>9.75</v>
      </c>
      <c r="D117" s="49" t="s">
        <v>39</v>
      </c>
      <c r="E117" s="33">
        <v>27.29</v>
      </c>
      <c r="F117" s="586">
        <v>266.08</v>
      </c>
      <c r="G117" s="586">
        <v>0</v>
      </c>
      <c r="H117" s="586">
        <v>0</v>
      </c>
      <c r="I117" s="586">
        <v>266.08</v>
      </c>
      <c r="J117" s="811"/>
      <c r="K117" s="528"/>
      <c r="L117" s="516">
        <v>9.75</v>
      </c>
      <c r="M117" s="516">
        <v>172.17</v>
      </c>
      <c r="N117" s="193"/>
      <c r="O117" s="192"/>
      <c r="P117" s="192"/>
    </row>
    <row r="118" spans="1:16" s="195" customFormat="1" ht="21.75" hidden="1" customHeight="1">
      <c r="A118" s="811"/>
      <c r="B118" s="828"/>
      <c r="C118" s="586"/>
      <c r="D118" s="813"/>
      <c r="E118" s="586"/>
      <c r="F118" s="586"/>
      <c r="G118" s="586"/>
      <c r="H118" s="586"/>
      <c r="I118" s="586"/>
      <c r="J118" s="811"/>
      <c r="K118" s="528"/>
      <c r="L118" s="516"/>
      <c r="M118" s="516"/>
      <c r="N118" s="193"/>
      <c r="O118" s="192"/>
      <c r="P118" s="192"/>
    </row>
    <row r="119" spans="1:16" s="195" customFormat="1" ht="21.75" hidden="1" customHeight="1">
      <c r="A119" s="811"/>
      <c r="B119" s="813" t="s">
        <v>1730</v>
      </c>
      <c r="C119" s="586">
        <v>30</v>
      </c>
      <c r="D119" s="813" t="s">
        <v>14</v>
      </c>
      <c r="E119" s="586"/>
      <c r="F119" s="586"/>
      <c r="G119" s="586"/>
      <c r="H119" s="586"/>
      <c r="I119" s="586">
        <v>77872.25</v>
      </c>
      <c r="J119" s="811"/>
      <c r="K119" s="528"/>
      <c r="L119" s="202"/>
      <c r="M119" s="202"/>
      <c r="N119" s="193"/>
      <c r="O119" s="192"/>
      <c r="P119" s="192"/>
    </row>
    <row r="120" spans="1:16" s="195" customFormat="1" ht="21.75" hidden="1" customHeight="1">
      <c r="A120" s="815"/>
      <c r="B120" s="829" t="s">
        <v>362</v>
      </c>
      <c r="C120" s="616"/>
      <c r="D120" s="820"/>
      <c r="E120" s="616"/>
      <c r="F120" s="616"/>
      <c r="G120" s="616"/>
      <c r="H120" s="616"/>
      <c r="I120" s="659">
        <v>2595</v>
      </c>
      <c r="J120" s="815"/>
      <c r="K120" s="528"/>
      <c r="L120" s="202"/>
      <c r="M120" s="202"/>
      <c r="N120" s="193"/>
      <c r="O120" s="192"/>
      <c r="P120" s="192"/>
    </row>
    <row r="121" spans="1:16" s="195" customFormat="1" ht="21.75" hidden="1" customHeight="1">
      <c r="A121" s="830"/>
      <c r="B121" s="808" t="s">
        <v>1731</v>
      </c>
      <c r="C121" s="618"/>
      <c r="D121" s="809"/>
      <c r="E121" s="618"/>
      <c r="F121" s="618"/>
      <c r="G121" s="618"/>
      <c r="H121" s="618"/>
      <c r="I121" s="810"/>
      <c r="J121" s="818"/>
      <c r="K121" s="528"/>
      <c r="L121" s="510" t="s">
        <v>11</v>
      </c>
      <c r="M121" s="510" t="s">
        <v>1476</v>
      </c>
      <c r="N121" s="510" t="s">
        <v>1477</v>
      </c>
      <c r="O121" s="510" t="s">
        <v>1478</v>
      </c>
      <c r="P121" s="192"/>
    </row>
    <row r="122" spans="1:16" s="195" customFormat="1" ht="20.85" hidden="1" customHeight="1">
      <c r="A122" s="811"/>
      <c r="B122" s="812" t="s">
        <v>1501</v>
      </c>
      <c r="C122" s="586">
        <v>1</v>
      </c>
      <c r="D122" s="813" t="s">
        <v>13</v>
      </c>
      <c r="E122" s="586">
        <v>420</v>
      </c>
      <c r="F122" s="586">
        <v>420</v>
      </c>
      <c r="G122" s="586">
        <v>0</v>
      </c>
      <c r="H122" s="586">
        <v>0</v>
      </c>
      <c r="I122" s="586">
        <v>420</v>
      </c>
      <c r="J122" s="811"/>
      <c r="K122" s="528"/>
      <c r="L122" s="202"/>
      <c r="M122" s="202"/>
      <c r="N122" s="193"/>
      <c r="O122" s="192"/>
      <c r="P122" s="192"/>
    </row>
    <row r="123" spans="1:16" s="25" customFormat="1" ht="20.85" hidden="1" customHeight="1">
      <c r="A123" s="811"/>
      <c r="B123" s="812" t="s">
        <v>1502</v>
      </c>
      <c r="C123" s="586">
        <v>0.81</v>
      </c>
      <c r="D123" s="813" t="s">
        <v>13</v>
      </c>
      <c r="E123" s="586">
        <v>160</v>
      </c>
      <c r="F123" s="586">
        <v>129.6</v>
      </c>
      <c r="G123" s="586">
        <v>0</v>
      </c>
      <c r="H123" s="586">
        <v>0</v>
      </c>
      <c r="I123" s="586">
        <v>129.6</v>
      </c>
      <c r="J123" s="811"/>
      <c r="K123" s="529"/>
    </row>
    <row r="124" spans="1:16" s="195" customFormat="1" ht="20.85" hidden="1" customHeight="1">
      <c r="A124" s="811"/>
      <c r="B124" s="812" t="s">
        <v>1500</v>
      </c>
      <c r="C124" s="586">
        <v>6.9</v>
      </c>
      <c r="D124" s="813" t="s">
        <v>14</v>
      </c>
      <c r="E124" s="586">
        <v>324</v>
      </c>
      <c r="F124" s="586">
        <v>2235.6</v>
      </c>
      <c r="G124" s="586">
        <v>138</v>
      </c>
      <c r="H124" s="586">
        <v>952.2</v>
      </c>
      <c r="I124" s="586">
        <v>3187.8</v>
      </c>
      <c r="J124" s="811"/>
      <c r="K124" s="528"/>
      <c r="L124" s="516">
        <v>6.9</v>
      </c>
      <c r="M124" s="517">
        <v>0</v>
      </c>
      <c r="N124" s="517">
        <v>0</v>
      </c>
      <c r="O124" s="517">
        <v>6.9</v>
      </c>
      <c r="P124" s="192"/>
    </row>
    <row r="125" spans="1:16" s="195" customFormat="1" ht="20.85" hidden="1" customHeight="1">
      <c r="A125" s="811"/>
      <c r="B125" s="47" t="s">
        <v>54</v>
      </c>
      <c r="C125" s="586">
        <v>10.68</v>
      </c>
      <c r="D125" s="813" t="s">
        <v>13</v>
      </c>
      <c r="E125" s="33">
        <v>311</v>
      </c>
      <c r="F125" s="33">
        <v>3321</v>
      </c>
      <c r="G125" s="33">
        <v>94</v>
      </c>
      <c r="H125" s="586">
        <v>1003.92</v>
      </c>
      <c r="I125" s="586">
        <v>4324.92</v>
      </c>
      <c r="J125" s="811"/>
      <c r="K125" s="528"/>
      <c r="L125" s="516">
        <v>10.68</v>
      </c>
      <c r="M125" s="516">
        <v>2.76</v>
      </c>
      <c r="N125" s="516">
        <v>7.92</v>
      </c>
      <c r="O125" s="516">
        <v>0</v>
      </c>
      <c r="P125" s="192"/>
    </row>
    <row r="126" spans="1:16" s="195" customFormat="1" ht="20.85" hidden="1" customHeight="1">
      <c r="A126" s="811"/>
      <c r="B126" s="812" t="s">
        <v>365</v>
      </c>
      <c r="C126" s="586">
        <v>10.199999999999999</v>
      </c>
      <c r="D126" s="813" t="s">
        <v>13</v>
      </c>
      <c r="E126" s="586">
        <v>82</v>
      </c>
      <c r="F126" s="586">
        <v>836.4</v>
      </c>
      <c r="G126" s="586">
        <v>105</v>
      </c>
      <c r="H126" s="586">
        <v>1071</v>
      </c>
      <c r="I126" s="586">
        <v>1907.4</v>
      </c>
      <c r="J126" s="811"/>
      <c r="K126" s="528"/>
      <c r="L126" s="516">
        <v>10.199999999999999</v>
      </c>
      <c r="M126" s="516">
        <v>0</v>
      </c>
      <c r="N126" s="516">
        <v>0</v>
      </c>
      <c r="O126" s="516">
        <v>10.199999999999999</v>
      </c>
      <c r="P126" s="192"/>
    </row>
    <row r="127" spans="1:16" s="195" customFormat="1" ht="20.85" hidden="1" customHeight="1">
      <c r="A127" s="811"/>
      <c r="B127" s="812" t="s">
        <v>364</v>
      </c>
      <c r="C127" s="586">
        <v>13.44</v>
      </c>
      <c r="D127" s="813" t="s">
        <v>13</v>
      </c>
      <c r="E127" s="586">
        <v>82</v>
      </c>
      <c r="F127" s="586">
        <v>1102.08</v>
      </c>
      <c r="G127" s="586">
        <v>87</v>
      </c>
      <c r="H127" s="586">
        <v>1169.28</v>
      </c>
      <c r="I127" s="586">
        <v>2271.3599999999997</v>
      </c>
      <c r="J127" s="811"/>
      <c r="K127" s="528"/>
      <c r="L127" s="516">
        <v>13.44</v>
      </c>
      <c r="M127" s="516">
        <v>5.52</v>
      </c>
      <c r="N127" s="516">
        <v>7.92</v>
      </c>
      <c r="O127" s="516">
        <v>0</v>
      </c>
      <c r="P127" s="192"/>
    </row>
    <row r="128" spans="1:16" s="195" customFormat="1" ht="20.85" hidden="1" customHeight="1">
      <c r="A128" s="811"/>
      <c r="B128" s="812" t="s">
        <v>363</v>
      </c>
      <c r="C128" s="586">
        <v>7.92</v>
      </c>
      <c r="D128" s="813" t="s">
        <v>13</v>
      </c>
      <c r="E128" s="586">
        <v>428</v>
      </c>
      <c r="F128" s="586">
        <v>3389.76</v>
      </c>
      <c r="G128" s="586">
        <v>128</v>
      </c>
      <c r="H128" s="586">
        <v>1013.76</v>
      </c>
      <c r="I128" s="586">
        <v>4403.5200000000004</v>
      </c>
      <c r="J128" s="811"/>
      <c r="K128" s="528"/>
      <c r="L128" s="516">
        <v>7.92</v>
      </c>
      <c r="M128" s="516">
        <v>0</v>
      </c>
      <c r="N128" s="516">
        <v>7.92</v>
      </c>
      <c r="O128" s="516">
        <v>0</v>
      </c>
      <c r="P128" s="192"/>
    </row>
    <row r="129" spans="1:16" s="195" customFormat="1" ht="20.85" hidden="1" customHeight="1">
      <c r="A129" s="811"/>
      <c r="B129" s="812" t="s">
        <v>1483</v>
      </c>
      <c r="C129" s="586">
        <v>14.4</v>
      </c>
      <c r="D129" s="813" t="s">
        <v>14</v>
      </c>
      <c r="E129" s="586">
        <v>11.5</v>
      </c>
      <c r="F129" s="586">
        <v>165.6</v>
      </c>
      <c r="G129" s="586">
        <v>5</v>
      </c>
      <c r="H129" s="586">
        <v>72</v>
      </c>
      <c r="I129" s="586">
        <v>237.6</v>
      </c>
      <c r="J129" s="811"/>
      <c r="K129" s="528"/>
      <c r="L129" s="516">
        <v>14.4</v>
      </c>
      <c r="M129" s="516">
        <v>0</v>
      </c>
      <c r="N129" s="516">
        <v>14.4</v>
      </c>
      <c r="O129" s="516">
        <v>0</v>
      </c>
      <c r="P129" s="192"/>
    </row>
    <row r="130" spans="1:16" s="195" customFormat="1" ht="20.85" hidden="1" customHeight="1">
      <c r="A130" s="811"/>
      <c r="B130" s="812" t="s">
        <v>69</v>
      </c>
      <c r="C130" s="586">
        <v>5.52</v>
      </c>
      <c r="D130" s="813" t="s">
        <v>13</v>
      </c>
      <c r="E130" s="33">
        <v>65</v>
      </c>
      <c r="F130" s="33">
        <v>359</v>
      </c>
      <c r="G130" s="33">
        <v>31</v>
      </c>
      <c r="H130" s="586">
        <v>171.12</v>
      </c>
      <c r="I130" s="586">
        <v>530.12</v>
      </c>
      <c r="J130" s="811"/>
      <c r="K130" s="528"/>
      <c r="L130" s="516">
        <v>5.52</v>
      </c>
      <c r="M130" s="516">
        <v>5.52</v>
      </c>
      <c r="N130" s="516">
        <v>0</v>
      </c>
      <c r="O130" s="516">
        <v>0</v>
      </c>
      <c r="P130" s="192"/>
    </row>
    <row r="131" spans="1:16" s="195" customFormat="1" ht="20.85" hidden="1" customHeight="1">
      <c r="A131" s="811"/>
      <c r="B131" s="812" t="s">
        <v>1482</v>
      </c>
      <c r="C131" s="586"/>
      <c r="D131" s="813"/>
      <c r="E131" s="586"/>
      <c r="F131" s="586"/>
      <c r="G131" s="586"/>
      <c r="H131" s="586"/>
      <c r="I131" s="586"/>
      <c r="J131" s="811"/>
      <c r="K131" s="528"/>
      <c r="L131" s="510" t="s">
        <v>11</v>
      </c>
      <c r="M131" s="510" t="s">
        <v>1487</v>
      </c>
      <c r="N131" s="510" t="s">
        <v>1488</v>
      </c>
      <c r="O131" s="510" t="s">
        <v>1504</v>
      </c>
      <c r="P131" s="192"/>
    </row>
    <row r="132" spans="1:16" s="195" customFormat="1" ht="20.85" hidden="1" customHeight="1">
      <c r="A132" s="811"/>
      <c r="B132" s="812" t="s">
        <v>1479</v>
      </c>
      <c r="C132" s="586">
        <v>6</v>
      </c>
      <c r="D132" s="813" t="s">
        <v>14</v>
      </c>
      <c r="E132" s="586">
        <v>1116.67</v>
      </c>
      <c r="F132" s="586">
        <v>6700.02</v>
      </c>
      <c r="G132" s="586">
        <v>0</v>
      </c>
      <c r="H132" s="586">
        <v>0</v>
      </c>
      <c r="I132" s="586">
        <v>6700.02</v>
      </c>
      <c r="J132" s="811"/>
      <c r="K132" s="528"/>
      <c r="L132" s="516">
        <v>6</v>
      </c>
      <c r="M132" s="518">
        <v>6</v>
      </c>
      <c r="N132" s="518">
        <v>0</v>
      </c>
      <c r="O132" s="518">
        <v>0</v>
      </c>
      <c r="P132" s="192"/>
    </row>
    <row r="133" spans="1:16" s="195" customFormat="1" ht="20.85" hidden="1" customHeight="1">
      <c r="A133" s="811"/>
      <c r="B133" s="812" t="s">
        <v>1480</v>
      </c>
      <c r="C133" s="586">
        <v>20.2</v>
      </c>
      <c r="D133" s="813" t="s">
        <v>14</v>
      </c>
      <c r="E133" s="586">
        <v>311.17</v>
      </c>
      <c r="F133" s="586">
        <v>6285.63</v>
      </c>
      <c r="G133" s="586">
        <v>0</v>
      </c>
      <c r="H133" s="586">
        <v>0</v>
      </c>
      <c r="I133" s="586">
        <v>6285.63</v>
      </c>
      <c r="J133" s="811"/>
      <c r="K133" s="528"/>
      <c r="L133" s="516">
        <v>20.200000000000003</v>
      </c>
      <c r="M133" s="518">
        <v>12</v>
      </c>
      <c r="N133" s="518">
        <v>5.6</v>
      </c>
      <c r="O133" s="518">
        <v>2.6</v>
      </c>
      <c r="P133" s="192"/>
    </row>
    <row r="134" spans="1:16" s="195" customFormat="1" ht="20.85" hidden="1" customHeight="1">
      <c r="A134" s="811"/>
      <c r="B134" s="812" t="s">
        <v>1481</v>
      </c>
      <c r="C134" s="586">
        <v>99</v>
      </c>
      <c r="D134" s="813" t="s">
        <v>14</v>
      </c>
      <c r="E134" s="586">
        <v>250.17</v>
      </c>
      <c r="F134" s="586">
        <v>24766.83</v>
      </c>
      <c r="G134" s="586">
        <v>0</v>
      </c>
      <c r="H134" s="586">
        <v>0</v>
      </c>
      <c r="I134" s="586">
        <v>24766.83</v>
      </c>
      <c r="J134" s="811"/>
      <c r="K134" s="528"/>
      <c r="L134" s="516">
        <v>99.75</v>
      </c>
      <c r="M134" s="518">
        <v>12</v>
      </c>
      <c r="N134" s="518">
        <v>78.75</v>
      </c>
      <c r="O134" s="518">
        <v>9</v>
      </c>
      <c r="P134" s="192"/>
    </row>
    <row r="135" spans="1:16" ht="20.85" hidden="1" customHeight="1">
      <c r="A135" s="811"/>
      <c r="B135" s="812" t="s">
        <v>1505</v>
      </c>
      <c r="C135" s="586">
        <v>1</v>
      </c>
      <c r="D135" s="813" t="s">
        <v>11</v>
      </c>
      <c r="E135" s="586">
        <v>3775</v>
      </c>
      <c r="F135" s="586">
        <v>3775</v>
      </c>
      <c r="G135" s="586">
        <v>1133</v>
      </c>
      <c r="H135" s="586">
        <v>1133</v>
      </c>
      <c r="I135" s="586">
        <v>4908</v>
      </c>
      <c r="J135" s="811"/>
      <c r="L135" s="516"/>
      <c r="M135" s="518"/>
      <c r="N135" s="518"/>
      <c r="O135" s="518"/>
    </row>
    <row r="136" spans="1:16" s="210" customFormat="1" ht="20.85" hidden="1" customHeight="1">
      <c r="A136" s="811"/>
      <c r="B136" s="813" t="s">
        <v>1732</v>
      </c>
      <c r="C136" s="586">
        <v>6.9</v>
      </c>
      <c r="D136" s="813" t="s">
        <v>14</v>
      </c>
      <c r="E136" s="586"/>
      <c r="F136" s="586"/>
      <c r="G136" s="586"/>
      <c r="H136" s="586"/>
      <c r="I136" s="586">
        <v>60072.800000000003</v>
      </c>
      <c r="J136" s="814"/>
      <c r="K136" s="528"/>
      <c r="L136" s="211"/>
      <c r="M136" s="211"/>
      <c r="N136" s="193"/>
      <c r="O136" s="192"/>
      <c r="P136" s="192"/>
    </row>
    <row r="137" spans="1:16" s="210" customFormat="1" ht="20.85" hidden="1" customHeight="1">
      <c r="A137" s="815"/>
      <c r="B137" s="829" t="s">
        <v>1503</v>
      </c>
      <c r="C137" s="616"/>
      <c r="D137" s="820"/>
      <c r="E137" s="616"/>
      <c r="F137" s="616"/>
      <c r="G137" s="616"/>
      <c r="H137" s="616"/>
      <c r="I137" s="659">
        <v>8706</v>
      </c>
      <c r="J137" s="817"/>
      <c r="K137" s="528"/>
      <c r="L137" s="211"/>
      <c r="M137" s="211"/>
      <c r="N137" s="193"/>
      <c r="O137" s="192"/>
      <c r="P137" s="192"/>
    </row>
    <row r="138" spans="1:16" s="210" customFormat="1" ht="21.75" hidden="1" customHeight="1">
      <c r="A138" s="807">
        <v>7</v>
      </c>
      <c r="B138" s="821" t="s">
        <v>766</v>
      </c>
      <c r="C138" s="618"/>
      <c r="D138" s="809"/>
      <c r="E138" s="618"/>
      <c r="F138" s="618"/>
      <c r="G138" s="618"/>
      <c r="H138" s="618"/>
      <c r="I138" s="810"/>
      <c r="J138" s="807"/>
      <c r="K138" s="528"/>
      <c r="L138" s="211"/>
      <c r="M138" s="211"/>
      <c r="N138" s="193"/>
      <c r="O138" s="192"/>
      <c r="P138" s="192"/>
    </row>
    <row r="139" spans="1:16" s="210" customFormat="1" ht="21.75" hidden="1" customHeight="1">
      <c r="A139" s="831"/>
      <c r="B139" s="812" t="s">
        <v>1534</v>
      </c>
      <c r="C139" s="798">
        <v>1</v>
      </c>
      <c r="D139" s="813" t="s">
        <v>14</v>
      </c>
      <c r="E139" s="586">
        <v>2595</v>
      </c>
      <c r="F139" s="586">
        <v>2595</v>
      </c>
      <c r="G139" s="586">
        <v>0</v>
      </c>
      <c r="H139" s="586">
        <v>0</v>
      </c>
      <c r="I139" s="586">
        <v>2595</v>
      </c>
      <c r="J139" s="814"/>
      <c r="K139" s="528"/>
      <c r="L139" s="211"/>
      <c r="M139" s="211"/>
      <c r="N139" s="193"/>
      <c r="O139" s="192"/>
      <c r="P139" s="192"/>
    </row>
    <row r="140" spans="1:16" s="210" customFormat="1" ht="21.75" hidden="1" customHeight="1">
      <c r="A140" s="825"/>
      <c r="B140" s="812" t="s">
        <v>1535</v>
      </c>
      <c r="C140" s="798">
        <v>1</v>
      </c>
      <c r="D140" s="813" t="s">
        <v>14</v>
      </c>
      <c r="E140" s="586">
        <v>2203</v>
      </c>
      <c r="F140" s="586">
        <v>2203</v>
      </c>
      <c r="G140" s="586">
        <v>0</v>
      </c>
      <c r="H140" s="586">
        <v>0</v>
      </c>
      <c r="I140" s="586">
        <v>2203</v>
      </c>
      <c r="J140" s="814"/>
      <c r="K140" s="528"/>
      <c r="L140" s="211"/>
      <c r="M140" s="211"/>
      <c r="N140" s="193"/>
      <c r="O140" s="192"/>
      <c r="P140" s="192"/>
    </row>
    <row r="141" spans="1:16" s="210" customFormat="1" ht="21.75" hidden="1" customHeight="1">
      <c r="A141" s="811"/>
      <c r="B141" s="826"/>
      <c r="C141" s="586"/>
      <c r="D141" s="813"/>
      <c r="E141" s="586"/>
      <c r="F141" s="586"/>
      <c r="G141" s="586"/>
      <c r="H141" s="586"/>
      <c r="I141" s="794"/>
      <c r="J141" s="814"/>
      <c r="K141" s="528"/>
      <c r="L141" s="211"/>
      <c r="M141" s="211"/>
      <c r="N141" s="193"/>
      <c r="O141" s="192"/>
      <c r="P141" s="192"/>
    </row>
    <row r="142" spans="1:16" s="210" customFormat="1" ht="21.75" hidden="1" customHeight="1">
      <c r="A142" s="811"/>
      <c r="B142" s="826"/>
      <c r="C142" s="586"/>
      <c r="D142" s="813"/>
      <c r="E142" s="586"/>
      <c r="F142" s="586"/>
      <c r="G142" s="586"/>
      <c r="H142" s="586"/>
      <c r="I142" s="794"/>
      <c r="J142" s="814"/>
      <c r="K142" s="528"/>
      <c r="L142" s="211"/>
      <c r="M142" s="211"/>
      <c r="N142" s="193"/>
      <c r="O142" s="192"/>
      <c r="P142" s="192"/>
    </row>
    <row r="143" spans="1:16" s="210" customFormat="1" ht="21.75" hidden="1" customHeight="1">
      <c r="A143" s="811"/>
      <c r="B143" s="826"/>
      <c r="C143" s="586"/>
      <c r="D143" s="813"/>
      <c r="E143" s="586"/>
      <c r="F143" s="586"/>
      <c r="G143" s="586"/>
      <c r="H143" s="586"/>
      <c r="I143" s="794"/>
      <c r="J143" s="814"/>
      <c r="K143" s="528"/>
      <c r="L143" s="211"/>
      <c r="M143" s="211"/>
      <c r="N143" s="193"/>
      <c r="O143" s="192"/>
      <c r="P143" s="192"/>
    </row>
    <row r="144" spans="1:16" s="210" customFormat="1" ht="21.75" hidden="1" customHeight="1">
      <c r="A144" s="811"/>
      <c r="B144" s="826"/>
      <c r="C144" s="586"/>
      <c r="D144" s="813"/>
      <c r="E144" s="586"/>
      <c r="F144" s="586"/>
      <c r="G144" s="586"/>
      <c r="H144" s="586"/>
      <c r="I144" s="794"/>
      <c r="J144" s="814"/>
      <c r="K144" s="528"/>
      <c r="L144" s="211"/>
      <c r="M144" s="211"/>
      <c r="N144" s="193"/>
      <c r="O144" s="192"/>
      <c r="P144" s="192"/>
    </row>
    <row r="145" spans="1:16" s="210" customFormat="1" ht="21.75" hidden="1" customHeight="1">
      <c r="A145" s="811"/>
      <c r="B145" s="826"/>
      <c r="C145" s="586"/>
      <c r="D145" s="813"/>
      <c r="E145" s="586"/>
      <c r="F145" s="586"/>
      <c r="G145" s="586"/>
      <c r="H145" s="586"/>
      <c r="I145" s="794"/>
      <c r="J145" s="814"/>
      <c r="K145" s="528"/>
      <c r="L145" s="211"/>
      <c r="M145" s="211"/>
      <c r="N145" s="193"/>
      <c r="O145" s="192"/>
      <c r="P145" s="192"/>
    </row>
    <row r="146" spans="1:16" s="210" customFormat="1" ht="21.75" hidden="1" customHeight="1">
      <c r="A146" s="811"/>
      <c r="B146" s="826"/>
      <c r="C146" s="586"/>
      <c r="D146" s="813"/>
      <c r="E146" s="586"/>
      <c r="F146" s="586"/>
      <c r="G146" s="586"/>
      <c r="H146" s="586"/>
      <c r="I146" s="794"/>
      <c r="J146" s="814"/>
      <c r="K146" s="528"/>
      <c r="L146" s="211"/>
      <c r="M146" s="211"/>
      <c r="N146" s="193"/>
      <c r="O146" s="192"/>
      <c r="P146" s="192"/>
    </row>
    <row r="147" spans="1:16" s="213" customFormat="1" ht="21.75" hidden="1" customHeight="1">
      <c r="A147" s="825"/>
      <c r="B147" s="826"/>
      <c r="C147" s="793"/>
      <c r="D147" s="792"/>
      <c r="E147" s="586"/>
      <c r="F147" s="586"/>
      <c r="G147" s="586"/>
      <c r="H147" s="586"/>
      <c r="I147" s="586"/>
      <c r="J147" s="792"/>
      <c r="K147" s="512"/>
      <c r="L147" s="214"/>
      <c r="M147" s="214"/>
      <c r="N147" s="193"/>
      <c r="O147" s="192"/>
      <c r="P147" s="192"/>
    </row>
    <row r="148" spans="1:16" s="210" customFormat="1" ht="21.75" hidden="1" customHeight="1">
      <c r="A148" s="811"/>
      <c r="B148" s="826"/>
      <c r="C148" s="586"/>
      <c r="D148" s="813"/>
      <c r="E148" s="586"/>
      <c r="F148" s="586"/>
      <c r="G148" s="586"/>
      <c r="H148" s="586"/>
      <c r="I148" s="794"/>
      <c r="J148" s="814"/>
      <c r="K148" s="528"/>
      <c r="L148" s="211"/>
      <c r="M148" s="211"/>
      <c r="N148" s="193"/>
      <c r="O148" s="192"/>
      <c r="P148" s="192"/>
    </row>
    <row r="149" spans="1:16" s="210" customFormat="1" ht="21.75" hidden="1" customHeight="1">
      <c r="A149" s="811"/>
      <c r="B149" s="826"/>
      <c r="C149" s="586"/>
      <c r="D149" s="813"/>
      <c r="E149" s="586"/>
      <c r="F149" s="586"/>
      <c r="G149" s="586"/>
      <c r="H149" s="586"/>
      <c r="I149" s="794"/>
      <c r="J149" s="814"/>
      <c r="K149" s="528"/>
      <c r="L149" s="211"/>
      <c r="M149" s="211"/>
      <c r="N149" s="193"/>
      <c r="O149" s="192"/>
      <c r="P149" s="192"/>
    </row>
    <row r="150" spans="1:16" s="210" customFormat="1" ht="21.75" hidden="1" customHeight="1">
      <c r="A150" s="811"/>
      <c r="B150" s="826"/>
      <c r="C150" s="586"/>
      <c r="D150" s="813"/>
      <c r="E150" s="586"/>
      <c r="F150" s="586"/>
      <c r="G150" s="586"/>
      <c r="H150" s="586"/>
      <c r="I150" s="794"/>
      <c r="J150" s="814"/>
      <c r="K150" s="528"/>
      <c r="L150" s="211"/>
      <c r="M150" s="211"/>
      <c r="N150" s="193"/>
      <c r="O150" s="192"/>
      <c r="P150" s="192"/>
    </row>
    <row r="151" spans="1:16" s="210" customFormat="1" ht="21.75" hidden="1" customHeight="1">
      <c r="A151" s="811"/>
      <c r="B151" s="826"/>
      <c r="C151" s="586"/>
      <c r="D151" s="813"/>
      <c r="E151" s="586"/>
      <c r="F151" s="586"/>
      <c r="G151" s="586"/>
      <c r="H151" s="586"/>
      <c r="I151" s="794"/>
      <c r="J151" s="814"/>
      <c r="K151" s="528"/>
      <c r="L151" s="211"/>
      <c r="M151" s="211"/>
      <c r="N151" s="193"/>
      <c r="O151" s="192"/>
      <c r="P151" s="192"/>
    </row>
    <row r="152" spans="1:16" s="210" customFormat="1" ht="21.75" hidden="1" customHeight="1">
      <c r="A152" s="811"/>
      <c r="B152" s="826"/>
      <c r="C152" s="586"/>
      <c r="D152" s="813"/>
      <c r="E152" s="586"/>
      <c r="F152" s="586"/>
      <c r="G152" s="586"/>
      <c r="H152" s="586"/>
      <c r="I152" s="794"/>
      <c r="J152" s="814"/>
      <c r="K152" s="528"/>
      <c r="L152" s="211"/>
      <c r="M152" s="211"/>
      <c r="N152" s="193"/>
      <c r="O152" s="192"/>
      <c r="P152" s="192"/>
    </row>
    <row r="153" spans="1:16" s="210" customFormat="1" ht="21.75" hidden="1" customHeight="1">
      <c r="A153" s="815"/>
      <c r="B153" s="805" t="s">
        <v>1733</v>
      </c>
      <c r="C153" s="616"/>
      <c r="D153" s="820"/>
      <c r="E153" s="616"/>
      <c r="F153" s="616"/>
      <c r="G153" s="616"/>
      <c r="H153" s="616"/>
      <c r="I153" s="659">
        <v>4798</v>
      </c>
      <c r="J153" s="817"/>
      <c r="K153" s="528"/>
      <c r="L153" s="211"/>
      <c r="M153" s="211"/>
      <c r="N153" s="193"/>
      <c r="O153" s="192"/>
      <c r="P153" s="192"/>
    </row>
    <row r="154" spans="1:16" s="195" customFormat="1" ht="21.75" hidden="1" customHeight="1">
      <c r="A154" s="830"/>
      <c r="B154" s="821" t="s">
        <v>1534</v>
      </c>
      <c r="C154" s="618"/>
      <c r="D154" s="809"/>
      <c r="E154" s="618"/>
      <c r="F154" s="618"/>
      <c r="G154" s="618"/>
      <c r="H154" s="618"/>
      <c r="I154" s="618"/>
      <c r="J154" s="818"/>
      <c r="K154" s="528"/>
      <c r="L154" s="202"/>
      <c r="M154" s="202"/>
      <c r="N154" s="193"/>
      <c r="O154" s="192"/>
      <c r="P154" s="192"/>
    </row>
    <row r="155" spans="1:16" s="195" customFormat="1" ht="21.75" hidden="1" customHeight="1">
      <c r="A155" s="814"/>
      <c r="B155" s="828" t="s">
        <v>1628</v>
      </c>
      <c r="C155" s="586">
        <v>22</v>
      </c>
      <c r="D155" s="813" t="s">
        <v>28</v>
      </c>
      <c r="E155" s="586">
        <v>945</v>
      </c>
      <c r="F155" s="586">
        <v>20790</v>
      </c>
      <c r="G155" s="586">
        <v>129</v>
      </c>
      <c r="H155" s="586">
        <v>2838</v>
      </c>
      <c r="I155" s="586">
        <v>23628</v>
      </c>
      <c r="J155" s="811"/>
      <c r="K155" s="528"/>
      <c r="L155" s="202"/>
      <c r="M155" s="202"/>
      <c r="N155" s="193"/>
      <c r="O155" s="192"/>
      <c r="P155" s="192"/>
    </row>
    <row r="156" spans="1:16" s="195" customFormat="1" ht="21.75" hidden="1" customHeight="1">
      <c r="A156" s="811"/>
      <c r="B156" s="828" t="s">
        <v>349</v>
      </c>
      <c r="C156" s="586">
        <v>0.88</v>
      </c>
      <c r="D156" s="813" t="s">
        <v>30</v>
      </c>
      <c r="E156" s="468">
        <v>510</v>
      </c>
      <c r="F156" s="586">
        <v>448.8</v>
      </c>
      <c r="G156" s="468">
        <v>104</v>
      </c>
      <c r="H156" s="586">
        <v>91.52</v>
      </c>
      <c r="I156" s="586">
        <v>540.32000000000005</v>
      </c>
      <c r="J156" s="811"/>
      <c r="K156" s="528"/>
      <c r="L156" s="202"/>
      <c r="M156" s="202"/>
      <c r="N156" s="193"/>
      <c r="O156" s="192"/>
      <c r="P156" s="192"/>
    </row>
    <row r="157" spans="1:16" s="195" customFormat="1" ht="21.75" hidden="1" customHeight="1">
      <c r="A157" s="811"/>
      <c r="B157" s="828" t="s">
        <v>32</v>
      </c>
      <c r="C157" s="586">
        <v>0.7</v>
      </c>
      <c r="D157" s="813" t="s">
        <v>30</v>
      </c>
      <c r="E157" s="468">
        <v>2460</v>
      </c>
      <c r="F157" s="458">
        <v>1722</v>
      </c>
      <c r="G157" s="33">
        <v>327</v>
      </c>
      <c r="H157" s="586">
        <v>228.9</v>
      </c>
      <c r="I157" s="586">
        <v>1950.9</v>
      </c>
      <c r="J157" s="811"/>
      <c r="K157" s="528"/>
      <c r="L157" s="202"/>
      <c r="M157" s="202"/>
      <c r="N157" s="193"/>
      <c r="O157" s="192"/>
      <c r="P157" s="192"/>
    </row>
    <row r="158" spans="1:16" s="195" customFormat="1" ht="21.75" hidden="1" customHeight="1">
      <c r="A158" s="811"/>
      <c r="B158" s="828" t="s">
        <v>876</v>
      </c>
      <c r="C158" s="586">
        <v>5.19</v>
      </c>
      <c r="D158" s="813" t="s">
        <v>30</v>
      </c>
      <c r="E158" s="468">
        <v>2470.6</v>
      </c>
      <c r="F158" s="458">
        <v>12822</v>
      </c>
      <c r="G158" s="468">
        <v>519</v>
      </c>
      <c r="H158" s="586">
        <v>2693.61</v>
      </c>
      <c r="I158" s="586">
        <v>15515.61</v>
      </c>
      <c r="J158" s="811"/>
      <c r="K158" s="528"/>
      <c r="L158" s="202"/>
      <c r="M158" s="202"/>
      <c r="N158" s="193"/>
      <c r="O158" s="192"/>
      <c r="P158" s="192"/>
    </row>
    <row r="159" spans="1:16" s="195" customFormat="1" ht="21.75" hidden="1" customHeight="1">
      <c r="A159" s="811"/>
      <c r="B159" s="828" t="s">
        <v>33</v>
      </c>
      <c r="C159" s="586">
        <v>43.69</v>
      </c>
      <c r="D159" s="813" t="s">
        <v>13</v>
      </c>
      <c r="E159" s="468">
        <v>385</v>
      </c>
      <c r="F159" s="458">
        <v>16821</v>
      </c>
      <c r="G159" s="458">
        <v>0</v>
      </c>
      <c r="H159" s="586">
        <v>0</v>
      </c>
      <c r="I159" s="586">
        <v>16821</v>
      </c>
      <c r="J159" s="811"/>
      <c r="K159" s="528"/>
      <c r="L159" s="202"/>
      <c r="M159" s="202"/>
      <c r="N159" s="193"/>
      <c r="O159" s="192"/>
      <c r="P159" s="192"/>
    </row>
    <row r="160" spans="1:16" s="195" customFormat="1" ht="21.75" hidden="1" customHeight="1">
      <c r="A160" s="811"/>
      <c r="B160" s="828" t="s">
        <v>34</v>
      </c>
      <c r="C160" s="586">
        <v>54.61</v>
      </c>
      <c r="D160" s="813" t="s">
        <v>13</v>
      </c>
      <c r="E160" s="458">
        <v>0</v>
      </c>
      <c r="F160" s="458">
        <v>0</v>
      </c>
      <c r="G160" s="468">
        <v>139</v>
      </c>
      <c r="H160" s="586">
        <v>7590.79</v>
      </c>
      <c r="I160" s="586">
        <v>7590.79</v>
      </c>
      <c r="J160" s="811"/>
      <c r="K160" s="528"/>
      <c r="L160" s="202"/>
      <c r="M160" s="202"/>
      <c r="N160" s="193"/>
      <c r="O160" s="192"/>
      <c r="P160" s="192"/>
    </row>
    <row r="161" spans="1:18" s="195" customFormat="1" ht="21.75" hidden="1" customHeight="1">
      <c r="A161" s="811"/>
      <c r="B161" s="828" t="s">
        <v>35</v>
      </c>
      <c r="C161" s="586">
        <v>13.11</v>
      </c>
      <c r="D161" s="813" t="s">
        <v>36</v>
      </c>
      <c r="E161" s="468">
        <v>256</v>
      </c>
      <c r="F161" s="458">
        <v>3356</v>
      </c>
      <c r="G161" s="458">
        <v>0</v>
      </c>
      <c r="H161" s="586">
        <v>0</v>
      </c>
      <c r="I161" s="586">
        <v>3356</v>
      </c>
      <c r="J161" s="811"/>
      <c r="K161" s="528"/>
      <c r="L161" s="202"/>
      <c r="M161" s="202"/>
      <c r="N161" s="193"/>
      <c r="O161" s="192"/>
      <c r="P161" s="192"/>
    </row>
    <row r="162" spans="1:18" s="195" customFormat="1" ht="21.75" hidden="1" customHeight="1">
      <c r="A162" s="811"/>
      <c r="B162" s="828" t="s">
        <v>38</v>
      </c>
      <c r="C162" s="586">
        <v>13.65</v>
      </c>
      <c r="D162" s="813" t="s">
        <v>39</v>
      </c>
      <c r="E162" s="33">
        <v>32.71</v>
      </c>
      <c r="F162" s="458">
        <v>446</v>
      </c>
      <c r="G162" s="458">
        <v>0</v>
      </c>
      <c r="H162" s="586">
        <v>0</v>
      </c>
      <c r="I162" s="586">
        <v>446</v>
      </c>
      <c r="J162" s="811"/>
      <c r="K162" s="528"/>
      <c r="L162" s="202"/>
      <c r="M162" s="202"/>
      <c r="N162" s="193"/>
      <c r="O162" s="192"/>
      <c r="P162" s="192"/>
    </row>
    <row r="163" spans="1:18" s="195" customFormat="1" ht="21.75" hidden="1" customHeight="1">
      <c r="A163" s="811"/>
      <c r="B163" s="828" t="s">
        <v>346</v>
      </c>
      <c r="C163" s="586">
        <v>96.65</v>
      </c>
      <c r="D163" s="813" t="s">
        <v>39</v>
      </c>
      <c r="E163" s="586">
        <v>20.5</v>
      </c>
      <c r="F163" s="33">
        <v>1981</v>
      </c>
      <c r="G163" s="33">
        <v>4.4000000000000004</v>
      </c>
      <c r="H163" s="586">
        <v>425.26</v>
      </c>
      <c r="I163" s="586">
        <v>2406.2600000000002</v>
      </c>
      <c r="J163" s="811"/>
      <c r="K163" s="528"/>
      <c r="L163" s="202"/>
      <c r="M163" s="202"/>
      <c r="N163" s="193"/>
      <c r="O163" s="192"/>
      <c r="P163" s="192"/>
    </row>
    <row r="164" spans="1:18" s="195" customFormat="1" ht="21.75" hidden="1" customHeight="1">
      <c r="A164" s="811"/>
      <c r="B164" s="828" t="s">
        <v>345</v>
      </c>
      <c r="C164" s="586">
        <v>31.99</v>
      </c>
      <c r="D164" s="813" t="s">
        <v>39</v>
      </c>
      <c r="E164" s="579">
        <v>19.850000000000001</v>
      </c>
      <c r="F164" s="458">
        <v>635</v>
      </c>
      <c r="G164" s="33">
        <v>3.6</v>
      </c>
      <c r="H164" s="586">
        <v>115.16</v>
      </c>
      <c r="I164" s="586">
        <v>750.16</v>
      </c>
      <c r="J164" s="811"/>
      <c r="K164" s="528"/>
      <c r="L164" s="202"/>
      <c r="M164" s="202"/>
      <c r="N164" s="193"/>
      <c r="O164" s="192"/>
      <c r="P164" s="192"/>
    </row>
    <row r="165" spans="1:18" s="195" customFormat="1" ht="21.75" hidden="1" customHeight="1">
      <c r="A165" s="811"/>
      <c r="B165" s="828" t="s">
        <v>344</v>
      </c>
      <c r="C165" s="586">
        <v>196.21</v>
      </c>
      <c r="D165" s="813" t="s">
        <v>39</v>
      </c>
      <c r="E165" s="579">
        <v>19.850000000000001</v>
      </c>
      <c r="F165" s="586">
        <v>3894.77</v>
      </c>
      <c r="G165" s="33">
        <v>3.6</v>
      </c>
      <c r="H165" s="586">
        <v>706.36</v>
      </c>
      <c r="I165" s="586">
        <v>4601.13</v>
      </c>
      <c r="J165" s="811"/>
      <c r="K165" s="528"/>
      <c r="L165" s="202"/>
      <c r="M165" s="202"/>
      <c r="N165" s="193"/>
      <c r="O165" s="192"/>
      <c r="P165" s="192"/>
    </row>
    <row r="166" spans="1:18" s="195" customFormat="1" ht="21.75" hidden="1" customHeight="1">
      <c r="A166" s="811"/>
      <c r="B166" s="828" t="s">
        <v>46</v>
      </c>
      <c r="C166" s="33">
        <v>9.75</v>
      </c>
      <c r="D166" s="49" t="s">
        <v>39</v>
      </c>
      <c r="E166" s="33">
        <v>27.29</v>
      </c>
      <c r="F166" s="586">
        <v>266.08</v>
      </c>
      <c r="G166" s="586">
        <v>0</v>
      </c>
      <c r="H166" s="586">
        <v>0</v>
      </c>
      <c r="I166" s="586">
        <v>266.08</v>
      </c>
      <c r="J166" s="811"/>
      <c r="K166" s="528"/>
      <c r="L166" s="202"/>
      <c r="M166" s="202"/>
      <c r="N166" s="193"/>
      <c r="O166" s="192"/>
      <c r="P166" s="192"/>
    </row>
    <row r="167" spans="1:18" s="195" customFormat="1" ht="21.75" hidden="1" customHeight="1">
      <c r="A167" s="811"/>
      <c r="B167" s="828"/>
      <c r="C167" s="33"/>
      <c r="D167" s="49"/>
      <c r="E167" s="33"/>
      <c r="F167" s="586"/>
      <c r="G167" s="586"/>
      <c r="H167" s="586"/>
      <c r="I167" s="586"/>
      <c r="J167" s="811"/>
      <c r="K167" s="528"/>
      <c r="L167" s="202"/>
      <c r="M167" s="202"/>
      <c r="N167" s="193"/>
      <c r="O167" s="192"/>
      <c r="P167" s="192"/>
    </row>
    <row r="168" spans="1:18" s="195" customFormat="1" ht="21.75" hidden="1" customHeight="1">
      <c r="A168" s="811"/>
      <c r="B168" s="813" t="s">
        <v>1734</v>
      </c>
      <c r="C168" s="586">
        <v>30</v>
      </c>
      <c r="D168" s="813" t="s">
        <v>14</v>
      </c>
      <c r="E168" s="586"/>
      <c r="F168" s="586"/>
      <c r="G168" s="586"/>
      <c r="H168" s="586"/>
      <c r="I168" s="586">
        <v>77872.25</v>
      </c>
      <c r="J168" s="811"/>
      <c r="K168" s="528"/>
      <c r="L168" s="202"/>
      <c r="M168" s="202"/>
      <c r="N168" s="193"/>
      <c r="O168" s="192"/>
      <c r="P168" s="192"/>
    </row>
    <row r="169" spans="1:18" s="195" customFormat="1" ht="21.75" hidden="1" customHeight="1">
      <c r="A169" s="815"/>
      <c r="B169" s="829" t="s">
        <v>362</v>
      </c>
      <c r="C169" s="616"/>
      <c r="D169" s="820"/>
      <c r="E169" s="616"/>
      <c r="F169" s="616"/>
      <c r="G169" s="616"/>
      <c r="H169" s="616"/>
      <c r="I169" s="659">
        <v>2595</v>
      </c>
      <c r="J169" s="815"/>
      <c r="K169" s="528"/>
      <c r="L169" s="202"/>
      <c r="M169" s="202"/>
      <c r="N169" s="193"/>
      <c r="O169" s="192"/>
      <c r="P169" s="192"/>
    </row>
    <row r="170" spans="1:18" s="210" customFormat="1" ht="21.75" hidden="1" customHeight="1">
      <c r="A170" s="830"/>
      <c r="B170" s="821" t="s">
        <v>1535</v>
      </c>
      <c r="C170" s="618"/>
      <c r="D170" s="809"/>
      <c r="E170" s="618"/>
      <c r="F170" s="618"/>
      <c r="G170" s="618"/>
      <c r="H170" s="618"/>
      <c r="I170" s="810"/>
      <c r="J170" s="807"/>
      <c r="K170" s="528"/>
      <c r="L170" s="520" t="s">
        <v>11</v>
      </c>
      <c r="M170" s="520" t="s">
        <v>1454</v>
      </c>
      <c r="N170" s="520" t="s">
        <v>1461</v>
      </c>
      <c r="O170" s="192"/>
      <c r="P170" s="192"/>
    </row>
    <row r="171" spans="1:18" s="210" customFormat="1" ht="21.75" hidden="1" customHeight="1">
      <c r="A171" s="832"/>
      <c r="B171" s="823" t="s">
        <v>360</v>
      </c>
      <c r="C171" s="586">
        <v>5.13</v>
      </c>
      <c r="D171" s="813" t="s">
        <v>13</v>
      </c>
      <c r="E171" s="586">
        <v>292</v>
      </c>
      <c r="F171" s="586">
        <v>1498</v>
      </c>
      <c r="G171" s="586">
        <v>84</v>
      </c>
      <c r="H171" s="586">
        <v>431</v>
      </c>
      <c r="I171" s="586">
        <v>1929</v>
      </c>
      <c r="J171" s="814"/>
      <c r="K171" s="528"/>
      <c r="L171" s="511">
        <v>5.13</v>
      </c>
      <c r="M171" s="511">
        <v>2.85</v>
      </c>
      <c r="N171" s="511">
        <v>1.8</v>
      </c>
      <c r="O171" s="1077"/>
      <c r="P171" s="1077"/>
      <c r="Q171" s="1077"/>
      <c r="R171" s="212"/>
    </row>
    <row r="172" spans="1:18" s="210" customFormat="1" ht="21.75" hidden="1" customHeight="1">
      <c r="A172" s="832"/>
      <c r="B172" s="823" t="s">
        <v>1515</v>
      </c>
      <c r="C172" s="586">
        <v>3</v>
      </c>
      <c r="D172" s="813" t="s">
        <v>14</v>
      </c>
      <c r="E172" s="586">
        <v>168</v>
      </c>
      <c r="F172" s="586">
        <v>504</v>
      </c>
      <c r="G172" s="586">
        <v>64</v>
      </c>
      <c r="H172" s="586">
        <v>192</v>
      </c>
      <c r="I172" s="586">
        <v>696</v>
      </c>
      <c r="J172" s="814"/>
      <c r="K172" s="528"/>
      <c r="L172" s="511">
        <v>3</v>
      </c>
      <c r="M172" s="511">
        <v>3</v>
      </c>
      <c r="N172" s="511">
        <v>0</v>
      </c>
      <c r="O172" s="1077"/>
      <c r="P172" s="1077"/>
      <c r="Q172" s="1077"/>
      <c r="R172" s="212"/>
    </row>
    <row r="173" spans="1:18" s="210" customFormat="1" ht="21.75" hidden="1" customHeight="1">
      <c r="A173" s="832"/>
      <c r="B173" s="823" t="s">
        <v>359</v>
      </c>
      <c r="C173" s="586">
        <v>10</v>
      </c>
      <c r="D173" s="813" t="s">
        <v>13</v>
      </c>
      <c r="E173" s="33">
        <v>82</v>
      </c>
      <c r="F173" s="33">
        <v>820</v>
      </c>
      <c r="G173" s="33">
        <v>115</v>
      </c>
      <c r="H173" s="586">
        <v>1150</v>
      </c>
      <c r="I173" s="586">
        <v>1970</v>
      </c>
      <c r="J173" s="814"/>
      <c r="K173" s="528"/>
      <c r="L173" s="511">
        <v>10</v>
      </c>
      <c r="M173" s="511">
        <v>6</v>
      </c>
      <c r="N173" s="511">
        <v>4</v>
      </c>
      <c r="O173" s="1077"/>
      <c r="P173" s="1077"/>
      <c r="Q173" s="1077"/>
      <c r="R173" s="212"/>
    </row>
    <row r="174" spans="1:18" s="210" customFormat="1" ht="21.75" hidden="1" customHeight="1">
      <c r="A174" s="832"/>
      <c r="B174" s="823" t="s">
        <v>361</v>
      </c>
      <c r="C174" s="586">
        <v>3.72</v>
      </c>
      <c r="D174" s="813" t="s">
        <v>13</v>
      </c>
      <c r="E174" s="33">
        <v>82</v>
      </c>
      <c r="F174" s="586">
        <v>305</v>
      </c>
      <c r="G174" s="586">
        <v>105</v>
      </c>
      <c r="H174" s="586">
        <v>391</v>
      </c>
      <c r="I174" s="586">
        <v>696</v>
      </c>
      <c r="J174" s="814"/>
      <c r="K174" s="528"/>
      <c r="L174" s="511">
        <v>3.7199999999999998</v>
      </c>
      <c r="M174" s="511">
        <v>1.6199999999999999</v>
      </c>
      <c r="N174" s="511">
        <v>2.1</v>
      </c>
      <c r="O174" s="1077"/>
      <c r="P174" s="1077"/>
      <c r="Q174" s="1077"/>
      <c r="R174" s="212"/>
    </row>
    <row r="175" spans="1:18" s="210" customFormat="1" ht="21.75" hidden="1" customHeight="1">
      <c r="A175" s="832"/>
      <c r="B175" s="823" t="s">
        <v>358</v>
      </c>
      <c r="C175" s="586">
        <v>13.72</v>
      </c>
      <c r="D175" s="813" t="s">
        <v>13</v>
      </c>
      <c r="E175" s="33">
        <v>65</v>
      </c>
      <c r="F175" s="33">
        <v>892</v>
      </c>
      <c r="G175" s="33">
        <v>31</v>
      </c>
      <c r="H175" s="586">
        <v>425</v>
      </c>
      <c r="I175" s="586">
        <v>1317</v>
      </c>
      <c r="J175" s="814"/>
      <c r="K175" s="528"/>
      <c r="L175" s="211"/>
      <c r="M175" s="211"/>
      <c r="N175" s="193"/>
      <c r="O175" s="1077"/>
      <c r="P175" s="1077"/>
      <c r="Q175" s="1077"/>
      <c r="R175" s="212"/>
    </row>
    <row r="176" spans="1:18" s="210" customFormat="1" ht="21.75" hidden="1" customHeight="1">
      <c r="A176" s="832"/>
      <c r="B176" s="823"/>
      <c r="C176" s="586"/>
      <c r="D176" s="813"/>
      <c r="E176" s="586"/>
      <c r="F176" s="586"/>
      <c r="G176" s="586"/>
      <c r="H176" s="586"/>
      <c r="I176" s="794"/>
      <c r="J176" s="814"/>
      <c r="K176" s="528"/>
      <c r="L176" s="211"/>
      <c r="M176" s="211"/>
      <c r="N176" s="193"/>
      <c r="O176" s="192"/>
      <c r="P176" s="192"/>
    </row>
    <row r="177" spans="1:21" s="210" customFormat="1" ht="21.75" hidden="1" customHeight="1">
      <c r="A177" s="832"/>
      <c r="B177" s="823"/>
      <c r="C177" s="586"/>
      <c r="D177" s="813"/>
      <c r="E177" s="586"/>
      <c r="F177" s="586"/>
      <c r="G177" s="586"/>
      <c r="H177" s="586"/>
      <c r="I177" s="794"/>
      <c r="J177" s="814"/>
      <c r="K177" s="528"/>
      <c r="L177" s="211"/>
      <c r="M177" s="211"/>
      <c r="N177" s="193"/>
      <c r="O177" s="192"/>
      <c r="P177" s="192"/>
    </row>
    <row r="178" spans="1:21" s="210" customFormat="1" ht="21.75" hidden="1" customHeight="1">
      <c r="A178" s="832"/>
      <c r="B178" s="823"/>
      <c r="C178" s="586"/>
      <c r="D178" s="813"/>
      <c r="E178" s="586"/>
      <c r="F178" s="586"/>
      <c r="G178" s="586"/>
      <c r="H178" s="586"/>
      <c r="I178" s="794"/>
      <c r="J178" s="814"/>
      <c r="K178" s="528"/>
      <c r="L178" s="211"/>
      <c r="M178" s="211"/>
      <c r="N178" s="193"/>
      <c r="O178" s="192"/>
      <c r="P178" s="192"/>
    </row>
    <row r="179" spans="1:21" s="210" customFormat="1" ht="21.75" hidden="1" customHeight="1">
      <c r="A179" s="832"/>
      <c r="B179" s="823"/>
      <c r="C179" s="586"/>
      <c r="D179" s="813"/>
      <c r="E179" s="586"/>
      <c r="F179" s="586"/>
      <c r="G179" s="586"/>
      <c r="H179" s="586"/>
      <c r="I179" s="794"/>
      <c r="J179" s="814"/>
      <c r="K179" s="528"/>
      <c r="L179" s="211"/>
      <c r="M179" s="211"/>
      <c r="N179" s="193"/>
      <c r="O179" s="192"/>
      <c r="P179" s="192"/>
    </row>
    <row r="180" spans="1:21" s="210" customFormat="1" ht="21.75" hidden="1" customHeight="1">
      <c r="A180" s="832"/>
      <c r="B180" s="826"/>
      <c r="C180" s="586"/>
      <c r="D180" s="813"/>
      <c r="E180" s="586"/>
      <c r="F180" s="586"/>
      <c r="G180" s="586"/>
      <c r="H180" s="586"/>
      <c r="I180" s="794"/>
      <c r="J180" s="814"/>
      <c r="K180" s="528"/>
      <c r="L180" s="211"/>
      <c r="M180" s="211"/>
      <c r="N180" s="193"/>
      <c r="O180" s="192"/>
      <c r="P180" s="192"/>
    </row>
    <row r="181" spans="1:21" ht="21.75" hidden="1" customHeight="1">
      <c r="A181" s="832"/>
      <c r="B181" s="826"/>
      <c r="C181" s="586"/>
      <c r="D181" s="813"/>
      <c r="E181" s="586"/>
      <c r="F181" s="586"/>
      <c r="G181" s="586"/>
      <c r="H181" s="586"/>
      <c r="I181" s="794"/>
      <c r="J181" s="814"/>
    </row>
    <row r="182" spans="1:21" s="210" customFormat="1" ht="21.75" hidden="1" customHeight="1">
      <c r="A182" s="832"/>
      <c r="B182" s="826"/>
      <c r="C182" s="586"/>
      <c r="D182" s="813"/>
      <c r="E182" s="586"/>
      <c r="F182" s="586"/>
      <c r="G182" s="586"/>
      <c r="H182" s="586"/>
      <c r="I182" s="794"/>
      <c r="J182" s="814"/>
      <c r="K182" s="528"/>
      <c r="L182" s="211"/>
      <c r="M182" s="211"/>
      <c r="N182" s="193"/>
      <c r="O182" s="192"/>
      <c r="P182" s="192"/>
    </row>
    <row r="183" spans="1:21" s="210" customFormat="1" ht="21.75" hidden="1" customHeight="1">
      <c r="A183" s="832"/>
      <c r="B183" s="826"/>
      <c r="C183" s="586"/>
      <c r="D183" s="813"/>
      <c r="E183" s="586"/>
      <c r="F183" s="586"/>
      <c r="G183" s="586"/>
      <c r="H183" s="586"/>
      <c r="I183" s="794"/>
      <c r="J183" s="814"/>
      <c r="K183" s="528"/>
      <c r="L183" s="211"/>
      <c r="M183" s="211"/>
      <c r="N183" s="193"/>
      <c r="O183" s="192"/>
      <c r="P183" s="192"/>
    </row>
    <row r="184" spans="1:21" s="210" customFormat="1" ht="21.75" hidden="1" customHeight="1">
      <c r="A184" s="811"/>
      <c r="B184" s="833" t="s">
        <v>1735</v>
      </c>
      <c r="C184" s="586">
        <v>3</v>
      </c>
      <c r="D184" s="813" t="s">
        <v>14</v>
      </c>
      <c r="E184" s="586"/>
      <c r="F184" s="586"/>
      <c r="G184" s="586"/>
      <c r="H184" s="586"/>
      <c r="I184" s="794">
        <v>6608</v>
      </c>
      <c r="J184" s="814"/>
      <c r="K184" s="528"/>
      <c r="L184" s="211"/>
      <c r="M184" s="211"/>
      <c r="N184" s="193"/>
      <c r="O184" s="192"/>
      <c r="P184" s="192"/>
    </row>
    <row r="185" spans="1:21" s="210" customFormat="1" ht="21.75" hidden="1" customHeight="1">
      <c r="A185" s="815"/>
      <c r="B185" s="829" t="s">
        <v>357</v>
      </c>
      <c r="C185" s="616"/>
      <c r="D185" s="820"/>
      <c r="E185" s="616"/>
      <c r="F185" s="616"/>
      <c r="G185" s="616"/>
      <c r="H185" s="616"/>
      <c r="I185" s="659">
        <v>2203</v>
      </c>
      <c r="J185" s="817"/>
      <c r="K185" s="528"/>
      <c r="L185" s="211"/>
      <c r="M185" s="211"/>
      <c r="N185" s="193"/>
      <c r="O185" s="192"/>
      <c r="P185" s="192"/>
    </row>
    <row r="186" spans="1:21" s="210" customFormat="1" ht="20.85" hidden="1" customHeight="1">
      <c r="A186" s="807">
        <v>8</v>
      </c>
      <c r="B186" s="821" t="s">
        <v>1484</v>
      </c>
      <c r="C186" s="618"/>
      <c r="D186" s="809"/>
      <c r="E186" s="618"/>
      <c r="F186" s="618"/>
      <c r="G186" s="618"/>
      <c r="H186" s="618"/>
      <c r="I186" s="810"/>
      <c r="J186" s="807"/>
      <c r="K186" s="528"/>
      <c r="L186" s="211"/>
      <c r="M186" s="211"/>
      <c r="N186" s="193"/>
      <c r="O186" s="192"/>
      <c r="P186" s="192"/>
    </row>
    <row r="187" spans="1:21" s="210" customFormat="1" ht="20.85" hidden="1" customHeight="1">
      <c r="A187" s="831"/>
      <c r="B187" s="834" t="s">
        <v>1536</v>
      </c>
      <c r="C187" s="586"/>
      <c r="D187" s="813"/>
      <c r="E187" s="586"/>
      <c r="F187" s="586"/>
      <c r="G187" s="586"/>
      <c r="H187" s="586"/>
      <c r="I187" s="794"/>
      <c r="J187" s="814"/>
      <c r="K187" s="528"/>
      <c r="L187" s="520" t="s">
        <v>1455</v>
      </c>
      <c r="M187" s="520" t="s">
        <v>11</v>
      </c>
      <c r="N187" s="520" t="s">
        <v>1487</v>
      </c>
      <c r="O187" s="520" t="s">
        <v>1488</v>
      </c>
      <c r="P187" s="520" t="s">
        <v>1494</v>
      </c>
      <c r="Q187" s="520" t="s">
        <v>1490</v>
      </c>
      <c r="R187" s="520" t="s">
        <v>1489</v>
      </c>
      <c r="S187" s="520" t="s">
        <v>1448</v>
      </c>
      <c r="T187" s="520" t="s">
        <v>1453</v>
      </c>
      <c r="U187" s="520" t="s">
        <v>1491</v>
      </c>
    </row>
    <row r="188" spans="1:21" s="210" customFormat="1" ht="20.85" hidden="1" customHeight="1">
      <c r="A188" s="811"/>
      <c r="B188" s="812" t="s">
        <v>1516</v>
      </c>
      <c r="C188" s="586">
        <v>449.82</v>
      </c>
      <c r="D188" s="813" t="s">
        <v>39</v>
      </c>
      <c r="E188" s="586">
        <v>160.83000000000001</v>
      </c>
      <c r="F188" s="586">
        <v>72344.55</v>
      </c>
      <c r="G188" s="586">
        <v>10</v>
      </c>
      <c r="H188" s="586">
        <v>4498.2</v>
      </c>
      <c r="I188" s="586">
        <v>76842.75</v>
      </c>
      <c r="J188" s="814"/>
      <c r="K188" s="528"/>
      <c r="L188" s="511">
        <v>449.82</v>
      </c>
      <c r="M188" s="511">
        <v>47.25</v>
      </c>
      <c r="N188" s="511">
        <v>33</v>
      </c>
      <c r="O188" s="511">
        <v>12</v>
      </c>
      <c r="P188" s="511">
        <v>0</v>
      </c>
      <c r="Q188" s="511">
        <v>0</v>
      </c>
      <c r="R188" s="511">
        <v>0</v>
      </c>
      <c r="S188" s="511">
        <v>2.25</v>
      </c>
      <c r="T188" s="511">
        <v>18.899999999999999</v>
      </c>
      <c r="U188" s="511">
        <v>9.52</v>
      </c>
    </row>
    <row r="189" spans="1:21" s="210" customFormat="1" ht="20.85" hidden="1" customHeight="1">
      <c r="A189" s="811"/>
      <c r="B189" s="812" t="s">
        <v>356</v>
      </c>
      <c r="C189" s="586">
        <v>377.55</v>
      </c>
      <c r="D189" s="813" t="s">
        <v>39</v>
      </c>
      <c r="E189" s="586">
        <v>163.96</v>
      </c>
      <c r="F189" s="586">
        <v>61903.1</v>
      </c>
      <c r="G189" s="586">
        <v>10</v>
      </c>
      <c r="H189" s="586">
        <v>3775.5</v>
      </c>
      <c r="I189" s="586">
        <v>65678.600000000006</v>
      </c>
      <c r="J189" s="814"/>
      <c r="K189" s="528"/>
      <c r="L189" s="511">
        <v>377.55</v>
      </c>
      <c r="M189" s="511">
        <v>83.9</v>
      </c>
      <c r="N189" s="511">
        <v>33</v>
      </c>
      <c r="O189" s="511">
        <v>0</v>
      </c>
      <c r="P189" s="511">
        <v>46.9</v>
      </c>
      <c r="Q189" s="511">
        <v>0</v>
      </c>
      <c r="R189" s="511">
        <v>0</v>
      </c>
      <c r="S189" s="511">
        <v>4</v>
      </c>
      <c r="T189" s="511">
        <v>16.78</v>
      </c>
      <c r="U189" s="511">
        <v>4.5</v>
      </c>
    </row>
    <row r="190" spans="1:21" s="210" customFormat="1" ht="20.85" hidden="1" customHeight="1">
      <c r="A190" s="811"/>
      <c r="B190" s="812" t="s">
        <v>355</v>
      </c>
      <c r="C190" s="586">
        <v>35.68</v>
      </c>
      <c r="D190" s="813" t="s">
        <v>13</v>
      </c>
      <c r="E190" s="468">
        <v>50</v>
      </c>
      <c r="F190" s="586">
        <v>1784</v>
      </c>
      <c r="G190" s="468">
        <v>35</v>
      </c>
      <c r="H190" s="586">
        <v>1248.8</v>
      </c>
      <c r="I190" s="586">
        <v>3032.8</v>
      </c>
      <c r="J190" s="814"/>
      <c r="K190" s="528"/>
      <c r="L190" s="511"/>
      <c r="M190" s="511">
        <v>35.68</v>
      </c>
      <c r="N190" s="511">
        <v>0</v>
      </c>
      <c r="O190" s="511">
        <v>0</v>
      </c>
      <c r="P190" s="511">
        <v>0</v>
      </c>
      <c r="Q190" s="511">
        <v>0</v>
      </c>
      <c r="R190" s="511">
        <v>0</v>
      </c>
      <c r="S190" s="511">
        <v>0</v>
      </c>
      <c r="T190" s="511">
        <v>35.68</v>
      </c>
    </row>
    <row r="191" spans="1:21" s="210" customFormat="1" ht="20.85" hidden="1" customHeight="1">
      <c r="A191" s="811"/>
      <c r="B191" s="834" t="s">
        <v>1537</v>
      </c>
      <c r="C191" s="586"/>
      <c r="D191" s="813"/>
      <c r="E191" s="586"/>
      <c r="F191" s="586"/>
      <c r="G191" s="586"/>
      <c r="H191" s="586"/>
      <c r="I191" s="794"/>
      <c r="J191" s="814"/>
      <c r="K191" s="528"/>
      <c r="L191" s="211"/>
      <c r="M191" s="211"/>
      <c r="N191" s="193"/>
      <c r="O191" s="192"/>
      <c r="P191" s="192"/>
      <c r="R191" s="511"/>
      <c r="S191" s="511"/>
      <c r="T191" s="511"/>
      <c r="U191" s="511"/>
    </row>
    <row r="192" spans="1:21" ht="20.85" hidden="1" customHeight="1">
      <c r="A192" s="811"/>
      <c r="B192" s="812" t="s">
        <v>1480</v>
      </c>
      <c r="C192" s="586">
        <v>23.1</v>
      </c>
      <c r="D192" s="813" t="s">
        <v>14</v>
      </c>
      <c r="E192" s="586">
        <v>311.17</v>
      </c>
      <c r="F192" s="586">
        <v>7188.03</v>
      </c>
      <c r="G192" s="586">
        <v>0</v>
      </c>
      <c r="H192" s="586">
        <v>0</v>
      </c>
      <c r="I192" s="586">
        <v>7188.03</v>
      </c>
      <c r="J192" s="814"/>
      <c r="M192" s="511">
        <v>23.1</v>
      </c>
      <c r="N192" s="511">
        <v>22</v>
      </c>
      <c r="O192" s="511">
        <v>0</v>
      </c>
      <c r="P192" s="511">
        <v>0</v>
      </c>
      <c r="Q192" s="511">
        <v>0</v>
      </c>
      <c r="R192" s="511">
        <v>0</v>
      </c>
      <c r="S192" s="511">
        <v>1.1000000000000001</v>
      </c>
    </row>
    <row r="193" spans="1:19" s="210" customFormat="1" ht="20.85" hidden="1" customHeight="1">
      <c r="A193" s="811"/>
      <c r="B193" s="812" t="s">
        <v>1481</v>
      </c>
      <c r="C193" s="586">
        <v>364.4</v>
      </c>
      <c r="D193" s="813" t="s">
        <v>14</v>
      </c>
      <c r="E193" s="586">
        <v>250.17</v>
      </c>
      <c r="F193" s="586">
        <v>91161.95</v>
      </c>
      <c r="G193" s="586">
        <v>0</v>
      </c>
      <c r="H193" s="586">
        <v>0</v>
      </c>
      <c r="I193" s="586">
        <v>91161.95</v>
      </c>
      <c r="J193" s="814"/>
      <c r="K193" s="528"/>
      <c r="L193" s="211"/>
      <c r="M193" s="511">
        <v>364.40000000000003</v>
      </c>
      <c r="N193" s="511">
        <v>22</v>
      </c>
      <c r="O193" s="511">
        <v>310.2</v>
      </c>
      <c r="P193" s="511">
        <v>0</v>
      </c>
      <c r="Q193" s="511">
        <v>0</v>
      </c>
      <c r="R193" s="511">
        <v>14.85</v>
      </c>
      <c r="S193" s="511">
        <v>17.350000000000001</v>
      </c>
    </row>
    <row r="194" spans="1:19" s="210" customFormat="1" ht="20.85" hidden="1" customHeight="1">
      <c r="A194" s="811"/>
      <c r="B194" s="812" t="s">
        <v>1496</v>
      </c>
      <c r="C194" s="586">
        <v>1</v>
      </c>
      <c r="D194" s="813" t="s">
        <v>11</v>
      </c>
      <c r="E194" s="586">
        <v>9835</v>
      </c>
      <c r="F194" s="586">
        <v>9835</v>
      </c>
      <c r="G194" s="586">
        <v>2951</v>
      </c>
      <c r="H194" s="586">
        <v>2951</v>
      </c>
      <c r="I194" s="586">
        <v>12786</v>
      </c>
      <c r="J194" s="814"/>
      <c r="K194" s="528"/>
      <c r="L194" s="211"/>
      <c r="M194" s="211"/>
      <c r="N194" s="193"/>
      <c r="O194" s="192"/>
      <c r="P194" s="192"/>
    </row>
    <row r="195" spans="1:19" s="210" customFormat="1" ht="20.85" hidden="1" customHeight="1">
      <c r="A195" s="811"/>
      <c r="B195" s="834" t="s">
        <v>1538</v>
      </c>
      <c r="C195" s="586"/>
      <c r="D195" s="813"/>
      <c r="E195" s="586"/>
      <c r="F195" s="586"/>
      <c r="G195" s="586"/>
      <c r="H195" s="586"/>
      <c r="I195" s="586"/>
      <c r="J195" s="814"/>
      <c r="K195" s="528"/>
      <c r="L195" s="211"/>
      <c r="M195" s="511"/>
      <c r="N195" s="511"/>
      <c r="O195" s="511"/>
      <c r="P195" s="511"/>
      <c r="Q195" s="511"/>
      <c r="R195" s="511"/>
    </row>
    <row r="196" spans="1:19" s="210" customFormat="1" ht="20.85" hidden="1" customHeight="1">
      <c r="A196" s="811"/>
      <c r="B196" s="812" t="s">
        <v>1495</v>
      </c>
      <c r="C196" s="586">
        <v>12</v>
      </c>
      <c r="D196" s="813" t="s">
        <v>47</v>
      </c>
      <c r="E196" s="586">
        <v>1023</v>
      </c>
      <c r="F196" s="586">
        <v>12276</v>
      </c>
      <c r="G196" s="586">
        <v>0</v>
      </c>
      <c r="H196" s="586">
        <v>0</v>
      </c>
      <c r="I196" s="586">
        <v>12276</v>
      </c>
      <c r="J196" s="814"/>
      <c r="K196" s="528"/>
      <c r="L196" s="211"/>
      <c r="M196" s="211"/>
      <c r="N196" s="193"/>
      <c r="O196" s="192"/>
      <c r="P196" s="192"/>
    </row>
    <row r="197" spans="1:19" s="210" customFormat="1" ht="20.85" hidden="1" customHeight="1">
      <c r="A197" s="811"/>
      <c r="B197" s="812" t="s">
        <v>354</v>
      </c>
      <c r="C197" s="586">
        <v>2</v>
      </c>
      <c r="D197" s="813" t="s">
        <v>47</v>
      </c>
      <c r="E197" s="586">
        <v>52</v>
      </c>
      <c r="F197" s="586">
        <v>104</v>
      </c>
      <c r="G197" s="586">
        <v>0</v>
      </c>
      <c r="H197" s="586">
        <v>0</v>
      </c>
      <c r="I197" s="586">
        <v>104</v>
      </c>
      <c r="J197" s="814"/>
      <c r="K197" s="528"/>
      <c r="L197" s="211"/>
      <c r="M197" s="211"/>
      <c r="N197" s="193"/>
      <c r="O197" s="192"/>
      <c r="P197" s="192"/>
    </row>
    <row r="198" spans="1:19" ht="20.85" hidden="1" customHeight="1">
      <c r="A198" s="814"/>
      <c r="B198" s="812" t="s">
        <v>1497</v>
      </c>
      <c r="C198" s="586">
        <v>2</v>
      </c>
      <c r="D198" s="813" t="s">
        <v>47</v>
      </c>
      <c r="E198" s="586">
        <v>450</v>
      </c>
      <c r="F198" s="586">
        <v>900</v>
      </c>
      <c r="G198" s="586">
        <v>0</v>
      </c>
      <c r="H198" s="586">
        <v>0</v>
      </c>
      <c r="I198" s="586">
        <v>900</v>
      </c>
      <c r="J198" s="814"/>
    </row>
    <row r="199" spans="1:19" s="210" customFormat="1" ht="20.85" hidden="1" customHeight="1">
      <c r="A199" s="811"/>
      <c r="B199" s="812" t="s">
        <v>1517</v>
      </c>
      <c r="C199" s="587">
        <v>122.4</v>
      </c>
      <c r="D199" s="813" t="s">
        <v>39</v>
      </c>
      <c r="E199" s="586">
        <v>22.67</v>
      </c>
      <c r="F199" s="586">
        <v>2774.81</v>
      </c>
      <c r="G199" s="586">
        <v>10</v>
      </c>
      <c r="H199" s="586">
        <v>1224</v>
      </c>
      <c r="I199" s="586">
        <v>3998.81</v>
      </c>
      <c r="J199" s="814"/>
      <c r="K199" s="528"/>
      <c r="L199" s="211"/>
      <c r="M199" s="211"/>
      <c r="N199" s="193"/>
      <c r="O199" s="192"/>
      <c r="P199" s="192"/>
    </row>
    <row r="200" spans="1:19" s="210" customFormat="1" ht="20.85" hidden="1" customHeight="1">
      <c r="A200" s="811"/>
      <c r="B200" s="39" t="s">
        <v>1499</v>
      </c>
      <c r="C200" s="587">
        <v>19.96</v>
      </c>
      <c r="D200" s="40" t="s">
        <v>39</v>
      </c>
      <c r="E200" s="579">
        <v>20.5</v>
      </c>
      <c r="F200" s="33">
        <v>409</v>
      </c>
      <c r="G200" s="586">
        <v>10</v>
      </c>
      <c r="H200" s="33">
        <v>200</v>
      </c>
      <c r="I200" s="33">
        <v>609</v>
      </c>
      <c r="J200" s="814"/>
      <c r="K200" s="528"/>
      <c r="L200" s="211"/>
      <c r="M200" s="211"/>
      <c r="N200" s="193"/>
      <c r="O200" s="192"/>
      <c r="P200" s="192"/>
    </row>
    <row r="201" spans="1:19" s="210" customFormat="1" ht="20.85" hidden="1" customHeight="1">
      <c r="A201" s="811"/>
      <c r="B201" s="812" t="s">
        <v>1498</v>
      </c>
      <c r="C201" s="586">
        <v>1</v>
      </c>
      <c r="D201" s="813" t="s">
        <v>11</v>
      </c>
      <c r="E201" s="586">
        <v>15250</v>
      </c>
      <c r="F201" s="586">
        <v>15250</v>
      </c>
      <c r="G201" s="586">
        <v>4575</v>
      </c>
      <c r="H201" s="586">
        <v>4575</v>
      </c>
      <c r="I201" s="586">
        <v>19825</v>
      </c>
      <c r="J201" s="814"/>
      <c r="K201" s="528"/>
      <c r="L201" s="211"/>
      <c r="M201" s="211"/>
      <c r="N201" s="193"/>
      <c r="O201" s="192"/>
      <c r="P201" s="192"/>
    </row>
    <row r="202" spans="1:19" s="210" customFormat="1" ht="20.85" hidden="1" customHeight="1">
      <c r="A202" s="815"/>
      <c r="B202" s="678" t="s">
        <v>1736</v>
      </c>
      <c r="C202" s="616"/>
      <c r="D202" s="820"/>
      <c r="E202" s="616"/>
      <c r="F202" s="616"/>
      <c r="G202" s="616"/>
      <c r="H202" s="616"/>
      <c r="I202" s="616">
        <v>294402.94</v>
      </c>
      <c r="J202" s="817"/>
      <c r="K202" s="528"/>
      <c r="L202" s="211"/>
      <c r="M202" s="211"/>
      <c r="N202" s="193"/>
      <c r="O202" s="192"/>
      <c r="P202" s="192"/>
    </row>
    <row r="203" spans="1:19" s="210" customFormat="1" ht="21.75" hidden="1" customHeight="1">
      <c r="A203" s="807">
        <v>9</v>
      </c>
      <c r="B203" s="835" t="s">
        <v>1737</v>
      </c>
      <c r="C203" s="618"/>
      <c r="D203" s="809"/>
      <c r="E203" s="618"/>
      <c r="F203" s="618"/>
      <c r="G203" s="618"/>
      <c r="H203" s="618"/>
      <c r="I203" s="810"/>
      <c r="J203" s="807"/>
      <c r="K203" s="528"/>
      <c r="L203" s="211"/>
      <c r="M203" s="211"/>
      <c r="N203" s="193"/>
      <c r="O203" s="192"/>
      <c r="P203" s="192"/>
    </row>
    <row r="204" spans="1:19" s="210" customFormat="1" ht="21.75" hidden="1" customHeight="1">
      <c r="A204" s="831"/>
      <c r="B204" s="812" t="s">
        <v>1522</v>
      </c>
      <c r="C204" s="586"/>
      <c r="D204" s="813" t="s">
        <v>11</v>
      </c>
      <c r="E204" s="586"/>
      <c r="F204" s="586"/>
      <c r="G204" s="586"/>
      <c r="H204" s="586"/>
      <c r="I204" s="586">
        <v>36059.449999999997</v>
      </c>
      <c r="J204" s="814"/>
      <c r="K204" s="528"/>
      <c r="L204" s="211"/>
      <c r="M204" s="211"/>
      <c r="N204" s="193"/>
      <c r="O204" s="192"/>
      <c r="P204" s="192"/>
    </row>
    <row r="205" spans="1:19" s="210" customFormat="1" ht="21.75" hidden="1" customHeight="1">
      <c r="A205" s="825"/>
      <c r="B205" s="812" t="s">
        <v>1523</v>
      </c>
      <c r="C205" s="586"/>
      <c r="D205" s="813" t="s">
        <v>11</v>
      </c>
      <c r="E205" s="586"/>
      <c r="F205" s="586"/>
      <c r="G205" s="586"/>
      <c r="H205" s="586"/>
      <c r="I205" s="586">
        <v>147252.53</v>
      </c>
      <c r="J205" s="814"/>
      <c r="K205" s="528"/>
      <c r="L205" s="211"/>
      <c r="M205" s="211"/>
      <c r="N205" s="193"/>
      <c r="O205" s="192"/>
      <c r="P205" s="192"/>
    </row>
    <row r="206" spans="1:19" s="210" customFormat="1" ht="21.75" hidden="1" customHeight="1">
      <c r="A206" s="814"/>
      <c r="B206" s="826"/>
      <c r="C206" s="586"/>
      <c r="D206" s="813"/>
      <c r="E206" s="586"/>
      <c r="F206" s="586"/>
      <c r="G206" s="586"/>
      <c r="H206" s="586"/>
      <c r="I206" s="794"/>
      <c r="J206" s="814"/>
      <c r="K206" s="528"/>
      <c r="L206" s="211"/>
      <c r="M206" s="211"/>
      <c r="N206" s="193"/>
      <c r="O206" s="192"/>
      <c r="P206" s="192"/>
    </row>
    <row r="207" spans="1:19" s="210" customFormat="1" ht="21.75" hidden="1" customHeight="1">
      <c r="A207" s="814"/>
      <c r="B207" s="826"/>
      <c r="C207" s="586"/>
      <c r="D207" s="813"/>
      <c r="E207" s="586"/>
      <c r="F207" s="586"/>
      <c r="G207" s="586"/>
      <c r="H207" s="586"/>
      <c r="I207" s="794"/>
      <c r="J207" s="814"/>
      <c r="K207" s="528"/>
      <c r="L207" s="211"/>
      <c r="M207" s="211"/>
      <c r="N207" s="193"/>
      <c r="O207" s="192"/>
      <c r="P207" s="192"/>
    </row>
    <row r="208" spans="1:19" s="210" customFormat="1" ht="21.75" hidden="1" customHeight="1">
      <c r="A208" s="814"/>
      <c r="B208" s="826"/>
      <c r="C208" s="586"/>
      <c r="D208" s="813"/>
      <c r="E208" s="586"/>
      <c r="F208" s="586"/>
      <c r="G208" s="586"/>
      <c r="H208" s="586"/>
      <c r="I208" s="794"/>
      <c r="J208" s="814"/>
      <c r="K208" s="528"/>
      <c r="L208" s="211"/>
      <c r="M208" s="211"/>
      <c r="N208" s="193"/>
      <c r="O208" s="192"/>
      <c r="P208" s="192"/>
    </row>
    <row r="209" spans="1:16" s="210" customFormat="1" ht="21.75" hidden="1" customHeight="1">
      <c r="A209" s="814"/>
      <c r="B209" s="826"/>
      <c r="C209" s="586"/>
      <c r="D209" s="813"/>
      <c r="E209" s="586"/>
      <c r="F209" s="586"/>
      <c r="G209" s="586"/>
      <c r="H209" s="586"/>
      <c r="I209" s="794"/>
      <c r="J209" s="814"/>
      <c r="K209" s="528"/>
      <c r="L209" s="211"/>
      <c r="M209" s="211"/>
      <c r="N209" s="193"/>
      <c r="O209" s="192"/>
      <c r="P209" s="192"/>
    </row>
    <row r="210" spans="1:16" s="210" customFormat="1" ht="21.75" hidden="1" customHeight="1">
      <c r="A210" s="814"/>
      <c r="B210" s="826"/>
      <c r="C210" s="586"/>
      <c r="D210" s="813"/>
      <c r="E210" s="586"/>
      <c r="F210" s="586"/>
      <c r="G210" s="586"/>
      <c r="H210" s="586"/>
      <c r="I210" s="794"/>
      <c r="J210" s="814"/>
      <c r="K210" s="528"/>
      <c r="L210" s="211"/>
      <c r="M210" s="211"/>
      <c r="N210" s="193"/>
      <c r="O210" s="192"/>
      <c r="P210" s="192"/>
    </row>
    <row r="211" spans="1:16" s="210" customFormat="1" ht="21.75" hidden="1" customHeight="1">
      <c r="A211" s="814"/>
      <c r="B211" s="826"/>
      <c r="C211" s="586"/>
      <c r="D211" s="813"/>
      <c r="E211" s="586"/>
      <c r="F211" s="586"/>
      <c r="G211" s="586"/>
      <c r="H211" s="586"/>
      <c r="I211" s="794"/>
      <c r="J211" s="814"/>
      <c r="K211" s="528"/>
      <c r="L211" s="211"/>
      <c r="M211" s="211"/>
      <c r="N211" s="193"/>
      <c r="O211" s="192"/>
      <c r="P211" s="192"/>
    </row>
    <row r="212" spans="1:16" s="210" customFormat="1" ht="21.75" hidden="1" customHeight="1">
      <c r="A212" s="814"/>
      <c r="B212" s="826"/>
      <c r="C212" s="586"/>
      <c r="D212" s="813"/>
      <c r="E212" s="586"/>
      <c r="F212" s="586"/>
      <c r="G212" s="586"/>
      <c r="H212" s="586"/>
      <c r="I212" s="794"/>
      <c r="J212" s="814"/>
      <c r="K212" s="528"/>
      <c r="L212" s="211"/>
      <c r="M212" s="211"/>
      <c r="N212" s="193"/>
      <c r="O212" s="192"/>
      <c r="P212" s="192"/>
    </row>
    <row r="213" spans="1:16" ht="21.75" hidden="1" customHeight="1">
      <c r="A213" s="814"/>
      <c r="B213" s="826"/>
      <c r="C213" s="586"/>
      <c r="D213" s="813"/>
      <c r="E213" s="586"/>
      <c r="F213" s="586"/>
      <c r="G213" s="586"/>
      <c r="H213" s="586"/>
      <c r="I213" s="794"/>
      <c r="J213" s="814"/>
    </row>
    <row r="214" spans="1:16" s="210" customFormat="1" ht="21.75" hidden="1" customHeight="1">
      <c r="A214" s="814"/>
      <c r="B214" s="826"/>
      <c r="C214" s="586"/>
      <c r="D214" s="813"/>
      <c r="E214" s="586"/>
      <c r="F214" s="586"/>
      <c r="G214" s="586"/>
      <c r="H214" s="586"/>
      <c r="I214" s="794"/>
      <c r="J214" s="814"/>
      <c r="K214" s="528"/>
      <c r="L214" s="211"/>
      <c r="M214" s="211"/>
      <c r="N214" s="193"/>
      <c r="O214" s="192"/>
      <c r="P214" s="192"/>
    </row>
    <row r="215" spans="1:16" s="210" customFormat="1" ht="21.75" hidden="1" customHeight="1">
      <c r="A215" s="814"/>
      <c r="B215" s="826"/>
      <c r="C215" s="586"/>
      <c r="D215" s="813"/>
      <c r="E215" s="586"/>
      <c r="F215" s="586"/>
      <c r="G215" s="586"/>
      <c r="H215" s="586"/>
      <c r="I215" s="794"/>
      <c r="J215" s="814"/>
      <c r="K215" s="528"/>
      <c r="L215" s="211"/>
      <c r="M215" s="211"/>
      <c r="N215" s="193"/>
      <c r="O215" s="192"/>
      <c r="P215" s="192"/>
    </row>
    <row r="216" spans="1:16" s="210" customFormat="1" ht="21.75" hidden="1" customHeight="1">
      <c r="A216" s="814"/>
      <c r="B216" s="826"/>
      <c r="C216" s="586"/>
      <c r="D216" s="813"/>
      <c r="E216" s="586"/>
      <c r="F216" s="586"/>
      <c r="G216" s="586"/>
      <c r="H216" s="586"/>
      <c r="I216" s="794"/>
      <c r="J216" s="814"/>
      <c r="K216" s="528"/>
      <c r="L216" s="211"/>
      <c r="M216" s="211"/>
      <c r="N216" s="193"/>
      <c r="O216" s="192"/>
      <c r="P216" s="192"/>
    </row>
    <row r="217" spans="1:16" s="210" customFormat="1" ht="21.75" hidden="1" customHeight="1">
      <c r="A217" s="814"/>
      <c r="B217" s="826"/>
      <c r="C217" s="586"/>
      <c r="D217" s="813"/>
      <c r="E217" s="586"/>
      <c r="F217" s="586"/>
      <c r="G217" s="586"/>
      <c r="H217" s="586"/>
      <c r="I217" s="794"/>
      <c r="J217" s="814"/>
      <c r="K217" s="528"/>
      <c r="L217" s="211"/>
      <c r="M217" s="211"/>
      <c r="N217" s="193"/>
      <c r="O217" s="192"/>
      <c r="P217" s="192"/>
    </row>
    <row r="218" spans="1:16" s="210" customFormat="1" ht="21.75" hidden="1" customHeight="1">
      <c r="A218" s="817"/>
      <c r="B218" s="805" t="s">
        <v>1738</v>
      </c>
      <c r="C218" s="616"/>
      <c r="D218" s="820"/>
      <c r="E218" s="616"/>
      <c r="F218" s="616"/>
      <c r="G218" s="616"/>
      <c r="H218" s="616"/>
      <c r="I218" s="616">
        <v>183311.97999999998</v>
      </c>
      <c r="J218" s="817"/>
      <c r="K218" s="528"/>
      <c r="L218" s="211"/>
      <c r="M218" s="211"/>
      <c r="N218" s="193"/>
      <c r="O218" s="192"/>
      <c r="P218" s="192"/>
    </row>
    <row r="219" spans="1:16" s="195" customFormat="1" ht="21.75" hidden="1" customHeight="1">
      <c r="A219" s="827"/>
      <c r="B219" s="808" t="s">
        <v>1522</v>
      </c>
      <c r="C219" s="618"/>
      <c r="D219" s="809"/>
      <c r="E219" s="618"/>
      <c r="F219" s="618"/>
      <c r="G219" s="618"/>
      <c r="H219" s="618"/>
      <c r="I219" s="618"/>
      <c r="J219" s="818"/>
      <c r="K219" s="528"/>
      <c r="L219" s="516">
        <v>14</v>
      </c>
      <c r="M219" s="516">
        <v>530</v>
      </c>
      <c r="N219" s="193"/>
      <c r="O219" s="192"/>
      <c r="P219" s="192"/>
    </row>
    <row r="220" spans="1:16" s="195" customFormat="1" ht="21.75" hidden="1" customHeight="1">
      <c r="A220" s="814"/>
      <c r="B220" s="828" t="s">
        <v>1628</v>
      </c>
      <c r="C220" s="586">
        <v>10</v>
      </c>
      <c r="D220" s="813" t="s">
        <v>28</v>
      </c>
      <c r="E220" s="586">
        <v>945</v>
      </c>
      <c r="F220" s="586">
        <v>9450</v>
      </c>
      <c r="G220" s="586">
        <v>129</v>
      </c>
      <c r="H220" s="586">
        <v>1290</v>
      </c>
      <c r="I220" s="586">
        <v>10740</v>
      </c>
      <c r="J220" s="811"/>
      <c r="K220" s="528"/>
      <c r="L220" s="516">
        <v>10</v>
      </c>
      <c r="M220" s="516">
        <v>394</v>
      </c>
      <c r="N220" s="193"/>
      <c r="O220" s="192"/>
      <c r="P220" s="192"/>
    </row>
    <row r="221" spans="1:16" s="195" customFormat="1" ht="21.75" hidden="1" customHeight="1">
      <c r="A221" s="811"/>
      <c r="B221" s="828" t="s">
        <v>349</v>
      </c>
      <c r="C221" s="586">
        <v>0.41</v>
      </c>
      <c r="D221" s="813" t="s">
        <v>30</v>
      </c>
      <c r="E221" s="468">
        <v>510</v>
      </c>
      <c r="F221" s="586">
        <v>209.1</v>
      </c>
      <c r="G221" s="468">
        <v>104</v>
      </c>
      <c r="H221" s="586">
        <v>42.64</v>
      </c>
      <c r="I221" s="586">
        <v>251.74</v>
      </c>
      <c r="J221" s="811"/>
      <c r="K221" s="528"/>
      <c r="L221" s="516">
        <v>0.41</v>
      </c>
      <c r="M221" s="516">
        <v>15.55</v>
      </c>
      <c r="N221" s="193"/>
      <c r="O221" s="192"/>
      <c r="P221" s="192"/>
    </row>
    <row r="222" spans="1:16" s="195" customFormat="1" ht="21.75" hidden="1" customHeight="1">
      <c r="A222" s="811"/>
      <c r="B222" s="828" t="s">
        <v>32</v>
      </c>
      <c r="C222" s="586">
        <v>0.33</v>
      </c>
      <c r="D222" s="813" t="s">
        <v>30</v>
      </c>
      <c r="E222" s="468">
        <v>2460</v>
      </c>
      <c r="F222" s="458">
        <v>812</v>
      </c>
      <c r="G222" s="33">
        <v>327</v>
      </c>
      <c r="H222" s="586">
        <v>107.91</v>
      </c>
      <c r="I222" s="586">
        <v>919.91</v>
      </c>
      <c r="J222" s="811"/>
      <c r="K222" s="528"/>
      <c r="L222" s="516">
        <v>0.33</v>
      </c>
      <c r="M222" s="516">
        <v>12.44</v>
      </c>
      <c r="N222" s="193"/>
      <c r="O222" s="192"/>
      <c r="P222" s="192"/>
    </row>
    <row r="223" spans="1:16" s="195" customFormat="1" ht="21.75" hidden="1" customHeight="1">
      <c r="A223" s="811"/>
      <c r="B223" s="828" t="s">
        <v>876</v>
      </c>
      <c r="C223" s="586">
        <v>2.42</v>
      </c>
      <c r="D223" s="813" t="s">
        <v>30</v>
      </c>
      <c r="E223" s="468">
        <v>2470.6</v>
      </c>
      <c r="F223" s="458">
        <v>5979</v>
      </c>
      <c r="G223" s="468">
        <v>519</v>
      </c>
      <c r="H223" s="586">
        <v>1255.98</v>
      </c>
      <c r="I223" s="586">
        <v>7234.98</v>
      </c>
      <c r="J223" s="811"/>
      <c r="K223" s="528"/>
      <c r="L223" s="516">
        <v>2.42</v>
      </c>
      <c r="M223" s="516">
        <v>91.62</v>
      </c>
      <c r="N223" s="193"/>
      <c r="O223" s="192"/>
      <c r="P223" s="192"/>
    </row>
    <row r="224" spans="1:16" s="195" customFormat="1" ht="21.75" hidden="1" customHeight="1">
      <c r="A224" s="811"/>
      <c r="B224" s="828" t="s">
        <v>33</v>
      </c>
      <c r="C224" s="586">
        <v>20.39</v>
      </c>
      <c r="D224" s="813" t="s">
        <v>13</v>
      </c>
      <c r="E224" s="468">
        <v>385</v>
      </c>
      <c r="F224" s="458">
        <v>7850</v>
      </c>
      <c r="G224" s="458">
        <v>0</v>
      </c>
      <c r="H224" s="586">
        <v>0</v>
      </c>
      <c r="I224" s="586">
        <v>7850</v>
      </c>
      <c r="J224" s="811"/>
      <c r="K224" s="528"/>
      <c r="L224" s="516">
        <v>20.39</v>
      </c>
      <c r="M224" s="516">
        <v>771.85</v>
      </c>
      <c r="N224" s="193"/>
      <c r="O224" s="192"/>
      <c r="P224" s="192"/>
    </row>
    <row r="225" spans="1:33" s="195" customFormat="1" ht="21.75" hidden="1" customHeight="1">
      <c r="A225" s="811"/>
      <c r="B225" s="828" t="s">
        <v>34</v>
      </c>
      <c r="C225" s="586">
        <v>25.49</v>
      </c>
      <c r="D225" s="813" t="s">
        <v>13</v>
      </c>
      <c r="E225" s="458">
        <v>0</v>
      </c>
      <c r="F225" s="458">
        <v>0</v>
      </c>
      <c r="G225" s="468">
        <v>139</v>
      </c>
      <c r="H225" s="586">
        <v>3543.11</v>
      </c>
      <c r="I225" s="586">
        <v>3543.11</v>
      </c>
      <c r="J225" s="811"/>
      <c r="K225" s="528"/>
      <c r="L225" s="516">
        <v>25.49</v>
      </c>
      <c r="M225" s="516">
        <v>964.82</v>
      </c>
      <c r="N225" s="193"/>
      <c r="O225" s="192"/>
      <c r="P225" s="192"/>
    </row>
    <row r="226" spans="1:33" s="195" customFormat="1" ht="21.75" hidden="1" customHeight="1">
      <c r="A226" s="811"/>
      <c r="B226" s="828" t="s">
        <v>35</v>
      </c>
      <c r="C226" s="586">
        <v>6.12</v>
      </c>
      <c r="D226" s="813" t="s">
        <v>36</v>
      </c>
      <c r="E226" s="468">
        <v>256</v>
      </c>
      <c r="F226" s="458">
        <v>1567</v>
      </c>
      <c r="G226" s="458">
        <v>0</v>
      </c>
      <c r="H226" s="586">
        <v>0</v>
      </c>
      <c r="I226" s="586">
        <v>1567</v>
      </c>
      <c r="J226" s="811"/>
      <c r="K226" s="528"/>
      <c r="L226" s="516">
        <v>6.12</v>
      </c>
      <c r="M226" s="516">
        <v>231.55</v>
      </c>
      <c r="N226" s="193"/>
      <c r="O226" s="192"/>
      <c r="P226" s="192"/>
    </row>
    <row r="227" spans="1:33" s="195" customFormat="1" ht="21.75" hidden="1" customHeight="1">
      <c r="A227" s="811"/>
      <c r="B227" s="828" t="s">
        <v>38</v>
      </c>
      <c r="C227" s="586">
        <v>6.37</v>
      </c>
      <c r="D227" s="813" t="s">
        <v>39</v>
      </c>
      <c r="E227" s="33">
        <v>32.71</v>
      </c>
      <c r="F227" s="458">
        <v>208</v>
      </c>
      <c r="G227" s="458">
        <v>0</v>
      </c>
      <c r="H227" s="586">
        <v>0</v>
      </c>
      <c r="I227" s="586">
        <v>208</v>
      </c>
      <c r="J227" s="811"/>
      <c r="K227" s="528"/>
      <c r="L227" s="516">
        <v>6.37</v>
      </c>
      <c r="M227" s="516">
        <v>241.2</v>
      </c>
      <c r="N227" s="193"/>
      <c r="O227" s="192"/>
      <c r="P227" s="192"/>
    </row>
    <row r="228" spans="1:33" s="195" customFormat="1" ht="21.75" hidden="1" customHeight="1">
      <c r="A228" s="811"/>
      <c r="B228" s="828" t="s">
        <v>346</v>
      </c>
      <c r="C228" s="586">
        <v>45.11</v>
      </c>
      <c r="D228" s="813" t="s">
        <v>39</v>
      </c>
      <c r="E228" s="586">
        <v>20.5</v>
      </c>
      <c r="F228" s="33">
        <v>925</v>
      </c>
      <c r="G228" s="33">
        <v>4.4000000000000004</v>
      </c>
      <c r="H228" s="586">
        <v>198.48</v>
      </c>
      <c r="I228" s="586">
        <v>1123.48</v>
      </c>
      <c r="J228" s="811"/>
      <c r="K228" s="528"/>
      <c r="L228" s="516">
        <v>45.11</v>
      </c>
      <c r="M228" s="516">
        <v>1707.55</v>
      </c>
      <c r="N228" s="193"/>
      <c r="O228" s="192"/>
      <c r="P228" s="192"/>
    </row>
    <row r="229" spans="1:33" s="195" customFormat="1" ht="21.75" hidden="1" customHeight="1">
      <c r="A229" s="811"/>
      <c r="B229" s="828" t="s">
        <v>345</v>
      </c>
      <c r="C229" s="586">
        <v>14.93</v>
      </c>
      <c r="D229" s="813" t="s">
        <v>39</v>
      </c>
      <c r="E229" s="579">
        <v>19.850000000000001</v>
      </c>
      <c r="F229" s="458">
        <v>296</v>
      </c>
      <c r="G229" s="33">
        <v>3.6</v>
      </c>
      <c r="H229" s="586">
        <v>53.75</v>
      </c>
      <c r="I229" s="586">
        <v>349.75</v>
      </c>
      <c r="J229" s="811"/>
      <c r="K229" s="528"/>
      <c r="L229" s="516">
        <v>14.93</v>
      </c>
      <c r="M229" s="516">
        <v>565.19000000000005</v>
      </c>
      <c r="N229" s="193"/>
      <c r="O229" s="192"/>
      <c r="P229" s="192"/>
    </row>
    <row r="230" spans="1:33" s="195" customFormat="1" ht="21.75" hidden="1" customHeight="1">
      <c r="A230" s="811"/>
      <c r="B230" s="828" t="s">
        <v>344</v>
      </c>
      <c r="C230" s="586">
        <v>91.57</v>
      </c>
      <c r="D230" s="813" t="s">
        <v>39</v>
      </c>
      <c r="E230" s="579">
        <v>19.850000000000001</v>
      </c>
      <c r="F230" s="586">
        <v>1817.66</v>
      </c>
      <c r="G230" s="33">
        <v>3.6</v>
      </c>
      <c r="H230" s="586">
        <v>329.65</v>
      </c>
      <c r="I230" s="586">
        <v>2147.31</v>
      </c>
      <c r="J230" s="811"/>
      <c r="K230" s="528"/>
      <c r="L230" s="516">
        <v>91.57</v>
      </c>
      <c r="M230" s="516">
        <v>3466.43</v>
      </c>
      <c r="N230" s="193"/>
      <c r="O230" s="192"/>
      <c r="P230" s="192"/>
    </row>
    <row r="231" spans="1:33" s="195" customFormat="1" ht="21.75" hidden="1" customHeight="1">
      <c r="A231" s="811"/>
      <c r="B231" s="828" t="s">
        <v>46</v>
      </c>
      <c r="C231" s="33">
        <v>4.55</v>
      </c>
      <c r="D231" s="49" t="s">
        <v>39</v>
      </c>
      <c r="E231" s="33">
        <v>27.29</v>
      </c>
      <c r="F231" s="586">
        <v>124.17</v>
      </c>
      <c r="G231" s="586">
        <v>0</v>
      </c>
      <c r="H231" s="586">
        <v>0</v>
      </c>
      <c r="I231" s="586">
        <v>124.17</v>
      </c>
      <c r="J231" s="811"/>
      <c r="K231" s="528"/>
      <c r="L231" s="516">
        <v>4.55</v>
      </c>
      <c r="M231" s="516">
        <v>172.17</v>
      </c>
      <c r="N231" s="193"/>
      <c r="O231" s="192"/>
      <c r="P231" s="192"/>
    </row>
    <row r="232" spans="1:33" s="195" customFormat="1" ht="21.75" hidden="1" customHeight="1">
      <c r="A232" s="811"/>
      <c r="B232" s="833"/>
      <c r="C232" s="586"/>
      <c r="D232" s="813"/>
      <c r="E232" s="586"/>
      <c r="F232" s="586"/>
      <c r="G232" s="586"/>
      <c r="H232" s="586"/>
      <c r="I232" s="794"/>
      <c r="J232" s="811"/>
      <c r="K232" s="528"/>
      <c r="L232" s="202"/>
      <c r="M232" s="202"/>
      <c r="N232" s="193"/>
      <c r="O232" s="192"/>
      <c r="P232" s="192"/>
    </row>
    <row r="233" spans="1:33" s="195" customFormat="1" ht="21.75" hidden="1" customHeight="1">
      <c r="A233" s="811"/>
      <c r="B233" s="828"/>
      <c r="C233" s="586"/>
      <c r="D233" s="813"/>
      <c r="E233" s="586"/>
      <c r="F233" s="586"/>
      <c r="G233" s="586"/>
      <c r="H233" s="586"/>
      <c r="I233" s="586"/>
      <c r="J233" s="811"/>
      <c r="K233" s="528"/>
      <c r="L233" s="516"/>
      <c r="M233" s="516"/>
      <c r="N233" s="193"/>
      <c r="O233" s="192"/>
      <c r="P233" s="192"/>
    </row>
    <row r="234" spans="1:33" s="195" customFormat="1" ht="21.75" hidden="1" customHeight="1">
      <c r="A234" s="815"/>
      <c r="B234" s="829" t="s">
        <v>1739</v>
      </c>
      <c r="C234" s="616">
        <v>14</v>
      </c>
      <c r="D234" s="820" t="s">
        <v>14</v>
      </c>
      <c r="E234" s="616"/>
      <c r="F234" s="616"/>
      <c r="G234" s="616"/>
      <c r="H234" s="616"/>
      <c r="I234" s="659">
        <v>36059.449999999997</v>
      </c>
      <c r="J234" s="815"/>
      <c r="K234" s="528"/>
      <c r="L234" s="202"/>
      <c r="M234" s="202"/>
      <c r="N234" s="193"/>
      <c r="O234" s="192"/>
      <c r="P234" s="192"/>
    </row>
    <row r="235" spans="1:33" s="195" customFormat="1" ht="20.85" hidden="1" customHeight="1">
      <c r="A235" s="827"/>
      <c r="B235" s="821" t="s">
        <v>1523</v>
      </c>
      <c r="C235" s="552" t="s">
        <v>86</v>
      </c>
      <c r="D235" s="609"/>
      <c r="E235" s="552"/>
      <c r="F235" s="552"/>
      <c r="G235" s="552"/>
      <c r="H235" s="552"/>
      <c r="I235" s="552"/>
      <c r="J235" s="609"/>
      <c r="K235" s="530"/>
      <c r="L235" s="510" t="s">
        <v>11</v>
      </c>
      <c r="M235" s="209" t="s">
        <v>643</v>
      </c>
      <c r="N235" s="193" t="s">
        <v>644</v>
      </c>
      <c r="O235" s="192" t="s">
        <v>1461</v>
      </c>
      <c r="P235" s="192" t="s">
        <v>1462</v>
      </c>
      <c r="R235" s="192" t="s">
        <v>1453</v>
      </c>
      <c r="X235" s="208"/>
      <c r="Y235" s="207" t="s">
        <v>353</v>
      </c>
      <c r="Z235" s="206" t="s">
        <v>86</v>
      </c>
      <c r="AA235" s="205"/>
      <c r="AB235" s="204"/>
      <c r="AC235" s="204"/>
      <c r="AD235" s="204"/>
      <c r="AE235" s="204"/>
      <c r="AF235" s="204"/>
      <c r="AG235" s="203"/>
    </row>
    <row r="236" spans="1:33" s="195" customFormat="1" ht="20.85" hidden="1" customHeight="1">
      <c r="A236" s="49"/>
      <c r="B236" s="47" t="s">
        <v>54</v>
      </c>
      <c r="C236" s="572">
        <v>56.3</v>
      </c>
      <c r="D236" s="49" t="s">
        <v>13</v>
      </c>
      <c r="E236" s="33">
        <v>311</v>
      </c>
      <c r="F236" s="33">
        <v>17509</v>
      </c>
      <c r="G236" s="33">
        <v>94</v>
      </c>
      <c r="H236" s="33">
        <v>5292</v>
      </c>
      <c r="I236" s="586">
        <v>22801</v>
      </c>
      <c r="J236" s="811"/>
      <c r="K236" s="528"/>
      <c r="L236" s="511">
        <v>56.3</v>
      </c>
      <c r="M236" s="511">
        <v>28.15</v>
      </c>
      <c r="N236" s="512">
        <v>28.15</v>
      </c>
      <c r="O236" s="513">
        <v>2.4</v>
      </c>
      <c r="P236" s="513">
        <v>11.73</v>
      </c>
      <c r="R236" s="513">
        <v>0</v>
      </c>
      <c r="X236" s="201"/>
      <c r="Y236" s="200"/>
      <c r="Z236" s="198"/>
      <c r="AA236" s="199"/>
      <c r="AB236" s="198"/>
      <c r="AC236" s="198"/>
      <c r="AD236" s="198"/>
      <c r="AE236" s="197"/>
      <c r="AF236" s="197"/>
      <c r="AG236" s="196"/>
    </row>
    <row r="237" spans="1:33" s="195" customFormat="1" ht="20.85" hidden="1" customHeight="1">
      <c r="A237" s="49"/>
      <c r="B237" s="47" t="s">
        <v>1460</v>
      </c>
      <c r="C237" s="572">
        <v>14.02</v>
      </c>
      <c r="D237" s="49" t="s">
        <v>14</v>
      </c>
      <c r="E237" s="33">
        <v>359</v>
      </c>
      <c r="F237" s="33">
        <v>5033</v>
      </c>
      <c r="G237" s="33">
        <v>162</v>
      </c>
      <c r="H237" s="33">
        <v>2271</v>
      </c>
      <c r="I237" s="586">
        <v>7304</v>
      </c>
      <c r="J237" s="811"/>
      <c r="K237" s="528"/>
      <c r="L237" s="511">
        <v>14.02</v>
      </c>
      <c r="M237" s="511"/>
      <c r="N237" s="511"/>
      <c r="O237" s="511">
        <v>2.23</v>
      </c>
      <c r="P237" s="511">
        <v>9.56</v>
      </c>
      <c r="R237" s="513">
        <v>7.01</v>
      </c>
      <c r="X237" s="201"/>
      <c r="Y237" s="200"/>
      <c r="Z237" s="198"/>
      <c r="AA237" s="199"/>
      <c r="AB237" s="198"/>
      <c r="AC237" s="198"/>
      <c r="AD237" s="198"/>
      <c r="AE237" s="197"/>
      <c r="AF237" s="197"/>
      <c r="AG237" s="196"/>
    </row>
    <row r="238" spans="1:33" s="195" customFormat="1" ht="20.85" hidden="1" customHeight="1">
      <c r="A238" s="49"/>
      <c r="B238" s="47" t="s">
        <v>1458</v>
      </c>
      <c r="C238" s="572">
        <v>56.3</v>
      </c>
      <c r="D238" s="49" t="s">
        <v>13</v>
      </c>
      <c r="E238" s="33">
        <v>82</v>
      </c>
      <c r="F238" s="33">
        <v>4617</v>
      </c>
      <c r="G238" s="33">
        <v>95</v>
      </c>
      <c r="H238" s="33">
        <v>5349</v>
      </c>
      <c r="I238" s="586">
        <v>9966</v>
      </c>
      <c r="J238" s="811"/>
      <c r="K238" s="528"/>
      <c r="L238" s="511">
        <v>56.3</v>
      </c>
      <c r="M238" s="511">
        <v>28.15</v>
      </c>
      <c r="N238" s="511">
        <v>28.15</v>
      </c>
      <c r="O238" s="192"/>
      <c r="P238" s="192"/>
      <c r="R238" s="513">
        <v>28.15</v>
      </c>
      <c r="X238" s="201"/>
      <c r="Y238" s="200"/>
      <c r="Z238" s="198"/>
      <c r="AA238" s="199"/>
      <c r="AB238" s="198"/>
      <c r="AC238" s="198"/>
      <c r="AD238" s="198"/>
      <c r="AE238" s="197"/>
      <c r="AF238" s="197"/>
      <c r="AG238" s="196"/>
    </row>
    <row r="239" spans="1:33" s="195" customFormat="1" ht="20.85" hidden="1" customHeight="1">
      <c r="A239" s="49"/>
      <c r="B239" s="47" t="s">
        <v>1459</v>
      </c>
      <c r="C239" s="572">
        <v>19.63</v>
      </c>
      <c r="D239" s="49" t="s">
        <v>13</v>
      </c>
      <c r="E239" s="33">
        <v>82</v>
      </c>
      <c r="F239" s="33">
        <v>1610</v>
      </c>
      <c r="G239" s="33">
        <v>105</v>
      </c>
      <c r="H239" s="33">
        <v>2061</v>
      </c>
      <c r="I239" s="586">
        <v>3671</v>
      </c>
      <c r="J239" s="811"/>
      <c r="K239" s="528"/>
      <c r="L239" s="511">
        <v>19.63</v>
      </c>
      <c r="M239" s="511"/>
      <c r="N239" s="511"/>
      <c r="O239" s="511">
        <v>0.2</v>
      </c>
      <c r="P239" s="511">
        <v>0.5</v>
      </c>
      <c r="R239" s="513">
        <v>19.63</v>
      </c>
      <c r="X239" s="201"/>
      <c r="Y239" s="200"/>
      <c r="Z239" s="198"/>
      <c r="AA239" s="199"/>
      <c r="AB239" s="198"/>
      <c r="AC239" s="198"/>
      <c r="AD239" s="198"/>
      <c r="AE239" s="197"/>
      <c r="AF239" s="197"/>
      <c r="AG239" s="196"/>
    </row>
    <row r="240" spans="1:33" s="195" customFormat="1" ht="20.85" hidden="1" customHeight="1">
      <c r="A240" s="49"/>
      <c r="B240" s="812" t="s">
        <v>363</v>
      </c>
      <c r="C240" s="586">
        <v>22.24</v>
      </c>
      <c r="D240" s="813" t="s">
        <v>13</v>
      </c>
      <c r="E240" s="586">
        <v>428</v>
      </c>
      <c r="F240" s="586">
        <v>9518.7199999999993</v>
      </c>
      <c r="G240" s="586">
        <v>128</v>
      </c>
      <c r="H240" s="586">
        <v>2846.72</v>
      </c>
      <c r="I240" s="586">
        <v>12365.439999999999</v>
      </c>
      <c r="J240" s="811"/>
      <c r="K240" s="528"/>
      <c r="L240" s="511">
        <v>22.24</v>
      </c>
      <c r="M240" s="511">
        <v>22.24</v>
      </c>
      <c r="N240" s="511">
        <v>0</v>
      </c>
      <c r="O240" s="513">
        <v>0</v>
      </c>
      <c r="P240" s="513">
        <v>0</v>
      </c>
      <c r="R240" s="513">
        <v>0</v>
      </c>
      <c r="X240" s="201"/>
      <c r="Y240" s="200"/>
      <c r="Z240" s="198"/>
      <c r="AA240" s="199"/>
      <c r="AB240" s="198"/>
      <c r="AC240" s="198"/>
      <c r="AD240" s="198"/>
      <c r="AE240" s="197"/>
      <c r="AF240" s="197"/>
      <c r="AG240" s="196"/>
    </row>
    <row r="241" spans="1:33" s="195" customFormat="1" ht="20.85" hidden="1" customHeight="1">
      <c r="A241" s="49"/>
      <c r="B241" s="828" t="s">
        <v>1518</v>
      </c>
      <c r="C241" s="33">
        <v>15.19</v>
      </c>
      <c r="D241" s="49" t="s">
        <v>14</v>
      </c>
      <c r="E241" s="33">
        <v>240</v>
      </c>
      <c r="F241" s="586">
        <v>3645.6</v>
      </c>
      <c r="G241" s="586">
        <v>0</v>
      </c>
      <c r="H241" s="586">
        <v>0</v>
      </c>
      <c r="I241" s="586">
        <v>3645.6</v>
      </c>
      <c r="J241" s="811"/>
      <c r="K241" s="528"/>
      <c r="L241" s="511">
        <v>15.190000000000001</v>
      </c>
      <c r="M241" s="511">
        <v>3.22</v>
      </c>
      <c r="N241" s="511">
        <v>9.5500000000000007</v>
      </c>
      <c r="O241" s="511">
        <v>2.42</v>
      </c>
      <c r="P241" s="513">
        <v>0</v>
      </c>
      <c r="R241" s="513">
        <v>0</v>
      </c>
      <c r="X241" s="201"/>
      <c r="Y241" s="200"/>
      <c r="Z241" s="198"/>
      <c r="AA241" s="199"/>
      <c r="AB241" s="198"/>
      <c r="AC241" s="198"/>
      <c r="AD241" s="198"/>
      <c r="AE241" s="197"/>
      <c r="AF241" s="197"/>
      <c r="AG241" s="196"/>
    </row>
    <row r="242" spans="1:33" s="195" customFormat="1" ht="20.85" hidden="1" customHeight="1">
      <c r="A242" s="49"/>
      <c r="B242" s="828" t="s">
        <v>69</v>
      </c>
      <c r="C242" s="33">
        <v>584.79</v>
      </c>
      <c r="D242" s="49" t="s">
        <v>13</v>
      </c>
      <c r="E242" s="33">
        <v>65</v>
      </c>
      <c r="F242" s="33">
        <v>38011</v>
      </c>
      <c r="G242" s="33">
        <v>31</v>
      </c>
      <c r="H242" s="586">
        <v>18128.490000000002</v>
      </c>
      <c r="I242" s="586">
        <v>56139.490000000005</v>
      </c>
      <c r="J242" s="811"/>
      <c r="K242" s="528"/>
      <c r="L242" s="511">
        <v>54.789999999999992</v>
      </c>
      <c r="M242" s="513">
        <v>0</v>
      </c>
      <c r="N242" s="513">
        <v>0</v>
      </c>
      <c r="O242" s="513">
        <v>0</v>
      </c>
      <c r="P242" s="513">
        <v>0</v>
      </c>
      <c r="R242" s="513">
        <v>54.789999999999992</v>
      </c>
      <c r="X242" s="201"/>
      <c r="Y242" s="200"/>
      <c r="Z242" s="198"/>
      <c r="AA242" s="199"/>
      <c r="AB242" s="198"/>
      <c r="AC242" s="198"/>
      <c r="AD242" s="198"/>
      <c r="AE242" s="197"/>
      <c r="AF242" s="197"/>
      <c r="AG242" s="196"/>
    </row>
    <row r="243" spans="1:33" s="195" customFormat="1" ht="20.85" hidden="1" customHeight="1">
      <c r="A243" s="49"/>
      <c r="B243" s="828" t="s">
        <v>1519</v>
      </c>
      <c r="C243" s="33"/>
      <c r="D243" s="49"/>
      <c r="E243" s="33"/>
      <c r="F243" s="586"/>
      <c r="G243" s="586"/>
      <c r="H243" s="586"/>
      <c r="I243" s="586"/>
      <c r="J243" s="811"/>
      <c r="K243" s="528"/>
      <c r="L243" s="202"/>
      <c r="M243" s="202"/>
      <c r="N243" s="193"/>
      <c r="O243" s="192"/>
      <c r="P243" s="192"/>
      <c r="X243" s="201"/>
      <c r="Y243" s="200"/>
      <c r="Z243" s="198"/>
      <c r="AA243" s="199"/>
      <c r="AB243" s="198"/>
      <c r="AC243" s="198"/>
      <c r="AD243" s="198"/>
      <c r="AE243" s="197"/>
      <c r="AF243" s="197"/>
      <c r="AG243" s="196"/>
    </row>
    <row r="244" spans="1:33" s="195" customFormat="1" ht="20.85" hidden="1" customHeight="1">
      <c r="A244" s="49"/>
      <c r="B244" s="828" t="s">
        <v>1520</v>
      </c>
      <c r="C244" s="33">
        <v>1</v>
      </c>
      <c r="D244" s="49" t="s">
        <v>47</v>
      </c>
      <c r="E244" s="33">
        <v>20800</v>
      </c>
      <c r="F244" s="586">
        <v>20800</v>
      </c>
      <c r="G244" s="586">
        <v>0</v>
      </c>
      <c r="H244" s="586">
        <v>0</v>
      </c>
      <c r="I244" s="586">
        <v>20800</v>
      </c>
      <c r="J244" s="811"/>
      <c r="K244" s="528"/>
      <c r="L244" s="202"/>
      <c r="M244" s="202"/>
      <c r="N244" s="193"/>
      <c r="O244" s="192"/>
      <c r="P244" s="192"/>
      <c r="X244" s="201"/>
      <c r="Y244" s="200"/>
      <c r="Z244" s="198"/>
      <c r="AA244" s="199"/>
      <c r="AB244" s="198"/>
      <c r="AC244" s="198"/>
      <c r="AD244" s="198"/>
      <c r="AE244" s="197"/>
      <c r="AF244" s="197"/>
      <c r="AG244" s="196"/>
    </row>
    <row r="245" spans="1:33" s="195" customFormat="1" ht="20.85" hidden="1" customHeight="1">
      <c r="A245" s="49"/>
      <c r="B245" s="828" t="s">
        <v>1521</v>
      </c>
      <c r="C245" s="33">
        <v>1</v>
      </c>
      <c r="D245" s="49" t="s">
        <v>47</v>
      </c>
      <c r="E245" s="33">
        <v>10560</v>
      </c>
      <c r="F245" s="586">
        <v>10560</v>
      </c>
      <c r="G245" s="586">
        <v>0</v>
      </c>
      <c r="H245" s="586">
        <v>0</v>
      </c>
      <c r="I245" s="586">
        <v>10560</v>
      </c>
      <c r="J245" s="811"/>
      <c r="K245" s="528"/>
      <c r="L245" s="202"/>
      <c r="M245" s="202"/>
      <c r="N245" s="193"/>
      <c r="O245" s="192"/>
      <c r="P245" s="192"/>
      <c r="X245" s="201"/>
      <c r="Y245" s="200"/>
      <c r="Z245" s="198"/>
      <c r="AA245" s="199"/>
      <c r="AB245" s="198"/>
      <c r="AC245" s="198"/>
      <c r="AD245" s="198"/>
      <c r="AE245" s="197"/>
      <c r="AF245" s="197"/>
      <c r="AG245" s="196"/>
    </row>
    <row r="246" spans="1:33" s="195" customFormat="1" ht="20.85" hidden="1" customHeight="1">
      <c r="A246" s="49"/>
      <c r="B246" s="828"/>
      <c r="C246" s="33"/>
      <c r="D246" s="49"/>
      <c r="E246" s="33"/>
      <c r="F246" s="586"/>
      <c r="G246" s="586"/>
      <c r="H246" s="586"/>
      <c r="I246" s="586"/>
      <c r="J246" s="811"/>
      <c r="K246" s="528"/>
      <c r="L246" s="202"/>
      <c r="M246" s="202"/>
      <c r="N246" s="193"/>
      <c r="O246" s="192"/>
      <c r="P246" s="192"/>
      <c r="X246" s="201"/>
      <c r="Y246" s="200"/>
      <c r="Z246" s="198"/>
      <c r="AA246" s="199"/>
      <c r="AB246" s="198"/>
      <c r="AC246" s="198"/>
      <c r="AD246" s="198"/>
      <c r="AE246" s="197"/>
      <c r="AF246" s="197"/>
      <c r="AG246" s="196"/>
    </row>
    <row r="247" spans="1:33" s="195" customFormat="1" ht="20.85" hidden="1" customHeight="1">
      <c r="A247" s="49"/>
      <c r="B247" s="828"/>
      <c r="C247" s="33"/>
      <c r="D247" s="49"/>
      <c r="E247" s="33"/>
      <c r="F247" s="586"/>
      <c r="G247" s="586"/>
      <c r="H247" s="586"/>
      <c r="I247" s="586"/>
      <c r="J247" s="811"/>
      <c r="K247" s="528"/>
      <c r="L247" s="202"/>
      <c r="M247" s="202"/>
      <c r="N247" s="193"/>
      <c r="O247" s="192"/>
      <c r="P247" s="192"/>
      <c r="X247" s="201"/>
      <c r="Y247" s="200"/>
      <c r="Z247" s="198"/>
      <c r="AA247" s="199"/>
      <c r="AB247" s="198"/>
      <c r="AC247" s="198"/>
      <c r="AD247" s="198"/>
      <c r="AE247" s="197"/>
      <c r="AF247" s="197"/>
      <c r="AG247" s="196"/>
    </row>
    <row r="248" spans="1:33" s="195" customFormat="1" ht="20.85" hidden="1" customHeight="1">
      <c r="A248" s="49"/>
      <c r="B248" s="828"/>
      <c r="C248" s="33"/>
      <c r="D248" s="49"/>
      <c r="E248" s="33"/>
      <c r="F248" s="586"/>
      <c r="G248" s="586"/>
      <c r="H248" s="586"/>
      <c r="I248" s="586"/>
      <c r="J248" s="811"/>
      <c r="K248" s="528"/>
      <c r="L248" s="202"/>
      <c r="M248" s="202"/>
      <c r="N248" s="193"/>
      <c r="O248" s="192"/>
      <c r="P248" s="192"/>
      <c r="X248" s="201"/>
      <c r="Y248" s="200"/>
      <c r="Z248" s="198"/>
      <c r="AA248" s="199"/>
      <c r="AB248" s="198"/>
      <c r="AC248" s="198"/>
      <c r="AD248" s="198"/>
      <c r="AE248" s="197"/>
      <c r="AF248" s="197"/>
      <c r="AG248" s="196"/>
    </row>
    <row r="249" spans="1:33" s="195" customFormat="1" ht="20.85" hidden="1" customHeight="1">
      <c r="A249" s="49"/>
      <c r="B249" s="828"/>
      <c r="C249" s="33"/>
      <c r="D249" s="49"/>
      <c r="E249" s="33"/>
      <c r="F249" s="586"/>
      <c r="G249" s="586"/>
      <c r="H249" s="586"/>
      <c r="I249" s="586"/>
      <c r="J249" s="811"/>
      <c r="K249" s="528"/>
      <c r="L249" s="202"/>
      <c r="M249" s="202"/>
      <c r="N249" s="193"/>
      <c r="O249" s="192"/>
      <c r="P249" s="192"/>
      <c r="X249" s="201"/>
      <c r="Y249" s="200"/>
      <c r="Z249" s="198"/>
      <c r="AA249" s="199"/>
      <c r="AB249" s="198"/>
      <c r="AC249" s="198"/>
      <c r="AD249" s="198"/>
      <c r="AE249" s="197"/>
      <c r="AF249" s="197"/>
      <c r="AG249" s="196"/>
    </row>
    <row r="250" spans="1:33" s="195" customFormat="1" ht="20.85" hidden="1" customHeight="1">
      <c r="A250" s="49"/>
      <c r="B250" s="828"/>
      <c r="C250" s="33"/>
      <c r="D250" s="49"/>
      <c r="E250" s="33"/>
      <c r="F250" s="586"/>
      <c r="G250" s="586"/>
      <c r="H250" s="586"/>
      <c r="I250" s="586"/>
      <c r="J250" s="811"/>
      <c r="K250" s="528"/>
      <c r="L250" s="202"/>
      <c r="M250" s="202"/>
      <c r="N250" s="193"/>
      <c r="O250" s="192"/>
      <c r="P250" s="192"/>
      <c r="X250" s="201"/>
      <c r="Y250" s="200"/>
      <c r="Z250" s="198"/>
      <c r="AA250" s="199"/>
      <c r="AB250" s="198"/>
      <c r="AC250" s="198"/>
      <c r="AD250" s="198"/>
      <c r="AE250" s="197"/>
      <c r="AF250" s="197"/>
      <c r="AG250" s="196"/>
    </row>
    <row r="251" spans="1:33" s="187" customFormat="1" ht="20.85" hidden="1" customHeight="1">
      <c r="A251" s="836"/>
      <c r="B251" s="678" t="s">
        <v>1740</v>
      </c>
      <c r="C251" s="596"/>
      <c r="D251" s="836"/>
      <c r="E251" s="596"/>
      <c r="F251" s="596"/>
      <c r="G251" s="596"/>
      <c r="H251" s="596"/>
      <c r="I251" s="562">
        <v>147252.53</v>
      </c>
      <c r="J251" s="836"/>
      <c r="K251" s="530"/>
      <c r="L251" s="194"/>
      <c r="M251" s="194"/>
      <c r="N251" s="193"/>
      <c r="O251" s="192"/>
      <c r="P251" s="192"/>
      <c r="X251" s="191"/>
      <c r="Y251" s="188" t="s">
        <v>352</v>
      </c>
      <c r="Z251" s="189"/>
      <c r="AA251" s="190"/>
      <c r="AB251" s="189"/>
      <c r="AC251" s="189"/>
      <c r="AD251" s="189"/>
      <c r="AE251" s="189"/>
      <c r="AF251" s="189">
        <v>0</v>
      </c>
      <c r="AG251" s="188"/>
    </row>
    <row r="252" spans="1:33" ht="21.75" hidden="1" customHeight="1">
      <c r="A252" s="807">
        <v>10</v>
      </c>
      <c r="B252" s="821" t="s">
        <v>1527</v>
      </c>
      <c r="C252" s="552"/>
      <c r="D252" s="550"/>
      <c r="E252" s="552"/>
      <c r="F252" s="552"/>
      <c r="G252" s="552"/>
      <c r="H252" s="552"/>
      <c r="I252" s="552"/>
      <c r="J252" s="550"/>
    </row>
    <row r="253" spans="1:33" ht="21.75" hidden="1" customHeight="1">
      <c r="A253" s="831"/>
      <c r="B253" s="812" t="s">
        <v>1524</v>
      </c>
      <c r="C253" s="33">
        <v>1</v>
      </c>
      <c r="D253" s="49" t="s">
        <v>11</v>
      </c>
      <c r="E253" s="33"/>
      <c r="F253" s="33"/>
      <c r="G253" s="33"/>
      <c r="H253" s="33"/>
      <c r="I253" s="33">
        <v>93320.55</v>
      </c>
      <c r="J253" s="560"/>
    </row>
    <row r="254" spans="1:33" ht="21.75" hidden="1" customHeight="1">
      <c r="A254" s="825"/>
      <c r="B254" s="812" t="s">
        <v>1525</v>
      </c>
      <c r="C254" s="33">
        <v>1</v>
      </c>
      <c r="D254" s="49" t="s">
        <v>11</v>
      </c>
      <c r="E254" s="33"/>
      <c r="F254" s="33"/>
      <c r="G254" s="33"/>
      <c r="H254" s="33"/>
      <c r="I254" s="33">
        <v>272451</v>
      </c>
      <c r="J254" s="560"/>
    </row>
    <row r="255" spans="1:33" ht="21.75" hidden="1" customHeight="1">
      <c r="A255" s="814"/>
      <c r="B255" s="834"/>
      <c r="C255" s="33"/>
      <c r="D255" s="560"/>
      <c r="E255" s="33"/>
      <c r="F255" s="33"/>
      <c r="G255" s="33"/>
      <c r="H255" s="33"/>
      <c r="I255" s="33"/>
      <c r="J255" s="560"/>
    </row>
    <row r="256" spans="1:33" ht="21.75" hidden="1" customHeight="1">
      <c r="A256" s="814"/>
      <c r="B256" s="826"/>
      <c r="C256" s="33"/>
      <c r="D256" s="560"/>
      <c r="E256" s="33"/>
      <c r="F256" s="33"/>
      <c r="G256" s="33"/>
      <c r="H256" s="33"/>
      <c r="I256" s="33"/>
      <c r="J256" s="560"/>
    </row>
    <row r="257" spans="1:15" ht="21.75" hidden="1" customHeight="1">
      <c r="A257" s="814"/>
      <c r="B257" s="826"/>
      <c r="C257" s="33"/>
      <c r="D257" s="560"/>
      <c r="E257" s="33"/>
      <c r="F257" s="33"/>
      <c r="G257" s="33"/>
      <c r="H257" s="33"/>
      <c r="I257" s="33"/>
      <c r="J257" s="560"/>
    </row>
    <row r="258" spans="1:15" ht="21.75" hidden="1" customHeight="1">
      <c r="A258" s="814"/>
      <c r="B258" s="826"/>
      <c r="C258" s="33"/>
      <c r="D258" s="560"/>
      <c r="E258" s="33"/>
      <c r="F258" s="33"/>
      <c r="G258" s="33"/>
      <c r="H258" s="33"/>
      <c r="I258" s="33"/>
      <c r="J258" s="560"/>
    </row>
    <row r="259" spans="1:15" ht="21.75" hidden="1" customHeight="1">
      <c r="A259" s="814"/>
      <c r="B259" s="826"/>
      <c r="C259" s="33"/>
      <c r="D259" s="560"/>
      <c r="E259" s="33"/>
      <c r="F259" s="33"/>
      <c r="G259" s="33"/>
      <c r="H259" s="33"/>
      <c r="I259" s="33"/>
      <c r="J259" s="560"/>
    </row>
    <row r="260" spans="1:15" ht="21.75" hidden="1" customHeight="1">
      <c r="A260" s="814"/>
      <c r="B260" s="826"/>
      <c r="C260" s="33"/>
      <c r="D260" s="560"/>
      <c r="E260" s="33"/>
      <c r="F260" s="33"/>
      <c r="G260" s="33"/>
      <c r="H260" s="33"/>
      <c r="I260" s="33"/>
      <c r="J260" s="560"/>
    </row>
    <row r="261" spans="1:15" ht="21.75" hidden="1" customHeight="1">
      <c r="A261" s="814"/>
      <c r="B261" s="826"/>
      <c r="C261" s="33"/>
      <c r="D261" s="560"/>
      <c r="E261" s="33"/>
      <c r="F261" s="33"/>
      <c r="G261" s="33"/>
      <c r="H261" s="33"/>
      <c r="I261" s="33"/>
      <c r="J261" s="560"/>
    </row>
    <row r="262" spans="1:15" ht="21.75" hidden="1" customHeight="1">
      <c r="A262" s="814"/>
      <c r="B262" s="826"/>
      <c r="C262" s="33"/>
      <c r="D262" s="560"/>
      <c r="E262" s="33"/>
      <c r="F262" s="33"/>
      <c r="G262" s="33"/>
      <c r="H262" s="33"/>
      <c r="I262" s="33"/>
      <c r="J262" s="560"/>
    </row>
    <row r="263" spans="1:15" ht="21.75" hidden="1" customHeight="1">
      <c r="A263" s="814"/>
      <c r="B263" s="826"/>
      <c r="C263" s="33"/>
      <c r="D263" s="560"/>
      <c r="E263" s="33"/>
      <c r="F263" s="33"/>
      <c r="G263" s="33"/>
      <c r="H263" s="33"/>
      <c r="I263" s="33"/>
      <c r="J263" s="560"/>
    </row>
    <row r="264" spans="1:15" ht="21.75" hidden="1" customHeight="1">
      <c r="A264" s="814"/>
      <c r="B264" s="826"/>
      <c r="C264" s="33"/>
      <c r="D264" s="560"/>
      <c r="E264" s="33"/>
      <c r="F264" s="33"/>
      <c r="G264" s="33"/>
      <c r="H264" s="33"/>
      <c r="I264" s="33"/>
      <c r="J264" s="560"/>
    </row>
    <row r="265" spans="1:15" ht="21.75" hidden="1" customHeight="1">
      <c r="A265" s="814"/>
      <c r="B265" s="826"/>
      <c r="C265" s="33"/>
      <c r="D265" s="560"/>
      <c r="E265" s="33"/>
      <c r="F265" s="33"/>
      <c r="G265" s="33"/>
      <c r="H265" s="33"/>
      <c r="I265" s="33"/>
      <c r="J265" s="560"/>
    </row>
    <row r="266" spans="1:15" ht="21.75" hidden="1" customHeight="1">
      <c r="A266" s="814"/>
      <c r="B266" s="826"/>
      <c r="C266" s="33"/>
      <c r="D266" s="560"/>
      <c r="E266" s="33"/>
      <c r="F266" s="33"/>
      <c r="G266" s="33"/>
      <c r="H266" s="33"/>
      <c r="I266" s="33"/>
      <c r="J266" s="560"/>
    </row>
    <row r="267" spans="1:15" ht="21.75" hidden="1" customHeight="1">
      <c r="A267" s="817"/>
      <c r="B267" s="805" t="s">
        <v>1741</v>
      </c>
      <c r="C267" s="562"/>
      <c r="D267" s="561"/>
      <c r="E267" s="562"/>
      <c r="F267" s="562"/>
      <c r="G267" s="562"/>
      <c r="H267" s="562"/>
      <c r="I267" s="596">
        <v>365771.55</v>
      </c>
      <c r="J267" s="561"/>
    </row>
    <row r="268" spans="1:15" s="184" customFormat="1" ht="21.75" hidden="1" customHeight="1">
      <c r="A268" s="837"/>
      <c r="B268" s="838" t="s">
        <v>1524</v>
      </c>
      <c r="C268" s="552"/>
      <c r="D268" s="609"/>
      <c r="E268" s="552"/>
      <c r="F268" s="552"/>
      <c r="G268" s="552"/>
      <c r="H268" s="552"/>
      <c r="I268" s="552"/>
      <c r="J268" s="550"/>
      <c r="K268" s="531"/>
      <c r="L268" s="186"/>
      <c r="M268" s="186"/>
      <c r="N268" s="186"/>
      <c r="O268" s="185"/>
    </row>
    <row r="269" spans="1:15" s="181" customFormat="1" ht="21.75" hidden="1" customHeight="1">
      <c r="A269" s="811"/>
      <c r="B269" s="828" t="s">
        <v>1676</v>
      </c>
      <c r="C269" s="576">
        <v>20</v>
      </c>
      <c r="D269" s="49" t="s">
        <v>28</v>
      </c>
      <c r="E269" s="586">
        <v>945</v>
      </c>
      <c r="F269" s="586">
        <v>18900</v>
      </c>
      <c r="G269" s="586">
        <v>129</v>
      </c>
      <c r="H269" s="33">
        <v>2580</v>
      </c>
      <c r="I269" s="33">
        <v>21480</v>
      </c>
      <c r="J269" s="560"/>
      <c r="K269" s="532"/>
      <c r="L269" s="182"/>
      <c r="M269" s="182"/>
      <c r="N269" s="181">
        <v>8952.3809523809523</v>
      </c>
    </row>
    <row r="270" spans="1:15" s="178" customFormat="1" ht="21.75" hidden="1" customHeight="1">
      <c r="A270" s="49"/>
      <c r="B270" s="828" t="s">
        <v>348</v>
      </c>
      <c r="C270" s="576">
        <v>5.57</v>
      </c>
      <c r="D270" s="839" t="s">
        <v>30</v>
      </c>
      <c r="E270" s="468">
        <v>2470.6</v>
      </c>
      <c r="F270" s="458">
        <v>13761</v>
      </c>
      <c r="G270" s="468">
        <v>519</v>
      </c>
      <c r="H270" s="33">
        <v>2891</v>
      </c>
      <c r="I270" s="33">
        <v>16652</v>
      </c>
      <c r="J270" s="560"/>
      <c r="K270" s="532"/>
      <c r="L270" s="179"/>
      <c r="M270" s="179"/>
    </row>
    <row r="271" spans="1:15" s="178" customFormat="1" ht="21.75" hidden="1" customHeight="1">
      <c r="A271" s="49"/>
      <c r="B271" s="828" t="s">
        <v>347</v>
      </c>
      <c r="C271" s="576">
        <v>26.06</v>
      </c>
      <c r="D271" s="839" t="s">
        <v>13</v>
      </c>
      <c r="E271" s="468">
        <v>385</v>
      </c>
      <c r="F271" s="458">
        <v>10033</v>
      </c>
      <c r="G271" s="458">
        <v>0</v>
      </c>
      <c r="H271" s="33">
        <v>0</v>
      </c>
      <c r="I271" s="33">
        <v>10033</v>
      </c>
      <c r="J271" s="560"/>
      <c r="K271" s="532"/>
      <c r="L271" s="179"/>
      <c r="M271" s="179"/>
      <c r="N271" s="178">
        <v>19.541999999999998</v>
      </c>
    </row>
    <row r="272" spans="1:15" s="178" customFormat="1" ht="21.75" hidden="1" customHeight="1">
      <c r="A272" s="839"/>
      <c r="B272" s="828" t="s">
        <v>34</v>
      </c>
      <c r="C272" s="576">
        <v>32.57</v>
      </c>
      <c r="D272" s="839" t="s">
        <v>13</v>
      </c>
      <c r="E272" s="458">
        <v>0</v>
      </c>
      <c r="F272" s="458">
        <v>0</v>
      </c>
      <c r="G272" s="468">
        <v>139</v>
      </c>
      <c r="H272" s="33">
        <v>4527</v>
      </c>
      <c r="I272" s="33">
        <v>4527</v>
      </c>
      <c r="J272" s="560"/>
      <c r="K272" s="532"/>
      <c r="L272" s="179"/>
      <c r="M272" s="179"/>
    </row>
    <row r="273" spans="1:16" s="178" customFormat="1" ht="21.75" hidden="1" customHeight="1">
      <c r="A273" s="839"/>
      <c r="B273" s="828" t="s">
        <v>35</v>
      </c>
      <c r="C273" s="576">
        <v>7.81</v>
      </c>
      <c r="D273" s="839" t="s">
        <v>36</v>
      </c>
      <c r="E273" s="468">
        <v>256</v>
      </c>
      <c r="F273" s="458">
        <v>1999</v>
      </c>
      <c r="G273" s="458">
        <v>0</v>
      </c>
      <c r="H273" s="33">
        <v>0</v>
      </c>
      <c r="I273" s="33">
        <v>1999</v>
      </c>
      <c r="J273" s="560"/>
      <c r="K273" s="532"/>
      <c r="L273" s="179"/>
      <c r="M273" s="179"/>
    </row>
    <row r="274" spans="1:16" s="178" customFormat="1" ht="21.75" hidden="1" customHeight="1">
      <c r="A274" s="839"/>
      <c r="B274" s="828" t="s">
        <v>38</v>
      </c>
      <c r="C274" s="576">
        <v>8.14</v>
      </c>
      <c r="D274" s="839" t="s">
        <v>39</v>
      </c>
      <c r="E274" s="33">
        <v>32.71</v>
      </c>
      <c r="F274" s="458">
        <v>266</v>
      </c>
      <c r="G274" s="458">
        <v>0</v>
      </c>
      <c r="H274" s="33">
        <v>0</v>
      </c>
      <c r="I274" s="33">
        <v>266</v>
      </c>
      <c r="J274" s="560"/>
      <c r="K274" s="532"/>
      <c r="L274" s="179"/>
      <c r="M274" s="179"/>
    </row>
    <row r="275" spans="1:16" s="178" customFormat="1" ht="21.75" hidden="1" customHeight="1">
      <c r="A275" s="49"/>
      <c r="B275" s="828" t="s">
        <v>346</v>
      </c>
      <c r="C275" s="576">
        <v>26.91</v>
      </c>
      <c r="D275" s="839" t="s">
        <v>39</v>
      </c>
      <c r="E275" s="586">
        <v>20.5</v>
      </c>
      <c r="F275" s="33">
        <v>552</v>
      </c>
      <c r="G275" s="33">
        <v>4.4000000000000004</v>
      </c>
      <c r="H275" s="33">
        <v>118</v>
      </c>
      <c r="I275" s="33">
        <v>670</v>
      </c>
      <c r="J275" s="560"/>
      <c r="K275" s="533"/>
      <c r="L275" s="180"/>
      <c r="M275" s="180"/>
    </row>
    <row r="276" spans="1:16" s="178" customFormat="1" ht="21.75" hidden="1" customHeight="1">
      <c r="A276" s="839"/>
      <c r="B276" s="828" t="s">
        <v>345</v>
      </c>
      <c r="C276" s="576">
        <v>86.2</v>
      </c>
      <c r="D276" s="839" t="s">
        <v>39</v>
      </c>
      <c r="E276" s="579">
        <v>19.850000000000001</v>
      </c>
      <c r="F276" s="458">
        <v>1711</v>
      </c>
      <c r="G276" s="33">
        <v>3.6</v>
      </c>
      <c r="H276" s="33">
        <v>310</v>
      </c>
      <c r="I276" s="33">
        <v>2021</v>
      </c>
      <c r="J276" s="560"/>
      <c r="K276" s="532"/>
      <c r="L276" s="179"/>
      <c r="M276" s="179"/>
    </row>
    <row r="277" spans="1:16" s="178" customFormat="1" ht="21.75" hidden="1" customHeight="1">
      <c r="A277" s="839"/>
      <c r="B277" s="828" t="s">
        <v>344</v>
      </c>
      <c r="C277" s="576">
        <v>39.020000000000003</v>
      </c>
      <c r="D277" s="839" t="s">
        <v>39</v>
      </c>
      <c r="E277" s="579">
        <v>19.850000000000001</v>
      </c>
      <c r="F277" s="586">
        <v>774.55</v>
      </c>
      <c r="G277" s="33">
        <v>3.6</v>
      </c>
      <c r="H277" s="33">
        <v>140</v>
      </c>
      <c r="I277" s="33">
        <v>914.55</v>
      </c>
      <c r="J277" s="560"/>
      <c r="K277" s="532"/>
      <c r="L277" s="179"/>
      <c r="M277" s="179"/>
    </row>
    <row r="278" spans="1:16" s="178" customFormat="1" ht="21.75" hidden="1" customHeight="1">
      <c r="A278" s="839"/>
      <c r="B278" s="828" t="s">
        <v>343</v>
      </c>
      <c r="C278" s="576">
        <v>634.48</v>
      </c>
      <c r="D278" s="839" t="s">
        <v>39</v>
      </c>
      <c r="E278" s="579">
        <v>19.649999999999999</v>
      </c>
      <c r="F278" s="33">
        <v>12468</v>
      </c>
      <c r="G278" s="33">
        <v>3.6</v>
      </c>
      <c r="H278" s="33">
        <v>2284</v>
      </c>
      <c r="I278" s="33">
        <v>14752</v>
      </c>
      <c r="J278" s="560"/>
      <c r="K278" s="532"/>
      <c r="L278" s="179"/>
      <c r="M278" s="179"/>
    </row>
    <row r="279" spans="1:16" s="178" customFormat="1" ht="21.75" hidden="1" customHeight="1">
      <c r="A279" s="839"/>
      <c r="B279" s="828" t="s">
        <v>46</v>
      </c>
      <c r="C279" s="576">
        <v>23.59</v>
      </c>
      <c r="D279" s="839" t="s">
        <v>39</v>
      </c>
      <c r="E279" s="33">
        <v>27.29</v>
      </c>
      <c r="F279" s="33">
        <v>644</v>
      </c>
      <c r="G279" s="33">
        <v>0</v>
      </c>
      <c r="H279" s="33">
        <v>0</v>
      </c>
      <c r="I279" s="33">
        <v>644</v>
      </c>
      <c r="J279" s="560"/>
      <c r="K279" s="532"/>
      <c r="L279" s="179"/>
      <c r="M279" s="179"/>
    </row>
    <row r="280" spans="1:16" s="183" customFormat="1" ht="21.75" hidden="1" customHeight="1">
      <c r="A280" s="811"/>
      <c r="B280" s="812" t="s">
        <v>1472</v>
      </c>
      <c r="C280" s="586"/>
      <c r="D280" s="813"/>
      <c r="E280" s="586"/>
      <c r="F280" s="586"/>
      <c r="G280" s="33"/>
      <c r="H280" s="33"/>
      <c r="I280" s="586"/>
      <c r="J280" s="811"/>
      <c r="K280" s="534"/>
      <c r="N280" s="183">
        <v>1380.952380952381</v>
      </c>
    </row>
    <row r="281" spans="1:16" s="181" customFormat="1" ht="21.75" hidden="1" customHeight="1">
      <c r="A281" s="49"/>
      <c r="B281" s="828" t="s">
        <v>882</v>
      </c>
      <c r="C281" s="576">
        <v>5</v>
      </c>
      <c r="D281" s="49" t="s">
        <v>28</v>
      </c>
      <c r="E281" s="586">
        <v>23</v>
      </c>
      <c r="F281" s="586">
        <v>115</v>
      </c>
      <c r="G281" s="586">
        <v>10</v>
      </c>
      <c r="H281" s="33">
        <v>50</v>
      </c>
      <c r="I281" s="33">
        <v>165</v>
      </c>
      <c r="J281" s="560"/>
      <c r="K281" s="532"/>
      <c r="L281" s="182"/>
      <c r="M281" s="182"/>
    </row>
    <row r="282" spans="1:16" s="178" customFormat="1" ht="21.75" hidden="1" customHeight="1">
      <c r="A282" s="49"/>
      <c r="B282" s="828" t="s">
        <v>1473</v>
      </c>
      <c r="C282" s="576">
        <v>53</v>
      </c>
      <c r="D282" s="49" t="s">
        <v>30</v>
      </c>
      <c r="E282" s="586">
        <v>23</v>
      </c>
      <c r="F282" s="586">
        <v>1219</v>
      </c>
      <c r="G282" s="586">
        <v>10</v>
      </c>
      <c r="H282" s="33">
        <v>530</v>
      </c>
      <c r="I282" s="33">
        <v>1749</v>
      </c>
      <c r="J282" s="560"/>
      <c r="K282" s="532"/>
      <c r="L282" s="179"/>
      <c r="M282" s="179"/>
    </row>
    <row r="283" spans="1:16" s="178" customFormat="1" ht="21.75" hidden="1" customHeight="1">
      <c r="A283" s="613"/>
      <c r="B283" s="840" t="s">
        <v>1474</v>
      </c>
      <c r="C283" s="581">
        <v>10</v>
      </c>
      <c r="D283" s="613" t="s">
        <v>30</v>
      </c>
      <c r="E283" s="562">
        <v>190.43</v>
      </c>
      <c r="F283" s="562">
        <v>1904</v>
      </c>
      <c r="G283" s="562">
        <v>91</v>
      </c>
      <c r="H283" s="562">
        <v>910</v>
      </c>
      <c r="I283" s="562">
        <v>2814</v>
      </c>
      <c r="J283" s="561"/>
      <c r="K283" s="532"/>
      <c r="L283" s="179"/>
      <c r="M283" s="179"/>
    </row>
    <row r="284" spans="1:16" s="178" customFormat="1" ht="21.75" hidden="1" customHeight="1">
      <c r="A284" s="609"/>
      <c r="B284" s="841" t="s">
        <v>1475</v>
      </c>
      <c r="C284" s="584">
        <v>1</v>
      </c>
      <c r="D284" s="609" t="s">
        <v>30</v>
      </c>
      <c r="E284" s="618">
        <v>75</v>
      </c>
      <c r="F284" s="552">
        <v>75</v>
      </c>
      <c r="G284" s="470">
        <v>35</v>
      </c>
      <c r="H284" s="552">
        <v>35</v>
      </c>
      <c r="I284" s="552">
        <v>110</v>
      </c>
      <c r="J284" s="550"/>
      <c r="K284" s="532"/>
      <c r="L284" s="179"/>
      <c r="M284" s="179"/>
    </row>
    <row r="285" spans="1:16" ht="21.75" hidden="1" customHeight="1">
      <c r="A285" s="811"/>
      <c r="B285" s="828" t="s">
        <v>1493</v>
      </c>
      <c r="C285" s="586">
        <v>27.93</v>
      </c>
      <c r="D285" s="839" t="s">
        <v>13</v>
      </c>
      <c r="E285" s="586">
        <v>520</v>
      </c>
      <c r="F285" s="33">
        <v>14524</v>
      </c>
      <c r="G285" s="33">
        <v>0</v>
      </c>
      <c r="H285" s="33">
        <v>0</v>
      </c>
      <c r="I285" s="33">
        <v>14524</v>
      </c>
      <c r="J285" s="811"/>
      <c r="K285" s="535"/>
      <c r="L285" s="177"/>
      <c r="M285" s="177"/>
    </row>
    <row r="286" spans="1:16" s="178" customFormat="1" ht="21.75" hidden="1" customHeight="1">
      <c r="A286" s="839"/>
      <c r="B286" s="828"/>
      <c r="C286" s="576"/>
      <c r="D286" s="839"/>
      <c r="E286" s="586"/>
      <c r="F286" s="33"/>
      <c r="G286" s="33"/>
      <c r="H286" s="33"/>
      <c r="I286" s="33"/>
      <c r="J286" s="560"/>
      <c r="K286" s="532"/>
      <c r="L286" s="179"/>
      <c r="M286" s="179"/>
    </row>
    <row r="287" spans="1:16" ht="21.75" hidden="1" customHeight="1">
      <c r="A287" s="811"/>
      <c r="B287" s="599" t="s">
        <v>1742</v>
      </c>
      <c r="C287" s="586"/>
      <c r="D287" s="813"/>
      <c r="E287" s="586"/>
      <c r="F287" s="586"/>
      <c r="G287" s="586"/>
      <c r="H287" s="586"/>
      <c r="I287" s="586">
        <v>93320.55</v>
      </c>
      <c r="J287" s="811"/>
      <c r="K287" s="535"/>
      <c r="L287" s="177"/>
      <c r="M287" s="177"/>
    </row>
    <row r="288" spans="1:16" ht="21.75" hidden="1" customHeight="1">
      <c r="A288" s="842"/>
      <c r="B288" s="843" t="s">
        <v>1525</v>
      </c>
      <c r="C288" s="33"/>
      <c r="D288" s="560"/>
      <c r="E288" s="33"/>
      <c r="F288" s="33"/>
      <c r="G288" s="33"/>
      <c r="H288" s="33"/>
      <c r="I288" s="33"/>
      <c r="J288" s="560"/>
      <c r="L288" s="507" t="s">
        <v>11</v>
      </c>
      <c r="M288" s="507" t="s">
        <v>1454</v>
      </c>
      <c r="N288" s="507" t="s">
        <v>1461</v>
      </c>
      <c r="O288" s="507" t="s">
        <v>1454</v>
      </c>
      <c r="P288" s="507" t="s">
        <v>1461</v>
      </c>
    </row>
    <row r="289" spans="1:17" ht="21.75" hidden="1" customHeight="1">
      <c r="A289" s="560"/>
      <c r="B289" s="828" t="s">
        <v>395</v>
      </c>
      <c r="C289" s="844">
        <v>114.67</v>
      </c>
      <c r="D289" s="49" t="s">
        <v>13</v>
      </c>
      <c r="E289" s="33">
        <v>337</v>
      </c>
      <c r="F289" s="33">
        <v>38644</v>
      </c>
      <c r="G289" s="33">
        <v>104</v>
      </c>
      <c r="H289" s="586">
        <v>11926</v>
      </c>
      <c r="I289" s="586">
        <v>50570</v>
      </c>
      <c r="J289" s="560"/>
      <c r="L289" s="508">
        <v>0</v>
      </c>
      <c r="M289" s="508">
        <v>0</v>
      </c>
      <c r="N289" s="508">
        <v>0</v>
      </c>
      <c r="O289" s="508">
        <v>0</v>
      </c>
      <c r="P289" s="508">
        <v>0</v>
      </c>
      <c r="Q289" s="174">
        <v>4.8</v>
      </c>
    </row>
    <row r="290" spans="1:17" ht="21.75" hidden="1" customHeight="1">
      <c r="A290" s="560"/>
      <c r="B290" s="828" t="s">
        <v>1509</v>
      </c>
      <c r="C290" s="33">
        <v>24.2</v>
      </c>
      <c r="D290" s="49" t="s">
        <v>13</v>
      </c>
      <c r="E290" s="33">
        <v>2503</v>
      </c>
      <c r="F290" s="586">
        <v>60572.6</v>
      </c>
      <c r="G290" s="586">
        <v>302</v>
      </c>
      <c r="H290" s="586">
        <v>7308.4</v>
      </c>
      <c r="I290" s="586">
        <v>67881</v>
      </c>
      <c r="J290" s="811"/>
      <c r="L290" s="508">
        <v>21.89</v>
      </c>
      <c r="M290" s="508">
        <v>3.6</v>
      </c>
      <c r="N290" s="508">
        <v>1.2</v>
      </c>
      <c r="O290" s="508">
        <v>1.44</v>
      </c>
      <c r="P290" s="508">
        <v>0.8</v>
      </c>
    </row>
    <row r="291" spans="1:17" ht="21.75" hidden="1" customHeight="1">
      <c r="A291" s="560"/>
      <c r="B291" s="828" t="s">
        <v>1528</v>
      </c>
      <c r="C291" s="586">
        <v>1</v>
      </c>
      <c r="D291" s="813" t="s">
        <v>47</v>
      </c>
      <c r="E291" s="33">
        <v>150000</v>
      </c>
      <c r="F291" s="586">
        <v>150000</v>
      </c>
      <c r="G291" s="586">
        <v>4000</v>
      </c>
      <c r="H291" s="586">
        <v>4000</v>
      </c>
      <c r="I291" s="586">
        <v>154000</v>
      </c>
      <c r="J291" s="560"/>
    </row>
    <row r="292" spans="1:17" ht="21.75" hidden="1" customHeight="1">
      <c r="A292" s="560"/>
      <c r="B292" s="828" t="s">
        <v>1529</v>
      </c>
      <c r="C292" s="586"/>
      <c r="D292" s="813"/>
      <c r="E292" s="586"/>
      <c r="F292" s="33"/>
      <c r="G292" s="33"/>
      <c r="H292" s="33"/>
      <c r="I292" s="33"/>
      <c r="J292" s="560"/>
    </row>
    <row r="293" spans="1:17" ht="21.75" hidden="1" customHeight="1">
      <c r="A293" s="560"/>
      <c r="B293" s="828" t="s">
        <v>1530</v>
      </c>
      <c r="C293" s="586"/>
      <c r="D293" s="813"/>
      <c r="E293" s="586"/>
      <c r="F293" s="33"/>
      <c r="G293" s="33"/>
      <c r="H293" s="33"/>
      <c r="I293" s="33"/>
      <c r="J293" s="560"/>
    </row>
    <row r="294" spans="1:17" ht="21.75" hidden="1" customHeight="1">
      <c r="A294" s="560"/>
      <c r="B294" s="828"/>
      <c r="C294" s="586"/>
      <c r="D294" s="813"/>
      <c r="E294" s="586"/>
      <c r="F294" s="33"/>
      <c r="G294" s="33"/>
      <c r="H294" s="33"/>
      <c r="I294" s="33"/>
      <c r="J294" s="560"/>
    </row>
    <row r="295" spans="1:17" ht="21.75" hidden="1" customHeight="1">
      <c r="A295" s="560"/>
      <c r="B295" s="828"/>
      <c r="C295" s="586"/>
      <c r="D295" s="813"/>
      <c r="E295" s="586"/>
      <c r="F295" s="33"/>
      <c r="G295" s="33"/>
      <c r="H295" s="33"/>
      <c r="I295" s="33"/>
      <c r="J295" s="560"/>
    </row>
    <row r="296" spans="1:17" ht="21.75" hidden="1" customHeight="1">
      <c r="A296" s="560"/>
      <c r="B296" s="828"/>
      <c r="C296" s="586"/>
      <c r="D296" s="813"/>
      <c r="E296" s="586"/>
      <c r="F296" s="33"/>
      <c r="G296" s="33"/>
      <c r="H296" s="33"/>
      <c r="I296" s="33"/>
      <c r="J296" s="560"/>
    </row>
    <row r="297" spans="1:17" ht="21.75" hidden="1" customHeight="1">
      <c r="A297" s="560"/>
      <c r="B297" s="828"/>
      <c r="C297" s="586"/>
      <c r="D297" s="813"/>
      <c r="E297" s="586"/>
      <c r="F297" s="33"/>
      <c r="G297" s="33"/>
      <c r="H297" s="33"/>
      <c r="I297" s="33"/>
      <c r="J297" s="560"/>
    </row>
    <row r="298" spans="1:17" ht="21.75" hidden="1" customHeight="1">
      <c r="A298" s="560"/>
      <c r="B298" s="828"/>
      <c r="C298" s="586"/>
      <c r="D298" s="813"/>
      <c r="E298" s="586"/>
      <c r="F298" s="33"/>
      <c r="G298" s="33"/>
      <c r="H298" s="33"/>
      <c r="I298" s="33"/>
      <c r="J298" s="560"/>
    </row>
    <row r="299" spans="1:17" s="176" customFormat="1" ht="21.75" hidden="1" customHeight="1">
      <c r="A299" s="845"/>
      <c r="B299" s="678" t="s">
        <v>1743</v>
      </c>
      <c r="C299" s="596"/>
      <c r="D299" s="845"/>
      <c r="E299" s="596"/>
      <c r="F299" s="596"/>
      <c r="G299" s="596"/>
      <c r="H299" s="596"/>
      <c r="I299" s="562">
        <v>272451</v>
      </c>
      <c r="J299" s="845"/>
      <c r="K299" s="175"/>
    </row>
    <row r="300" spans="1:17" ht="21.75" hidden="1" customHeight="1">
      <c r="A300" s="742">
        <v>11</v>
      </c>
      <c r="B300" s="639" t="s">
        <v>369</v>
      </c>
      <c r="C300" s="610"/>
      <c r="D300" s="609"/>
      <c r="E300" s="552"/>
      <c r="F300" s="552"/>
      <c r="G300" s="552"/>
      <c r="H300" s="552"/>
      <c r="I300" s="552"/>
      <c r="J300" s="743"/>
    </row>
    <row r="301" spans="1:17" ht="21.75" hidden="1" customHeight="1">
      <c r="A301" s="556"/>
      <c r="B301" s="47" t="s">
        <v>1526</v>
      </c>
      <c r="C301" s="572">
        <v>173</v>
      </c>
      <c r="D301" s="49" t="s">
        <v>14</v>
      </c>
      <c r="E301" s="33">
        <v>181.9</v>
      </c>
      <c r="F301" s="33">
        <v>31468.7</v>
      </c>
      <c r="G301" s="33">
        <v>70</v>
      </c>
      <c r="H301" s="33">
        <v>12110</v>
      </c>
      <c r="I301" s="33">
        <v>43578.7</v>
      </c>
      <c r="J301" s="744"/>
      <c r="L301" s="174">
        <v>172.98000000000002</v>
      </c>
    </row>
    <row r="302" spans="1:17" ht="21.75" hidden="1" customHeight="1">
      <c r="A302" s="556"/>
      <c r="B302" s="47" t="s">
        <v>53</v>
      </c>
      <c r="C302" s="572">
        <v>647</v>
      </c>
      <c r="D302" s="49" t="s">
        <v>13</v>
      </c>
      <c r="E302" s="33">
        <v>316</v>
      </c>
      <c r="F302" s="33">
        <v>204452</v>
      </c>
      <c r="G302" s="33">
        <v>104</v>
      </c>
      <c r="H302" s="33">
        <v>67288</v>
      </c>
      <c r="I302" s="33">
        <v>271740</v>
      </c>
      <c r="J302" s="744"/>
      <c r="L302" s="174">
        <v>646.79999999999995</v>
      </c>
    </row>
    <row r="303" spans="1:17" ht="21.75" hidden="1" customHeight="1">
      <c r="A303" s="556"/>
      <c r="B303" s="47" t="s">
        <v>342</v>
      </c>
      <c r="C303" s="846">
        <v>1235</v>
      </c>
      <c r="D303" s="49" t="s">
        <v>13</v>
      </c>
      <c r="E303" s="33">
        <v>53</v>
      </c>
      <c r="F303" s="33">
        <v>65455</v>
      </c>
      <c r="G303" s="33">
        <v>25</v>
      </c>
      <c r="H303" s="33">
        <v>30875</v>
      </c>
      <c r="I303" s="33">
        <v>96330</v>
      </c>
      <c r="J303" s="744"/>
      <c r="L303" s="175">
        <v>1234.29</v>
      </c>
    </row>
    <row r="304" spans="1:17" ht="21.75" hidden="1" customHeight="1">
      <c r="A304" s="556"/>
      <c r="B304" s="47" t="s">
        <v>1510</v>
      </c>
      <c r="C304" s="572">
        <v>50</v>
      </c>
      <c r="D304" s="49" t="s">
        <v>47</v>
      </c>
      <c r="E304" s="33">
        <v>441.4</v>
      </c>
      <c r="F304" s="33">
        <v>22070</v>
      </c>
      <c r="G304" s="33">
        <v>80</v>
      </c>
      <c r="H304" s="33">
        <v>4000</v>
      </c>
      <c r="I304" s="33">
        <v>26070</v>
      </c>
      <c r="J304" s="744"/>
      <c r="L304" s="174">
        <v>50</v>
      </c>
    </row>
    <row r="305" spans="1:12" ht="21.75" hidden="1" customHeight="1">
      <c r="A305" s="556"/>
      <c r="B305" s="47" t="s">
        <v>341</v>
      </c>
      <c r="C305" s="572">
        <v>22.31</v>
      </c>
      <c r="D305" s="49" t="s">
        <v>13</v>
      </c>
      <c r="E305" s="33">
        <v>120</v>
      </c>
      <c r="F305" s="33">
        <v>2677.2</v>
      </c>
      <c r="G305" s="33">
        <v>0</v>
      </c>
      <c r="H305" s="33">
        <v>0</v>
      </c>
      <c r="I305" s="33">
        <v>2677.2</v>
      </c>
      <c r="J305" s="744"/>
      <c r="L305" s="174">
        <v>22.31</v>
      </c>
    </row>
    <row r="306" spans="1:12" ht="21.75" hidden="1" customHeight="1">
      <c r="A306" s="556"/>
      <c r="B306" s="47"/>
      <c r="C306" s="572"/>
      <c r="D306" s="49"/>
      <c r="E306" s="33"/>
      <c r="F306" s="33"/>
      <c r="G306" s="33"/>
      <c r="H306" s="33"/>
      <c r="I306" s="33"/>
      <c r="J306" s="744"/>
    </row>
    <row r="307" spans="1:12" ht="21.75" hidden="1" customHeight="1">
      <c r="A307" s="599"/>
      <c r="B307" s="47"/>
      <c r="C307" s="572"/>
      <c r="D307" s="572"/>
      <c r="E307" s="33"/>
      <c r="F307" s="33"/>
      <c r="G307" s="33"/>
      <c r="H307" s="33"/>
      <c r="I307" s="33"/>
      <c r="J307" s="847"/>
    </row>
    <row r="308" spans="1:12" ht="21.75" hidden="1" customHeight="1">
      <c r="A308" s="599"/>
      <c r="B308" s="47"/>
      <c r="C308" s="572"/>
      <c r="D308" s="572"/>
      <c r="E308" s="33"/>
      <c r="F308" s="33"/>
      <c r="G308" s="33"/>
      <c r="H308" s="33"/>
      <c r="I308" s="33"/>
      <c r="J308" s="847"/>
    </row>
    <row r="309" spans="1:12" ht="21.75" hidden="1" customHeight="1">
      <c r="A309" s="599"/>
      <c r="B309" s="47"/>
      <c r="C309" s="572"/>
      <c r="D309" s="572"/>
      <c r="E309" s="33"/>
      <c r="F309" s="33"/>
      <c r="G309" s="33"/>
      <c r="H309" s="33"/>
      <c r="I309" s="33"/>
      <c r="J309" s="847"/>
    </row>
    <row r="310" spans="1:12" ht="21.75" hidden="1" customHeight="1">
      <c r="A310" s="599"/>
      <c r="B310" s="47"/>
      <c r="C310" s="572"/>
      <c r="D310" s="572"/>
      <c r="E310" s="33"/>
      <c r="F310" s="33"/>
      <c r="G310" s="33"/>
      <c r="H310" s="33"/>
      <c r="I310" s="33"/>
      <c r="J310" s="847"/>
    </row>
    <row r="311" spans="1:12" ht="21.75" hidden="1" customHeight="1">
      <c r="A311" s="599"/>
      <c r="B311" s="47"/>
      <c r="C311" s="572"/>
      <c r="D311" s="572"/>
      <c r="E311" s="33"/>
      <c r="F311" s="33"/>
      <c r="G311" s="33"/>
      <c r="H311" s="33"/>
      <c r="I311" s="33"/>
      <c r="J311" s="847"/>
    </row>
    <row r="312" spans="1:12" ht="21.75" hidden="1" customHeight="1">
      <c r="A312" s="599"/>
      <c r="B312" s="47"/>
      <c r="C312" s="572"/>
      <c r="D312" s="572"/>
      <c r="E312" s="33"/>
      <c r="F312" s="33"/>
      <c r="G312" s="33"/>
      <c r="H312" s="33"/>
      <c r="I312" s="33"/>
      <c r="J312" s="847"/>
    </row>
    <row r="313" spans="1:12" ht="21.75" hidden="1" customHeight="1">
      <c r="A313" s="599"/>
      <c r="B313" s="47"/>
      <c r="C313" s="572"/>
      <c r="D313" s="572"/>
      <c r="E313" s="33"/>
      <c r="F313" s="33"/>
      <c r="G313" s="33"/>
      <c r="H313" s="33"/>
      <c r="I313" s="33"/>
      <c r="J313" s="847"/>
    </row>
    <row r="314" spans="1:12" ht="21.75" hidden="1" customHeight="1">
      <c r="A314" s="599"/>
      <c r="B314" s="47"/>
      <c r="C314" s="572"/>
      <c r="D314" s="572"/>
      <c r="E314" s="33"/>
      <c r="F314" s="33"/>
      <c r="G314" s="33"/>
      <c r="H314" s="33"/>
      <c r="I314" s="33"/>
      <c r="J314" s="847"/>
    </row>
    <row r="315" spans="1:12" ht="21.75" hidden="1" customHeight="1">
      <c r="A315" s="35"/>
      <c r="B315" s="805" t="s">
        <v>1744</v>
      </c>
      <c r="C315" s="682"/>
      <c r="D315" s="678"/>
      <c r="E315" s="36"/>
      <c r="F315" s="562"/>
      <c r="G315" s="562"/>
      <c r="H315" s="562"/>
      <c r="I315" s="562">
        <v>396817.2</v>
      </c>
      <c r="J315" s="745"/>
    </row>
    <row r="316" spans="1:12" ht="21.75" hidden="1" customHeight="1">
      <c r="A316" s="742">
        <v>12</v>
      </c>
      <c r="B316" s="639" t="s">
        <v>368</v>
      </c>
      <c r="C316" s="610"/>
      <c r="D316" s="609"/>
      <c r="E316" s="552"/>
      <c r="F316" s="552"/>
      <c r="G316" s="552"/>
      <c r="H316" s="552"/>
      <c r="I316" s="552"/>
      <c r="J316" s="743"/>
    </row>
    <row r="317" spans="1:12" ht="21.75" hidden="1" customHeight="1">
      <c r="A317" s="556"/>
      <c r="B317" s="47" t="s">
        <v>1539</v>
      </c>
      <c r="C317" s="572">
        <v>301</v>
      </c>
      <c r="D317" s="49" t="s">
        <v>14</v>
      </c>
      <c r="E317" s="33">
        <v>611.04</v>
      </c>
      <c r="F317" s="33">
        <v>183923.03999999998</v>
      </c>
      <c r="G317" s="33">
        <v>225.05</v>
      </c>
      <c r="H317" s="33">
        <v>67740.05</v>
      </c>
      <c r="I317" s="33">
        <v>251663.08999999997</v>
      </c>
      <c r="J317" s="744"/>
    </row>
    <row r="318" spans="1:12" ht="21.75" hidden="1" customHeight="1">
      <c r="A318" s="556"/>
      <c r="B318" s="47" t="s">
        <v>1540</v>
      </c>
      <c r="C318" s="572">
        <v>16</v>
      </c>
      <c r="D318" s="49" t="s">
        <v>14</v>
      </c>
      <c r="E318" s="33">
        <v>728.8</v>
      </c>
      <c r="F318" s="33">
        <v>11660.8</v>
      </c>
      <c r="G318" s="33">
        <v>225.05</v>
      </c>
      <c r="H318" s="33">
        <v>3600.8</v>
      </c>
      <c r="I318" s="33">
        <v>15261.599999999999</v>
      </c>
      <c r="J318" s="744"/>
    </row>
    <row r="319" spans="1:12" ht="21.75" hidden="1" customHeight="1">
      <c r="A319" s="556"/>
      <c r="B319" s="47" t="s">
        <v>1541</v>
      </c>
      <c r="C319" s="572">
        <v>39</v>
      </c>
      <c r="D319" s="49" t="s">
        <v>100</v>
      </c>
      <c r="E319" s="33">
        <v>1866.7899999999997</v>
      </c>
      <c r="F319" s="33">
        <v>72804.809999999983</v>
      </c>
      <c r="G319" s="33">
        <v>1063.9699999999998</v>
      </c>
      <c r="H319" s="33">
        <v>41494.829999999994</v>
      </c>
      <c r="I319" s="33">
        <v>114299.63999999998</v>
      </c>
      <c r="J319" s="744"/>
    </row>
    <row r="320" spans="1:12" ht="21.75" hidden="1" customHeight="1">
      <c r="A320" s="556"/>
      <c r="B320" s="47"/>
      <c r="C320" s="572"/>
      <c r="D320" s="49"/>
      <c r="E320" s="33"/>
      <c r="F320" s="33"/>
      <c r="G320" s="33"/>
      <c r="H320" s="33"/>
      <c r="I320" s="33"/>
      <c r="J320" s="744"/>
    </row>
    <row r="321" spans="1:11" ht="21.75" hidden="1" customHeight="1">
      <c r="A321" s="556"/>
      <c r="B321" s="47"/>
      <c r="C321" s="572"/>
      <c r="D321" s="49"/>
      <c r="E321" s="33"/>
      <c r="F321" s="33"/>
      <c r="G321" s="33"/>
      <c r="H321" s="33"/>
      <c r="I321" s="33"/>
      <c r="J321" s="744"/>
    </row>
    <row r="322" spans="1:11" ht="21.75" hidden="1" customHeight="1">
      <c r="A322" s="556"/>
      <c r="B322" s="47"/>
      <c r="C322" s="572"/>
      <c r="D322" s="49"/>
      <c r="E322" s="33"/>
      <c r="F322" s="33"/>
      <c r="G322" s="33"/>
      <c r="H322" s="33"/>
      <c r="I322" s="33"/>
      <c r="J322" s="744"/>
    </row>
    <row r="323" spans="1:11" ht="21.75" hidden="1" customHeight="1">
      <c r="A323" s="599"/>
      <c r="B323" s="47"/>
      <c r="C323" s="572"/>
      <c r="D323" s="572"/>
      <c r="E323" s="33"/>
      <c r="F323" s="33"/>
      <c r="G323" s="33"/>
      <c r="H323" s="33"/>
      <c r="I323" s="33"/>
      <c r="J323" s="847"/>
    </row>
    <row r="324" spans="1:11" ht="21.75" hidden="1" customHeight="1">
      <c r="A324" s="599"/>
      <c r="B324" s="47"/>
      <c r="C324" s="572"/>
      <c r="D324" s="572"/>
      <c r="E324" s="33"/>
      <c r="F324" s="33"/>
      <c r="G324" s="33"/>
      <c r="H324" s="33"/>
      <c r="I324" s="33"/>
      <c r="J324" s="847"/>
    </row>
    <row r="325" spans="1:11" ht="21.75" hidden="1" customHeight="1">
      <c r="A325" s="599"/>
      <c r="B325" s="47"/>
      <c r="C325" s="572"/>
      <c r="D325" s="572"/>
      <c r="E325" s="33"/>
      <c r="F325" s="33"/>
      <c r="G325" s="33"/>
      <c r="H325" s="33"/>
      <c r="I325" s="33"/>
      <c r="J325" s="847"/>
    </row>
    <row r="326" spans="1:11" ht="21.75" hidden="1" customHeight="1">
      <c r="A326" s="599"/>
      <c r="B326" s="47"/>
      <c r="C326" s="572"/>
      <c r="D326" s="572"/>
      <c r="E326" s="33"/>
      <c r="F326" s="33"/>
      <c r="G326" s="33"/>
      <c r="H326" s="33"/>
      <c r="I326" s="33"/>
      <c r="J326" s="847"/>
    </row>
    <row r="327" spans="1:11" ht="21.75" hidden="1" customHeight="1">
      <c r="A327" s="599"/>
      <c r="B327" s="47"/>
      <c r="C327" s="572"/>
      <c r="D327" s="572"/>
      <c r="E327" s="33"/>
      <c r="F327" s="33"/>
      <c r="G327" s="33"/>
      <c r="H327" s="33"/>
      <c r="I327" s="33"/>
      <c r="J327" s="847"/>
    </row>
    <row r="328" spans="1:11" ht="21.75" hidden="1" customHeight="1">
      <c r="A328" s="599"/>
      <c r="B328" s="47"/>
      <c r="C328" s="572"/>
      <c r="D328" s="572"/>
      <c r="E328" s="33"/>
      <c r="F328" s="33"/>
      <c r="G328" s="33"/>
      <c r="H328" s="33"/>
      <c r="I328" s="33"/>
      <c r="J328" s="847"/>
    </row>
    <row r="329" spans="1:11" ht="21.75" hidden="1" customHeight="1">
      <c r="A329" s="599"/>
      <c r="B329" s="47"/>
      <c r="C329" s="572"/>
      <c r="D329" s="572"/>
      <c r="E329" s="33"/>
      <c r="F329" s="33"/>
      <c r="G329" s="33"/>
      <c r="H329" s="33"/>
      <c r="I329" s="33"/>
      <c r="J329" s="847"/>
    </row>
    <row r="330" spans="1:11" ht="21.75" hidden="1" customHeight="1">
      <c r="A330" s="599"/>
      <c r="B330" s="47"/>
      <c r="C330" s="572"/>
      <c r="D330" s="572"/>
      <c r="E330" s="33"/>
      <c r="F330" s="33"/>
      <c r="G330" s="33"/>
      <c r="H330" s="33"/>
      <c r="I330" s="33"/>
      <c r="J330" s="847"/>
    </row>
    <row r="331" spans="1:11" ht="21.75" hidden="1" customHeight="1">
      <c r="A331" s="35"/>
      <c r="B331" s="805" t="s">
        <v>1745</v>
      </c>
      <c r="C331" s="682"/>
      <c r="D331" s="678"/>
      <c r="E331" s="36"/>
      <c r="F331" s="562"/>
      <c r="G331" s="562"/>
      <c r="H331" s="562"/>
      <c r="I331" s="596">
        <v>381224.32999999996</v>
      </c>
      <c r="J331" s="745"/>
    </row>
    <row r="332" spans="1:11" s="25" customFormat="1" ht="20.85" hidden="1" customHeight="1">
      <c r="A332" s="695"/>
      <c r="B332" s="617" t="s">
        <v>1539</v>
      </c>
      <c r="C332" s="32"/>
      <c r="D332" s="672"/>
      <c r="E332" s="32"/>
      <c r="F332" s="32"/>
      <c r="G332" s="32"/>
      <c r="H332" s="32"/>
      <c r="I332" s="552"/>
      <c r="J332" s="696"/>
      <c r="K332" s="529"/>
    </row>
    <row r="333" spans="1:11" s="25" customFormat="1" ht="20.85" hidden="1" customHeight="1">
      <c r="A333" s="667"/>
      <c r="B333" s="47" t="s">
        <v>1336</v>
      </c>
      <c r="C333" s="34">
        <v>1</v>
      </c>
      <c r="D333" s="668" t="s">
        <v>102</v>
      </c>
      <c r="E333" s="34">
        <v>382.24</v>
      </c>
      <c r="F333" s="33">
        <v>382.24</v>
      </c>
      <c r="G333" s="34">
        <v>40</v>
      </c>
      <c r="H333" s="33">
        <v>40</v>
      </c>
      <c r="I333" s="586">
        <v>422.24</v>
      </c>
      <c r="J333" s="848"/>
      <c r="K333" s="536"/>
    </row>
    <row r="334" spans="1:11" s="25" customFormat="1" ht="20.85" hidden="1" customHeight="1">
      <c r="A334" s="667"/>
      <c r="B334" s="47" t="s">
        <v>103</v>
      </c>
      <c r="C334" s="34">
        <v>1.2</v>
      </c>
      <c r="D334" s="668" t="s">
        <v>30</v>
      </c>
      <c r="E334" s="34">
        <v>0</v>
      </c>
      <c r="F334" s="33">
        <v>0</v>
      </c>
      <c r="G334" s="34">
        <v>112</v>
      </c>
      <c r="H334" s="33">
        <v>134.4</v>
      </c>
      <c r="I334" s="586">
        <v>134.4</v>
      </c>
      <c r="J334" s="676"/>
      <c r="K334" s="529"/>
    </row>
    <row r="335" spans="1:11" s="25" customFormat="1" ht="20.85" hidden="1" customHeight="1">
      <c r="A335" s="667"/>
      <c r="B335" s="47" t="s">
        <v>31</v>
      </c>
      <c r="C335" s="34">
        <v>0.08</v>
      </c>
      <c r="D335" s="668" t="s">
        <v>30</v>
      </c>
      <c r="E335" s="34">
        <v>430</v>
      </c>
      <c r="F335" s="33">
        <v>34.4</v>
      </c>
      <c r="G335" s="34">
        <v>104</v>
      </c>
      <c r="H335" s="33">
        <v>8.32</v>
      </c>
      <c r="I335" s="586">
        <v>42.72</v>
      </c>
      <c r="J335" s="676"/>
      <c r="K335" s="529"/>
    </row>
    <row r="336" spans="1:11" s="25" customFormat="1" ht="20.85" hidden="1" customHeight="1">
      <c r="A336" s="667"/>
      <c r="B336" s="47" t="s">
        <v>32</v>
      </c>
      <c r="C336" s="34">
        <v>0.06</v>
      </c>
      <c r="D336" s="668" t="s">
        <v>30</v>
      </c>
      <c r="E336" s="34">
        <v>2090</v>
      </c>
      <c r="F336" s="33">
        <v>125.4</v>
      </c>
      <c r="G336" s="34">
        <v>327</v>
      </c>
      <c r="H336" s="33">
        <v>19.62</v>
      </c>
      <c r="I336" s="586">
        <v>145.02000000000001</v>
      </c>
      <c r="J336" s="676"/>
      <c r="K336" s="529"/>
    </row>
    <row r="337" spans="1:11" s="25" customFormat="1" ht="20.85" hidden="1" customHeight="1">
      <c r="A337" s="667"/>
      <c r="B337" s="47" t="s">
        <v>104</v>
      </c>
      <c r="C337" s="34">
        <v>0.14000000000000001</v>
      </c>
      <c r="D337" s="668" t="s">
        <v>13</v>
      </c>
      <c r="E337" s="34">
        <v>350</v>
      </c>
      <c r="F337" s="33">
        <v>49</v>
      </c>
      <c r="G337" s="34">
        <v>133</v>
      </c>
      <c r="H337" s="33">
        <v>18.62</v>
      </c>
      <c r="I337" s="586">
        <v>67.62</v>
      </c>
      <c r="J337" s="676"/>
      <c r="K337" s="529"/>
    </row>
    <row r="338" spans="1:11" s="25" customFormat="1" ht="20.85" hidden="1" customHeight="1">
      <c r="A338" s="667"/>
      <c r="B338" s="47" t="s">
        <v>1337</v>
      </c>
      <c r="C338" s="849">
        <v>1.2500000000000001E-2</v>
      </c>
      <c r="D338" s="668" t="s">
        <v>13</v>
      </c>
      <c r="E338" s="34">
        <v>1600</v>
      </c>
      <c r="F338" s="33">
        <v>20</v>
      </c>
      <c r="G338" s="34">
        <v>327</v>
      </c>
      <c r="H338" s="33">
        <v>4.09</v>
      </c>
      <c r="I338" s="586">
        <v>24.09</v>
      </c>
      <c r="J338" s="676"/>
      <c r="K338" s="529"/>
    </row>
    <row r="339" spans="1:11" s="25" customFormat="1" ht="20.85" hidden="1" customHeight="1">
      <c r="A339" s="667"/>
      <c r="B339" s="47"/>
      <c r="C339" s="34"/>
      <c r="D339" s="668"/>
      <c r="E339" s="34"/>
      <c r="F339" s="586"/>
      <c r="G339" s="34"/>
      <c r="H339" s="586"/>
      <c r="I339" s="586"/>
      <c r="J339" s="848"/>
      <c r="K339" s="536"/>
    </row>
    <row r="340" spans="1:11" s="38" customFormat="1" ht="20.85" hidden="1" customHeight="1">
      <c r="A340" s="698"/>
      <c r="B340" s="699" t="s">
        <v>1746</v>
      </c>
      <c r="C340" s="700"/>
      <c r="D340" s="701"/>
      <c r="E340" s="700"/>
      <c r="F340" s="34">
        <v>611.04</v>
      </c>
      <c r="G340" s="34"/>
      <c r="H340" s="34">
        <v>225.05</v>
      </c>
      <c r="I340" s="34">
        <v>836.09</v>
      </c>
      <c r="J340" s="702"/>
      <c r="K340" s="529"/>
    </row>
    <row r="341" spans="1:11" s="25" customFormat="1" ht="20.85" hidden="1" customHeight="1">
      <c r="A341" s="667"/>
      <c r="B341" s="47" t="s">
        <v>1540</v>
      </c>
      <c r="C341" s="34"/>
      <c r="D341" s="668"/>
      <c r="E341" s="34"/>
      <c r="F341" s="34"/>
      <c r="G341" s="34"/>
      <c r="H341" s="34"/>
      <c r="I341" s="33"/>
      <c r="J341" s="676"/>
      <c r="K341" s="529"/>
    </row>
    <row r="342" spans="1:11" s="25" customFormat="1" ht="20.85" hidden="1" customHeight="1">
      <c r="A342" s="667"/>
      <c r="B342" s="47" t="s">
        <v>1336</v>
      </c>
      <c r="C342" s="34">
        <v>1</v>
      </c>
      <c r="D342" s="668" t="s">
        <v>102</v>
      </c>
      <c r="E342" s="34">
        <v>500</v>
      </c>
      <c r="F342" s="33">
        <v>500</v>
      </c>
      <c r="G342" s="34">
        <v>40</v>
      </c>
      <c r="H342" s="33">
        <v>40</v>
      </c>
      <c r="I342" s="586">
        <v>540</v>
      </c>
      <c r="J342" s="848"/>
      <c r="K342" s="536"/>
    </row>
    <row r="343" spans="1:11" s="25" customFormat="1" ht="20.85" hidden="1" customHeight="1">
      <c r="A343" s="667"/>
      <c r="B343" s="47" t="s">
        <v>103</v>
      </c>
      <c r="C343" s="34">
        <v>1.2</v>
      </c>
      <c r="D343" s="668" t="s">
        <v>30</v>
      </c>
      <c r="E343" s="34">
        <v>0</v>
      </c>
      <c r="F343" s="33">
        <v>0</v>
      </c>
      <c r="G343" s="34">
        <v>112</v>
      </c>
      <c r="H343" s="33">
        <v>134.4</v>
      </c>
      <c r="I343" s="586">
        <v>134.4</v>
      </c>
      <c r="J343" s="848"/>
      <c r="K343" s="536"/>
    </row>
    <row r="344" spans="1:11" s="25" customFormat="1" ht="20.85" hidden="1" customHeight="1">
      <c r="A344" s="667"/>
      <c r="B344" s="47" t="s">
        <v>31</v>
      </c>
      <c r="C344" s="34">
        <v>0.08</v>
      </c>
      <c r="D344" s="668" t="s">
        <v>30</v>
      </c>
      <c r="E344" s="34">
        <v>430</v>
      </c>
      <c r="F344" s="33">
        <v>34.4</v>
      </c>
      <c r="G344" s="34">
        <v>104</v>
      </c>
      <c r="H344" s="33">
        <v>8.32</v>
      </c>
      <c r="I344" s="586">
        <v>42.72</v>
      </c>
      <c r="J344" s="848"/>
      <c r="K344" s="536"/>
    </row>
    <row r="345" spans="1:11" s="25" customFormat="1" ht="20.85" hidden="1" customHeight="1">
      <c r="A345" s="667"/>
      <c r="B345" s="47" t="s">
        <v>32</v>
      </c>
      <c r="C345" s="34">
        <v>0.06</v>
      </c>
      <c r="D345" s="668" t="s">
        <v>30</v>
      </c>
      <c r="E345" s="34">
        <v>2090</v>
      </c>
      <c r="F345" s="33">
        <v>125.4</v>
      </c>
      <c r="G345" s="34">
        <v>327</v>
      </c>
      <c r="H345" s="33">
        <v>19.62</v>
      </c>
      <c r="I345" s="586">
        <v>145.02000000000001</v>
      </c>
      <c r="J345" s="848"/>
      <c r="K345" s="536"/>
    </row>
    <row r="346" spans="1:11" s="25" customFormat="1" ht="20.85" hidden="1" customHeight="1">
      <c r="A346" s="667"/>
      <c r="B346" s="47" t="s">
        <v>104</v>
      </c>
      <c r="C346" s="34">
        <v>0.14000000000000001</v>
      </c>
      <c r="D346" s="668" t="s">
        <v>13</v>
      </c>
      <c r="E346" s="34">
        <v>350</v>
      </c>
      <c r="F346" s="33">
        <v>49</v>
      </c>
      <c r="G346" s="34">
        <v>133</v>
      </c>
      <c r="H346" s="33">
        <v>18.62</v>
      </c>
      <c r="I346" s="586">
        <v>67.62</v>
      </c>
      <c r="J346" s="848"/>
      <c r="K346" s="536"/>
    </row>
    <row r="347" spans="1:11" s="25" customFormat="1" ht="20.85" hidden="1" customHeight="1">
      <c r="A347" s="667"/>
      <c r="B347" s="47" t="s">
        <v>1337</v>
      </c>
      <c r="C347" s="849">
        <v>1.2500000000000001E-2</v>
      </c>
      <c r="D347" s="668" t="s">
        <v>13</v>
      </c>
      <c r="E347" s="34">
        <v>1600</v>
      </c>
      <c r="F347" s="33">
        <v>20</v>
      </c>
      <c r="G347" s="34">
        <v>327</v>
      </c>
      <c r="H347" s="33">
        <v>4.09</v>
      </c>
      <c r="I347" s="586">
        <v>24.09</v>
      </c>
      <c r="J347" s="848"/>
      <c r="K347" s="536"/>
    </row>
    <row r="348" spans="1:11" s="38" customFormat="1" ht="20.85" hidden="1" customHeight="1">
      <c r="A348" s="850"/>
      <c r="B348" s="679" t="s">
        <v>1747</v>
      </c>
      <c r="C348" s="704"/>
      <c r="D348" s="851"/>
      <c r="E348" s="704"/>
      <c r="F348" s="36">
        <v>728.8</v>
      </c>
      <c r="G348" s="36"/>
      <c r="H348" s="36">
        <v>225.05</v>
      </c>
      <c r="I348" s="36">
        <v>953.85</v>
      </c>
      <c r="J348" s="850"/>
      <c r="K348" s="537"/>
    </row>
    <row r="349" spans="1:11" s="25" customFormat="1" ht="21.75" hidden="1" customHeight="1">
      <c r="A349" s="695"/>
      <c r="B349" s="617" t="s">
        <v>1541</v>
      </c>
      <c r="C349" s="32"/>
      <c r="D349" s="672"/>
      <c r="E349" s="32"/>
      <c r="F349" s="552"/>
      <c r="G349" s="32"/>
      <c r="H349" s="552"/>
      <c r="I349" s="618"/>
      <c r="J349" s="696"/>
      <c r="K349" s="529"/>
    </row>
    <row r="350" spans="1:11" s="25" customFormat="1" ht="21.75" hidden="1" customHeight="1">
      <c r="A350" s="852"/>
      <c r="B350" s="47" t="s">
        <v>103</v>
      </c>
      <c r="C350" s="34">
        <v>2</v>
      </c>
      <c r="D350" s="668" t="s">
        <v>30</v>
      </c>
      <c r="E350" s="34">
        <v>0</v>
      </c>
      <c r="F350" s="33">
        <v>0</v>
      </c>
      <c r="G350" s="34">
        <v>112</v>
      </c>
      <c r="H350" s="33">
        <v>224</v>
      </c>
      <c r="I350" s="586">
        <v>224</v>
      </c>
      <c r="J350" s="676"/>
      <c r="K350" s="529"/>
    </row>
    <row r="351" spans="1:11" s="25" customFormat="1" ht="21.75" hidden="1" customHeight="1">
      <c r="A351" s="667"/>
      <c r="B351" s="47" t="s">
        <v>31</v>
      </c>
      <c r="C351" s="853">
        <v>6.4000000000000001E-2</v>
      </c>
      <c r="D351" s="668" t="s">
        <v>30</v>
      </c>
      <c r="E351" s="34">
        <v>430</v>
      </c>
      <c r="F351" s="33">
        <v>27.52</v>
      </c>
      <c r="G351" s="34">
        <v>104</v>
      </c>
      <c r="H351" s="33">
        <v>6.66</v>
      </c>
      <c r="I351" s="586">
        <v>34.18</v>
      </c>
      <c r="J351" s="848"/>
      <c r="K351" s="536"/>
    </row>
    <row r="352" spans="1:11" s="25" customFormat="1" ht="21.75" hidden="1" customHeight="1">
      <c r="A352" s="667"/>
      <c r="B352" s="47" t="s">
        <v>32</v>
      </c>
      <c r="C352" s="849">
        <v>4.48E-2</v>
      </c>
      <c r="D352" s="668" t="s">
        <v>30</v>
      </c>
      <c r="E352" s="34">
        <v>2090</v>
      </c>
      <c r="F352" s="33">
        <v>93.63</v>
      </c>
      <c r="G352" s="34">
        <v>327</v>
      </c>
      <c r="H352" s="33">
        <v>14.65</v>
      </c>
      <c r="I352" s="586">
        <v>108.28</v>
      </c>
      <c r="J352" s="848"/>
      <c r="K352" s="536"/>
    </row>
    <row r="353" spans="1:11" s="25" customFormat="1" ht="21.75" hidden="1" customHeight="1">
      <c r="A353" s="667"/>
      <c r="B353" s="47" t="s">
        <v>105</v>
      </c>
      <c r="C353" s="34">
        <v>0.2</v>
      </c>
      <c r="D353" s="668" t="s">
        <v>30</v>
      </c>
      <c r="E353" s="34">
        <v>2190</v>
      </c>
      <c r="F353" s="33">
        <v>438</v>
      </c>
      <c r="G353" s="34">
        <v>327</v>
      </c>
      <c r="H353" s="33">
        <v>65.400000000000006</v>
      </c>
      <c r="I353" s="586">
        <v>503.4</v>
      </c>
      <c r="J353" s="848"/>
      <c r="K353" s="536"/>
    </row>
    <row r="354" spans="1:11" s="25" customFormat="1" ht="21.75" hidden="1" customHeight="1">
      <c r="A354" s="667"/>
      <c r="B354" s="47" t="s">
        <v>104</v>
      </c>
      <c r="C354" s="34">
        <v>1.31</v>
      </c>
      <c r="D354" s="668" t="s">
        <v>13</v>
      </c>
      <c r="E354" s="34">
        <v>350</v>
      </c>
      <c r="F354" s="33">
        <v>458.5</v>
      </c>
      <c r="G354" s="34">
        <v>0</v>
      </c>
      <c r="H354" s="33">
        <v>0</v>
      </c>
      <c r="I354" s="586">
        <v>458.5</v>
      </c>
      <c r="J354" s="848"/>
      <c r="K354" s="536"/>
    </row>
    <row r="355" spans="1:11" s="25" customFormat="1" ht="21.75" hidden="1" customHeight="1">
      <c r="A355" s="667"/>
      <c r="B355" s="47" t="s">
        <v>106</v>
      </c>
      <c r="C355" s="34">
        <v>3.94</v>
      </c>
      <c r="D355" s="668" t="s">
        <v>13</v>
      </c>
      <c r="E355" s="34">
        <v>0</v>
      </c>
      <c r="F355" s="33">
        <v>0</v>
      </c>
      <c r="G355" s="34">
        <v>133</v>
      </c>
      <c r="H355" s="33">
        <v>524.02</v>
      </c>
      <c r="I355" s="586">
        <v>524.02</v>
      </c>
      <c r="J355" s="848"/>
      <c r="K355" s="536"/>
    </row>
    <row r="356" spans="1:11" s="25" customFormat="1" ht="21.75" hidden="1" customHeight="1">
      <c r="A356" s="667"/>
      <c r="B356" s="47" t="s">
        <v>1321</v>
      </c>
      <c r="C356" s="34">
        <v>0.39</v>
      </c>
      <c r="D356" s="668" t="s">
        <v>36</v>
      </c>
      <c r="E356" s="34">
        <v>240</v>
      </c>
      <c r="F356" s="33">
        <v>93.6</v>
      </c>
      <c r="G356" s="34">
        <v>0</v>
      </c>
      <c r="H356" s="33">
        <v>0</v>
      </c>
      <c r="I356" s="586">
        <v>93.6</v>
      </c>
      <c r="J356" s="848"/>
      <c r="K356" s="536"/>
    </row>
    <row r="357" spans="1:11" s="25" customFormat="1" ht="21.75" hidden="1" customHeight="1">
      <c r="A357" s="667"/>
      <c r="B357" s="47" t="s">
        <v>38</v>
      </c>
      <c r="C357" s="34">
        <v>0.32</v>
      </c>
      <c r="D357" s="668" t="s">
        <v>39</v>
      </c>
      <c r="E357" s="34">
        <v>32.71</v>
      </c>
      <c r="F357" s="33">
        <v>10.47</v>
      </c>
      <c r="G357" s="34">
        <v>0</v>
      </c>
      <c r="H357" s="33">
        <v>0</v>
      </c>
      <c r="I357" s="586">
        <v>10.47</v>
      </c>
      <c r="J357" s="676"/>
      <c r="K357" s="529"/>
    </row>
    <row r="358" spans="1:11" s="25" customFormat="1" ht="21.75" hidden="1" customHeight="1">
      <c r="A358" s="667"/>
      <c r="B358" s="47" t="s">
        <v>108</v>
      </c>
      <c r="C358" s="34">
        <v>11.97</v>
      </c>
      <c r="D358" s="668" t="s">
        <v>39</v>
      </c>
      <c r="E358" s="34">
        <v>20.04</v>
      </c>
      <c r="F358" s="33">
        <v>239.88</v>
      </c>
      <c r="G358" s="34">
        <v>4.4000000000000004</v>
      </c>
      <c r="H358" s="33">
        <v>52.67</v>
      </c>
      <c r="I358" s="586">
        <v>292.55</v>
      </c>
      <c r="J358" s="676"/>
      <c r="K358" s="529"/>
    </row>
    <row r="359" spans="1:11" s="25" customFormat="1" ht="21.75" hidden="1" customHeight="1">
      <c r="A359" s="667"/>
      <c r="B359" s="47" t="s">
        <v>46</v>
      </c>
      <c r="C359" s="34">
        <v>0.35</v>
      </c>
      <c r="D359" s="668" t="s">
        <v>39</v>
      </c>
      <c r="E359" s="34">
        <v>71.650000000000006</v>
      </c>
      <c r="F359" s="33">
        <v>25.08</v>
      </c>
      <c r="G359" s="34">
        <v>0</v>
      </c>
      <c r="H359" s="33">
        <v>0</v>
      </c>
      <c r="I359" s="586">
        <v>25.08</v>
      </c>
      <c r="J359" s="848"/>
      <c r="K359" s="536"/>
    </row>
    <row r="360" spans="1:11" s="25" customFormat="1" ht="21.75" hidden="1" customHeight="1">
      <c r="A360" s="667"/>
      <c r="B360" s="47" t="s">
        <v>109</v>
      </c>
      <c r="C360" s="854">
        <v>1.36</v>
      </c>
      <c r="D360" s="855" t="s">
        <v>13</v>
      </c>
      <c r="E360" s="856">
        <v>84</v>
      </c>
      <c r="F360" s="857">
        <v>114.24</v>
      </c>
      <c r="G360" s="858">
        <v>92</v>
      </c>
      <c r="H360" s="857">
        <v>125.12</v>
      </c>
      <c r="I360" s="857">
        <v>239.36</v>
      </c>
      <c r="J360" s="676"/>
      <c r="K360" s="529"/>
    </row>
    <row r="361" spans="1:11" s="25" customFormat="1" ht="21.75" hidden="1" customHeight="1">
      <c r="A361" s="667"/>
      <c r="B361" s="47" t="s">
        <v>1338</v>
      </c>
      <c r="C361" s="34"/>
      <c r="D361" s="741"/>
      <c r="E361" s="34"/>
      <c r="F361" s="33"/>
      <c r="G361" s="34"/>
      <c r="H361" s="33"/>
      <c r="I361" s="586"/>
      <c r="J361" s="676"/>
      <c r="K361" s="529"/>
    </row>
    <row r="362" spans="1:11" s="25" customFormat="1" ht="21.75" hidden="1" customHeight="1">
      <c r="A362" s="667"/>
      <c r="B362" s="47" t="s">
        <v>105</v>
      </c>
      <c r="C362" s="34">
        <v>0.03</v>
      </c>
      <c r="D362" s="668" t="s">
        <v>30</v>
      </c>
      <c r="E362" s="34">
        <v>2190</v>
      </c>
      <c r="F362" s="33">
        <v>65.7</v>
      </c>
      <c r="G362" s="34">
        <v>327</v>
      </c>
      <c r="H362" s="33">
        <v>9.81</v>
      </c>
      <c r="I362" s="586">
        <v>75.510000000000005</v>
      </c>
      <c r="J362" s="676"/>
      <c r="K362" s="529"/>
    </row>
    <row r="363" spans="1:11" s="25" customFormat="1" ht="21.75" hidden="1" customHeight="1">
      <c r="A363" s="667"/>
      <c r="B363" s="47" t="s">
        <v>104</v>
      </c>
      <c r="C363" s="34">
        <v>0.5</v>
      </c>
      <c r="D363" s="668" t="s">
        <v>13</v>
      </c>
      <c r="E363" s="34">
        <v>350</v>
      </c>
      <c r="F363" s="33">
        <v>175</v>
      </c>
      <c r="G363" s="34">
        <v>0</v>
      </c>
      <c r="H363" s="33">
        <v>0</v>
      </c>
      <c r="I363" s="586">
        <v>175</v>
      </c>
      <c r="J363" s="676"/>
      <c r="K363" s="529"/>
    </row>
    <row r="364" spans="1:11" s="25" customFormat="1" ht="21.75" hidden="1" customHeight="1">
      <c r="A364" s="667"/>
      <c r="B364" s="47" t="s">
        <v>1339</v>
      </c>
      <c r="C364" s="34">
        <v>3.53</v>
      </c>
      <c r="D364" s="668" t="s">
        <v>39</v>
      </c>
      <c r="E364" s="34">
        <v>24.3</v>
      </c>
      <c r="F364" s="33">
        <v>85.78</v>
      </c>
      <c r="G364" s="34">
        <v>10</v>
      </c>
      <c r="H364" s="33">
        <v>35.299999999999997</v>
      </c>
      <c r="I364" s="586">
        <v>121.08</v>
      </c>
      <c r="J364" s="676"/>
      <c r="K364" s="529"/>
    </row>
    <row r="365" spans="1:11" s="25" customFormat="1" ht="21.75" hidden="1" customHeight="1">
      <c r="A365" s="667"/>
      <c r="B365" s="47" t="s">
        <v>107</v>
      </c>
      <c r="C365" s="34">
        <v>1.44</v>
      </c>
      <c r="D365" s="668" t="s">
        <v>39</v>
      </c>
      <c r="E365" s="34">
        <v>25.36</v>
      </c>
      <c r="F365" s="33">
        <v>36.520000000000003</v>
      </c>
      <c r="G365" s="34">
        <v>4.4000000000000004</v>
      </c>
      <c r="H365" s="33">
        <v>6.34</v>
      </c>
      <c r="I365" s="586">
        <v>42.86</v>
      </c>
      <c r="J365" s="676"/>
      <c r="K365" s="529"/>
    </row>
    <row r="366" spans="1:11" s="25" customFormat="1" ht="21.75" hidden="1" customHeight="1">
      <c r="A366" s="667"/>
      <c r="B366" s="47" t="s">
        <v>46</v>
      </c>
      <c r="C366" s="34">
        <v>0.04</v>
      </c>
      <c r="D366" s="668" t="s">
        <v>39</v>
      </c>
      <c r="E366" s="34">
        <v>71.650000000000006</v>
      </c>
      <c r="F366" s="33">
        <v>2.87</v>
      </c>
      <c r="G366" s="34">
        <v>0</v>
      </c>
      <c r="H366" s="33">
        <v>0</v>
      </c>
      <c r="I366" s="586">
        <v>2.87</v>
      </c>
      <c r="J366" s="676"/>
      <c r="K366" s="529"/>
    </row>
    <row r="367" spans="1:11" ht="21.75" hidden="1" customHeight="1">
      <c r="A367" s="556"/>
      <c r="B367" s="47"/>
      <c r="C367" s="572"/>
      <c r="D367" s="49"/>
      <c r="E367" s="33"/>
      <c r="F367" s="33"/>
      <c r="G367" s="33"/>
      <c r="H367" s="33"/>
      <c r="I367" s="33"/>
      <c r="J367" s="744"/>
    </row>
    <row r="368" spans="1:11" ht="21.75" hidden="1" customHeight="1">
      <c r="A368" s="556"/>
      <c r="B368" s="47"/>
      <c r="C368" s="572"/>
      <c r="D368" s="49"/>
      <c r="E368" s="33"/>
      <c r="F368" s="33"/>
      <c r="G368" s="33"/>
      <c r="H368" s="33"/>
      <c r="I368" s="33"/>
      <c r="J368" s="744"/>
    </row>
    <row r="369" spans="1:11" ht="21.75" hidden="1" customHeight="1">
      <c r="A369" s="556"/>
      <c r="B369" s="47"/>
      <c r="C369" s="572"/>
      <c r="D369" s="49"/>
      <c r="E369" s="33"/>
      <c r="F369" s="33"/>
      <c r="G369" s="33"/>
      <c r="H369" s="33"/>
      <c r="I369" s="33"/>
      <c r="J369" s="744"/>
    </row>
    <row r="370" spans="1:11" ht="21.75" hidden="1" customHeight="1">
      <c r="A370" s="556"/>
      <c r="B370" s="47"/>
      <c r="C370" s="572"/>
      <c r="D370" s="49"/>
      <c r="E370" s="33"/>
      <c r="F370" s="33"/>
      <c r="G370" s="33"/>
      <c r="H370" s="33"/>
      <c r="I370" s="33"/>
      <c r="J370" s="744"/>
    </row>
    <row r="371" spans="1:11" ht="21.75" hidden="1" customHeight="1">
      <c r="A371" s="556"/>
      <c r="B371" s="47"/>
      <c r="C371" s="572"/>
      <c r="D371" s="49"/>
      <c r="E371" s="33"/>
      <c r="F371" s="33"/>
      <c r="G371" s="33"/>
      <c r="H371" s="33"/>
      <c r="I371" s="33"/>
      <c r="J371" s="744"/>
    </row>
    <row r="372" spans="1:11" ht="21.75" hidden="1" customHeight="1">
      <c r="A372" s="556"/>
      <c r="B372" s="47"/>
      <c r="C372" s="572"/>
      <c r="D372" s="49"/>
      <c r="E372" s="33"/>
      <c r="F372" s="33"/>
      <c r="G372" s="33"/>
      <c r="H372" s="33"/>
      <c r="I372" s="33"/>
      <c r="J372" s="744"/>
    </row>
    <row r="373" spans="1:11" ht="21.75" hidden="1" customHeight="1">
      <c r="A373" s="556"/>
      <c r="B373" s="47"/>
      <c r="C373" s="572"/>
      <c r="D373" s="49"/>
      <c r="E373" s="33"/>
      <c r="F373" s="33"/>
      <c r="G373" s="33"/>
      <c r="H373" s="33"/>
      <c r="I373" s="33"/>
      <c r="J373" s="744"/>
    </row>
    <row r="374" spans="1:11" ht="21.75" hidden="1" customHeight="1">
      <c r="A374" s="556"/>
      <c r="B374" s="47"/>
      <c r="C374" s="572"/>
      <c r="D374" s="49"/>
      <c r="E374" s="33"/>
      <c r="F374" s="33"/>
      <c r="G374" s="33"/>
      <c r="H374" s="33"/>
      <c r="I374" s="33"/>
      <c r="J374" s="744"/>
    </row>
    <row r="375" spans="1:11" ht="21.75" hidden="1" customHeight="1">
      <c r="A375" s="556"/>
      <c r="B375" s="47"/>
      <c r="C375" s="572"/>
      <c r="D375" s="49"/>
      <c r="E375" s="33"/>
      <c r="F375" s="33"/>
      <c r="G375" s="33"/>
      <c r="H375" s="33"/>
      <c r="I375" s="33"/>
      <c r="J375" s="744"/>
    </row>
    <row r="376" spans="1:11" ht="21.75" hidden="1" customHeight="1">
      <c r="A376" s="556"/>
      <c r="B376" s="47"/>
      <c r="C376" s="572"/>
      <c r="D376" s="49"/>
      <c r="E376" s="33"/>
      <c r="F376" s="33"/>
      <c r="G376" s="33"/>
      <c r="H376" s="33"/>
      <c r="I376" s="33"/>
      <c r="J376" s="744"/>
    </row>
    <row r="377" spans="1:11" ht="21.75" hidden="1" customHeight="1">
      <c r="A377" s="556"/>
      <c r="B377" s="47"/>
      <c r="C377" s="572"/>
      <c r="D377" s="49"/>
      <c r="E377" s="33"/>
      <c r="F377" s="33"/>
      <c r="G377" s="33"/>
      <c r="H377" s="33"/>
      <c r="I377" s="33"/>
      <c r="J377" s="744"/>
    </row>
    <row r="378" spans="1:11" ht="21.75" hidden="1" customHeight="1">
      <c r="A378" s="556"/>
      <c r="B378" s="47"/>
      <c r="C378" s="572"/>
      <c r="D378" s="49"/>
      <c r="E378" s="33"/>
      <c r="F378" s="33"/>
      <c r="G378" s="33"/>
      <c r="H378" s="33"/>
      <c r="I378" s="33"/>
      <c r="J378" s="744"/>
    </row>
    <row r="379" spans="1:11" ht="21.75" hidden="1" customHeight="1">
      <c r="A379" s="556"/>
      <c r="B379" s="47"/>
      <c r="C379" s="572"/>
      <c r="D379" s="49"/>
      <c r="E379" s="33"/>
      <c r="F379" s="33"/>
      <c r="G379" s="33"/>
      <c r="H379" s="33"/>
      <c r="I379" s="33"/>
      <c r="J379" s="744"/>
    </row>
    <row r="380" spans="1:11" s="25" customFormat="1" ht="21.75" hidden="1" customHeight="1">
      <c r="A380" s="657"/>
      <c r="B380" s="679" t="s">
        <v>1748</v>
      </c>
      <c r="C380" s="704"/>
      <c r="D380" s="851"/>
      <c r="E380" s="704"/>
      <c r="F380" s="36">
        <v>1866.7899999999997</v>
      </c>
      <c r="G380" s="36"/>
      <c r="H380" s="36">
        <v>1063.9699999999998</v>
      </c>
      <c r="I380" s="36">
        <v>2930.76</v>
      </c>
      <c r="J380" s="697"/>
      <c r="K380" s="529"/>
    </row>
    <row r="381" spans="1:11" ht="21.75" customHeight="1">
      <c r="A381" s="742">
        <v>2</v>
      </c>
      <c r="B381" s="639" t="s">
        <v>1076</v>
      </c>
      <c r="C381" s="610"/>
      <c r="D381" s="609"/>
      <c r="E381" s="552"/>
      <c r="F381" s="552"/>
      <c r="G381" s="552"/>
      <c r="H381" s="552"/>
      <c r="I381" s="552"/>
      <c r="J381" s="743"/>
    </row>
    <row r="382" spans="1:11" ht="21.75" customHeight="1">
      <c r="A382" s="556"/>
      <c r="B382" s="47" t="s">
        <v>1654</v>
      </c>
      <c r="C382" s="572"/>
      <c r="D382" s="49" t="s">
        <v>11</v>
      </c>
      <c r="E382" s="33"/>
      <c r="F382" s="33"/>
      <c r="G382" s="33"/>
      <c r="H382" s="33"/>
      <c r="I382" s="33">
        <v>4610697</v>
      </c>
      <c r="J382" s="653"/>
    </row>
    <row r="383" spans="1:11" ht="21.75" hidden="1" customHeight="1">
      <c r="A383" s="556"/>
      <c r="B383" s="47" t="s">
        <v>1653</v>
      </c>
      <c r="C383" s="572"/>
      <c r="D383" s="49" t="s">
        <v>11</v>
      </c>
      <c r="E383" s="33"/>
      <c r="F383" s="33"/>
      <c r="G383" s="33"/>
      <c r="H383" s="33"/>
      <c r="I383" s="33">
        <v>21582</v>
      </c>
      <c r="J383" s="653"/>
    </row>
    <row r="384" spans="1:11" ht="21.75" customHeight="1">
      <c r="A384" s="556"/>
      <c r="B384" s="47"/>
      <c r="C384" s="572"/>
      <c r="D384" s="49"/>
      <c r="E384" s="33"/>
      <c r="F384" s="33"/>
      <c r="G384" s="33"/>
      <c r="H384" s="33"/>
      <c r="I384" s="33"/>
      <c r="J384" s="744"/>
    </row>
    <row r="385" spans="1:12" ht="21.75" customHeight="1">
      <c r="A385" s="556"/>
      <c r="B385" s="47"/>
      <c r="C385" s="572"/>
      <c r="D385" s="49"/>
      <c r="E385" s="33"/>
      <c r="F385" s="33"/>
      <c r="G385" s="33"/>
      <c r="H385" s="33"/>
      <c r="I385" s="33"/>
      <c r="J385" s="744"/>
    </row>
    <row r="386" spans="1:12" ht="21.75" customHeight="1">
      <c r="A386" s="556"/>
      <c r="B386" s="47"/>
      <c r="C386" s="572"/>
      <c r="D386" s="49"/>
      <c r="E386" s="33"/>
      <c r="F386" s="33"/>
      <c r="G386" s="33"/>
      <c r="H386" s="33"/>
      <c r="I386" s="33"/>
      <c r="J386" s="744"/>
    </row>
    <row r="387" spans="1:12" ht="21.75" customHeight="1">
      <c r="A387" s="556"/>
      <c r="B387" s="47"/>
      <c r="C387" s="572"/>
      <c r="D387" s="49"/>
      <c r="E387" s="33"/>
      <c r="F387" s="33"/>
      <c r="G387" s="33"/>
      <c r="H387" s="33"/>
      <c r="I387" s="33"/>
      <c r="J387" s="744"/>
    </row>
    <row r="388" spans="1:12" ht="21.75" customHeight="1">
      <c r="A388" s="599"/>
      <c r="B388" s="47"/>
      <c r="C388" s="572"/>
      <c r="D388" s="572"/>
      <c r="E388" s="33"/>
      <c r="F388" s="33"/>
      <c r="G388" s="33"/>
      <c r="H388" s="33"/>
      <c r="I388" s="33"/>
      <c r="J388" s="847"/>
    </row>
    <row r="389" spans="1:12" ht="21.75" customHeight="1">
      <c r="A389" s="599"/>
      <c r="B389" s="47"/>
      <c r="C389" s="572"/>
      <c r="D389" s="572"/>
      <c r="E389" s="33"/>
      <c r="F389" s="33"/>
      <c r="G389" s="33"/>
      <c r="H389" s="33"/>
      <c r="I389" s="33"/>
      <c r="J389" s="847"/>
    </row>
    <row r="390" spans="1:12" ht="21.75" customHeight="1">
      <c r="A390" s="599"/>
      <c r="B390" s="47"/>
      <c r="C390" s="572"/>
      <c r="D390" s="572"/>
      <c r="E390" s="33"/>
      <c r="F390" s="33"/>
      <c r="G390" s="33"/>
      <c r="H390" s="33"/>
      <c r="I390" s="33"/>
      <c r="J390" s="847"/>
    </row>
    <row r="391" spans="1:12" ht="21.75" customHeight="1">
      <c r="A391" s="599"/>
      <c r="B391" s="47"/>
      <c r="C391" s="572"/>
      <c r="D391" s="572"/>
      <c r="E391" s="33"/>
      <c r="F391" s="33"/>
      <c r="G391" s="33"/>
      <c r="H391" s="33"/>
      <c r="I391" s="33"/>
      <c r="J391" s="847"/>
    </row>
    <row r="392" spans="1:12" ht="21.75" customHeight="1">
      <c r="A392" s="599"/>
      <c r="B392" s="47"/>
      <c r="C392" s="572"/>
      <c r="D392" s="572"/>
      <c r="E392" s="33"/>
      <c r="F392" s="33"/>
      <c r="G392" s="33"/>
      <c r="H392" s="33"/>
      <c r="I392" s="33"/>
      <c r="J392" s="847"/>
    </row>
    <row r="393" spans="1:12" ht="21.75" customHeight="1">
      <c r="A393" s="35"/>
      <c r="B393" s="805" t="s">
        <v>1749</v>
      </c>
      <c r="C393" s="682"/>
      <c r="D393" s="678"/>
      <c r="E393" s="36"/>
      <c r="F393" s="562"/>
      <c r="G393" s="562"/>
      <c r="H393" s="562"/>
      <c r="I393" s="596">
        <v>4632279</v>
      </c>
      <c r="J393" s="745"/>
    </row>
    <row r="394" spans="1:12" ht="21.75" customHeight="1">
      <c r="A394" s="684"/>
      <c r="B394" s="838" t="s">
        <v>1654</v>
      </c>
      <c r="C394" s="610"/>
      <c r="D394" s="610"/>
      <c r="E394" s="552"/>
      <c r="F394" s="552"/>
      <c r="G394" s="552"/>
      <c r="H394" s="552"/>
      <c r="I394" s="552"/>
      <c r="J394" s="859"/>
      <c r="K394" s="48"/>
    </row>
    <row r="395" spans="1:12" ht="21.75" customHeight="1">
      <c r="A395" s="599"/>
      <c r="B395" s="47" t="s">
        <v>1655</v>
      </c>
      <c r="C395" s="572"/>
      <c r="D395" s="49" t="s">
        <v>11</v>
      </c>
      <c r="E395" s="33"/>
      <c r="F395" s="33"/>
      <c r="G395" s="33"/>
      <c r="H395" s="33"/>
      <c r="I395" s="33">
        <v>112637</v>
      </c>
      <c r="J395" s="847"/>
    </row>
    <row r="396" spans="1:12" ht="21.75" customHeight="1">
      <c r="A396" s="599"/>
      <c r="B396" s="47" t="s">
        <v>1656</v>
      </c>
      <c r="C396" s="572"/>
      <c r="D396" s="49" t="s">
        <v>11</v>
      </c>
      <c r="E396" s="33"/>
      <c r="F396" s="33"/>
      <c r="G396" s="33"/>
      <c r="H396" s="33"/>
      <c r="I396" s="33">
        <v>1074000</v>
      </c>
      <c r="J396" s="847"/>
      <c r="L396" s="538"/>
    </row>
    <row r="397" spans="1:12" ht="21.75" hidden="1" customHeight="1">
      <c r="A397" s="599"/>
      <c r="B397" s="47" t="s">
        <v>1657</v>
      </c>
      <c r="C397" s="572"/>
      <c r="D397" s="49" t="s">
        <v>11</v>
      </c>
      <c r="E397" s="33"/>
      <c r="F397" s="33"/>
      <c r="G397" s="33"/>
      <c r="H397" s="33"/>
      <c r="I397" s="33">
        <v>121393</v>
      </c>
      <c r="J397" s="653"/>
      <c r="L397" s="538">
        <v>121393</v>
      </c>
    </row>
    <row r="398" spans="1:12" ht="21.75" hidden="1" customHeight="1">
      <c r="A398" s="599"/>
      <c r="B398" s="47" t="s">
        <v>1658</v>
      </c>
      <c r="C398" s="572"/>
      <c r="D398" s="49" t="s">
        <v>11</v>
      </c>
      <c r="E398" s="33"/>
      <c r="F398" s="33"/>
      <c r="G398" s="33"/>
      <c r="H398" s="33"/>
      <c r="I398" s="33">
        <v>425920</v>
      </c>
      <c r="J398" s="653"/>
      <c r="L398" s="538">
        <v>425920</v>
      </c>
    </row>
    <row r="399" spans="1:12" ht="21.75" hidden="1" customHeight="1">
      <c r="A399" s="599"/>
      <c r="B399" s="47" t="s">
        <v>1659</v>
      </c>
      <c r="C399" s="572"/>
      <c r="D399" s="49" t="s">
        <v>11</v>
      </c>
      <c r="E399" s="33"/>
      <c r="F399" s="33"/>
      <c r="G399" s="33"/>
      <c r="H399" s="33"/>
      <c r="I399" s="33">
        <v>2142847</v>
      </c>
      <c r="J399" s="653"/>
      <c r="L399" s="538">
        <v>2142847</v>
      </c>
    </row>
    <row r="400" spans="1:12" ht="21.75" hidden="1" customHeight="1">
      <c r="A400" s="599"/>
      <c r="B400" s="47" t="s">
        <v>1660</v>
      </c>
      <c r="C400" s="572"/>
      <c r="D400" s="49" t="s">
        <v>11</v>
      </c>
      <c r="E400" s="33"/>
      <c r="F400" s="33"/>
      <c r="G400" s="33"/>
      <c r="H400" s="33"/>
      <c r="I400" s="33">
        <v>318900</v>
      </c>
      <c r="J400" s="653"/>
      <c r="L400" s="538">
        <v>318900</v>
      </c>
    </row>
    <row r="401" spans="1:10" ht="21.75" customHeight="1">
      <c r="A401" s="599"/>
      <c r="B401" s="47" t="s">
        <v>1661</v>
      </c>
      <c r="C401" s="572"/>
      <c r="D401" s="49" t="s">
        <v>11</v>
      </c>
      <c r="E401" s="33"/>
      <c r="F401" s="33"/>
      <c r="G401" s="33"/>
      <c r="H401" s="33"/>
      <c r="I401" s="33">
        <v>415000</v>
      </c>
      <c r="J401" s="847"/>
    </row>
    <row r="402" spans="1:10" ht="21.75" customHeight="1">
      <c r="A402" s="599"/>
      <c r="B402" s="47"/>
      <c r="C402" s="572"/>
      <c r="D402" s="49"/>
      <c r="E402" s="33"/>
      <c r="F402" s="33"/>
      <c r="G402" s="33"/>
      <c r="H402" s="33"/>
      <c r="I402" s="33"/>
      <c r="J402" s="847"/>
    </row>
    <row r="403" spans="1:10" ht="21.75" customHeight="1">
      <c r="A403" s="599"/>
      <c r="B403" s="47"/>
      <c r="C403" s="572"/>
      <c r="D403" s="49"/>
      <c r="E403" s="33"/>
      <c r="F403" s="33"/>
      <c r="G403" s="33"/>
      <c r="H403" s="33"/>
      <c r="I403" s="33"/>
      <c r="J403" s="847"/>
    </row>
    <row r="404" spans="1:10" ht="21.75" customHeight="1">
      <c r="A404" s="599"/>
      <c r="B404" s="47"/>
      <c r="C404" s="572"/>
      <c r="D404" s="49"/>
      <c r="E404" s="33"/>
      <c r="F404" s="33"/>
      <c r="G404" s="33"/>
      <c r="H404" s="33"/>
      <c r="I404" s="33"/>
      <c r="J404" s="847"/>
    </row>
    <row r="405" spans="1:10" ht="21.75" customHeight="1">
      <c r="A405" s="599"/>
      <c r="B405" s="47"/>
      <c r="C405" s="572"/>
      <c r="D405" s="49"/>
      <c r="E405" s="33"/>
      <c r="F405" s="33"/>
      <c r="G405" s="33"/>
      <c r="H405" s="33"/>
      <c r="I405" s="33"/>
      <c r="J405" s="847"/>
    </row>
    <row r="406" spans="1:10" ht="21.75" customHeight="1">
      <c r="A406" s="599"/>
      <c r="B406" s="47"/>
      <c r="C406" s="572"/>
      <c r="D406" s="49"/>
      <c r="E406" s="33"/>
      <c r="F406" s="33"/>
      <c r="G406" s="33"/>
      <c r="H406" s="33"/>
      <c r="I406" s="33"/>
      <c r="J406" s="847"/>
    </row>
    <row r="407" spans="1:10" ht="21.75" customHeight="1">
      <c r="A407" s="599"/>
      <c r="B407" s="47"/>
      <c r="C407" s="572"/>
      <c r="D407" s="49"/>
      <c r="E407" s="33"/>
      <c r="F407" s="33"/>
      <c r="G407" s="33"/>
      <c r="H407" s="33"/>
      <c r="I407" s="33"/>
      <c r="J407" s="847"/>
    </row>
    <row r="408" spans="1:10" ht="21.75" customHeight="1">
      <c r="A408" s="599"/>
      <c r="B408" s="47"/>
      <c r="C408" s="572"/>
      <c r="D408" s="49"/>
      <c r="E408" s="33"/>
      <c r="F408" s="33"/>
      <c r="G408" s="33"/>
      <c r="H408" s="33"/>
      <c r="I408" s="33"/>
      <c r="J408" s="847"/>
    </row>
    <row r="409" spans="1:10" ht="21.75" customHeight="1">
      <c r="A409" s="599"/>
      <c r="B409" s="47"/>
      <c r="C409" s="572"/>
      <c r="D409" s="572"/>
      <c r="E409" s="33"/>
      <c r="F409" s="33"/>
      <c r="G409" s="33"/>
      <c r="H409" s="33"/>
      <c r="I409" s="33"/>
      <c r="J409" s="847"/>
    </row>
    <row r="410" spans="1:10" ht="21.75" customHeight="1">
      <c r="A410" s="599"/>
      <c r="B410" s="47"/>
      <c r="C410" s="572"/>
      <c r="D410" s="572"/>
      <c r="E410" s="33"/>
      <c r="F410" s="33"/>
      <c r="G410" s="33"/>
      <c r="H410" s="33"/>
      <c r="I410" s="33"/>
      <c r="J410" s="847"/>
    </row>
    <row r="411" spans="1:10" ht="21.75" customHeight="1">
      <c r="A411" s="599"/>
      <c r="B411" s="47"/>
      <c r="C411" s="572"/>
      <c r="D411" s="572"/>
      <c r="E411" s="33"/>
      <c r="F411" s="33"/>
      <c r="G411" s="33"/>
      <c r="H411" s="33"/>
      <c r="I411" s="33"/>
      <c r="J411" s="847"/>
    </row>
    <row r="412" spans="1:10" ht="21.75" customHeight="1">
      <c r="A412" s="599"/>
      <c r="B412" s="47"/>
      <c r="C412" s="572"/>
      <c r="D412" s="572"/>
      <c r="E412" s="33"/>
      <c r="F412" s="33"/>
      <c r="G412" s="33"/>
      <c r="H412" s="33"/>
      <c r="I412" s="33"/>
      <c r="J412" s="847"/>
    </row>
    <row r="413" spans="1:10" ht="21.75" customHeight="1">
      <c r="A413" s="599"/>
      <c r="B413" s="47"/>
      <c r="C413" s="572"/>
      <c r="D413" s="572"/>
      <c r="E413" s="33"/>
      <c r="F413" s="33"/>
      <c r="G413" s="33"/>
      <c r="H413" s="33"/>
      <c r="I413" s="33"/>
      <c r="J413" s="847"/>
    </row>
    <row r="414" spans="1:10" ht="21.75" customHeight="1">
      <c r="A414" s="678"/>
      <c r="B414" s="860" t="s">
        <v>1750</v>
      </c>
      <c r="C414" s="682"/>
      <c r="D414" s="678"/>
      <c r="E414" s="36"/>
      <c r="F414" s="562"/>
      <c r="G414" s="562"/>
      <c r="H414" s="562"/>
      <c r="I414" s="562">
        <v>4610697</v>
      </c>
      <c r="J414" s="861"/>
    </row>
    <row r="415" spans="1:10" ht="21.75" customHeight="1">
      <c r="A415" s="684"/>
      <c r="B415" s="838" t="s">
        <v>1655</v>
      </c>
      <c r="C415" s="610"/>
      <c r="D415" s="610"/>
      <c r="E415" s="552"/>
      <c r="F415" s="552"/>
      <c r="G415" s="552"/>
      <c r="H415" s="552"/>
      <c r="I415" s="552"/>
      <c r="J415" s="859"/>
    </row>
    <row r="416" spans="1:10" ht="21.75" customHeight="1">
      <c r="A416" s="599"/>
      <c r="B416" s="47" t="s">
        <v>1077</v>
      </c>
      <c r="C416" s="49">
        <v>2</v>
      </c>
      <c r="D416" s="572" t="s">
        <v>120</v>
      </c>
      <c r="E416" s="33">
        <v>14900</v>
      </c>
      <c r="F416" s="33">
        <v>29800</v>
      </c>
      <c r="G416" s="33">
        <v>3600</v>
      </c>
      <c r="H416" s="33">
        <v>7200</v>
      </c>
      <c r="I416" s="33">
        <v>37000</v>
      </c>
      <c r="J416" s="847"/>
    </row>
    <row r="417" spans="1:10" ht="21.75" customHeight="1">
      <c r="A417" s="599"/>
      <c r="B417" s="47" t="s">
        <v>1078</v>
      </c>
      <c r="C417" s="49">
        <v>281</v>
      </c>
      <c r="D417" s="572" t="s">
        <v>128</v>
      </c>
      <c r="E417" s="33">
        <v>180</v>
      </c>
      <c r="F417" s="33">
        <v>50580</v>
      </c>
      <c r="G417" s="33">
        <v>55</v>
      </c>
      <c r="H417" s="33">
        <v>15455</v>
      </c>
      <c r="I417" s="33">
        <v>66035</v>
      </c>
      <c r="J417" s="847"/>
    </row>
    <row r="418" spans="1:10" ht="21.75" customHeight="1">
      <c r="A418" s="599"/>
      <c r="B418" s="47" t="s">
        <v>1079</v>
      </c>
      <c r="C418" s="49">
        <v>81</v>
      </c>
      <c r="D418" s="572" t="s">
        <v>128</v>
      </c>
      <c r="E418" s="33">
        <v>26</v>
      </c>
      <c r="F418" s="33">
        <v>2106</v>
      </c>
      <c r="G418" s="33">
        <v>8</v>
      </c>
      <c r="H418" s="33">
        <v>648</v>
      </c>
      <c r="I418" s="33">
        <v>2754</v>
      </c>
      <c r="J418" s="847"/>
    </row>
    <row r="419" spans="1:10" ht="21.75" customHeight="1">
      <c r="A419" s="599"/>
      <c r="B419" s="47" t="s">
        <v>132</v>
      </c>
      <c r="C419" s="49">
        <v>1</v>
      </c>
      <c r="D419" s="572" t="s">
        <v>123</v>
      </c>
      <c r="E419" s="33">
        <v>5268</v>
      </c>
      <c r="F419" s="33">
        <v>5268</v>
      </c>
      <c r="G419" s="33">
        <v>1580</v>
      </c>
      <c r="H419" s="33">
        <v>1580</v>
      </c>
      <c r="I419" s="33">
        <v>6848</v>
      </c>
      <c r="J419" s="847"/>
    </row>
    <row r="420" spans="1:10" ht="21.75" customHeight="1">
      <c r="A420" s="599"/>
      <c r="B420" s="47"/>
      <c r="C420" s="572"/>
      <c r="D420" s="572"/>
      <c r="E420" s="33"/>
      <c r="F420" s="33"/>
      <c r="G420" s="33"/>
      <c r="H420" s="33"/>
      <c r="I420" s="33"/>
      <c r="J420" s="847"/>
    </row>
    <row r="421" spans="1:10" ht="21.75" customHeight="1">
      <c r="A421" s="599"/>
      <c r="B421" s="795" t="s">
        <v>1751</v>
      </c>
      <c r="C421" s="572"/>
      <c r="D421" s="572"/>
      <c r="E421" s="33"/>
      <c r="F421" s="33"/>
      <c r="G421" s="33"/>
      <c r="H421" s="33"/>
      <c r="I421" s="33">
        <v>112637</v>
      </c>
      <c r="J421" s="847"/>
    </row>
    <row r="422" spans="1:10" ht="21.75" customHeight="1">
      <c r="A422" s="599"/>
      <c r="B422" s="843" t="s">
        <v>1656</v>
      </c>
      <c r="C422" s="572"/>
      <c r="D422" s="572"/>
      <c r="E422" s="33"/>
      <c r="F422" s="33"/>
      <c r="G422" s="33"/>
      <c r="H422" s="33"/>
      <c r="I422" s="33"/>
      <c r="J422" s="847"/>
    </row>
    <row r="423" spans="1:10" ht="21.75" customHeight="1">
      <c r="A423" s="599"/>
      <c r="B423" s="47" t="s">
        <v>1080</v>
      </c>
      <c r="C423" s="572">
        <v>1</v>
      </c>
      <c r="D423" s="572" t="s">
        <v>120</v>
      </c>
      <c r="E423" s="33">
        <v>912000</v>
      </c>
      <c r="F423" s="33">
        <v>912000</v>
      </c>
      <c r="G423" s="33">
        <v>22000</v>
      </c>
      <c r="H423" s="33">
        <v>22000</v>
      </c>
      <c r="I423" s="33">
        <v>934000</v>
      </c>
      <c r="J423" s="847"/>
    </row>
    <row r="424" spans="1:10" ht="21.75" customHeight="1">
      <c r="A424" s="599"/>
      <c r="B424" s="47" t="s">
        <v>1081</v>
      </c>
      <c r="C424" s="572"/>
      <c r="D424" s="572"/>
      <c r="E424" s="33"/>
      <c r="F424" s="33"/>
      <c r="G424" s="33"/>
      <c r="H424" s="33"/>
      <c r="I424" s="33"/>
      <c r="J424" s="847"/>
    </row>
    <row r="425" spans="1:10" ht="21.75" customHeight="1">
      <c r="A425" s="599"/>
      <c r="B425" s="47" t="s">
        <v>1082</v>
      </c>
      <c r="C425" s="572">
        <v>1</v>
      </c>
      <c r="D425" s="572" t="s">
        <v>120</v>
      </c>
      <c r="E425" s="33">
        <v>120000</v>
      </c>
      <c r="F425" s="33">
        <v>120000</v>
      </c>
      <c r="G425" s="33">
        <v>20000</v>
      </c>
      <c r="H425" s="33">
        <v>20000</v>
      </c>
      <c r="I425" s="33">
        <v>140000</v>
      </c>
      <c r="J425" s="847"/>
    </row>
    <row r="426" spans="1:10" ht="21.75" customHeight="1">
      <c r="A426" s="599"/>
      <c r="B426" s="47"/>
      <c r="C426" s="572"/>
      <c r="D426" s="572"/>
      <c r="E426" s="33"/>
      <c r="F426" s="33"/>
      <c r="G426" s="33"/>
      <c r="H426" s="33"/>
      <c r="I426" s="33"/>
      <c r="J426" s="847"/>
    </row>
    <row r="427" spans="1:10" ht="21.75" customHeight="1">
      <c r="A427" s="599"/>
      <c r="B427" s="47"/>
      <c r="C427" s="572"/>
      <c r="D427" s="572"/>
      <c r="E427" s="33"/>
      <c r="F427" s="33"/>
      <c r="G427" s="33"/>
      <c r="H427" s="33"/>
      <c r="I427" s="33"/>
      <c r="J427" s="847"/>
    </row>
    <row r="428" spans="1:10" ht="21.75" customHeight="1">
      <c r="A428" s="599"/>
      <c r="B428" s="47"/>
      <c r="C428" s="572"/>
      <c r="D428" s="572"/>
      <c r="E428" s="33"/>
      <c r="F428" s="33"/>
      <c r="G428" s="33"/>
      <c r="H428" s="33"/>
      <c r="I428" s="33"/>
      <c r="J428" s="847"/>
    </row>
    <row r="429" spans="1:10" ht="21.75" customHeight="1">
      <c r="A429" s="599"/>
      <c r="B429" s="47"/>
      <c r="C429" s="572"/>
      <c r="D429" s="572"/>
      <c r="E429" s="33"/>
      <c r="F429" s="33"/>
      <c r="G429" s="33"/>
      <c r="H429" s="33"/>
      <c r="I429" s="33"/>
      <c r="J429" s="847"/>
    </row>
    <row r="430" spans="1:10" ht="21.75" customHeight="1">
      <c r="A430" s="599"/>
      <c r="B430" s="47"/>
      <c r="C430" s="572"/>
      <c r="D430" s="572"/>
      <c r="E430" s="33"/>
      <c r="F430" s="33"/>
      <c r="G430" s="33"/>
      <c r="H430" s="33"/>
      <c r="I430" s="33"/>
      <c r="J430" s="847"/>
    </row>
    <row r="431" spans="1:10" ht="21.75" customHeight="1">
      <c r="A431" s="678"/>
      <c r="B431" s="860" t="s">
        <v>1752</v>
      </c>
      <c r="C431" s="615"/>
      <c r="D431" s="615"/>
      <c r="E431" s="562"/>
      <c r="F431" s="562"/>
      <c r="G431" s="562"/>
      <c r="H431" s="562"/>
      <c r="I431" s="562">
        <v>1074000</v>
      </c>
      <c r="J431" s="861"/>
    </row>
    <row r="432" spans="1:10" ht="21.75" hidden="1" customHeight="1">
      <c r="A432" s="684"/>
      <c r="B432" s="838" t="s">
        <v>1657</v>
      </c>
      <c r="C432" s="610"/>
      <c r="D432" s="610"/>
      <c r="E432" s="552"/>
      <c r="F432" s="552"/>
      <c r="G432" s="552"/>
      <c r="H432" s="552"/>
      <c r="I432" s="552"/>
      <c r="J432" s="859"/>
    </row>
    <row r="433" spans="1:10" ht="21.75" hidden="1" customHeight="1">
      <c r="A433" s="599"/>
      <c r="B433" s="47" t="s">
        <v>1083</v>
      </c>
      <c r="C433" s="572"/>
      <c r="D433" s="572"/>
      <c r="E433" s="33"/>
      <c r="F433" s="33"/>
      <c r="G433" s="33"/>
      <c r="H433" s="33"/>
      <c r="I433" s="33"/>
      <c r="J433" s="847"/>
    </row>
    <row r="434" spans="1:10" ht="21.75" hidden="1" customHeight="1">
      <c r="A434" s="599"/>
      <c r="B434" s="47" t="s">
        <v>1084</v>
      </c>
      <c r="C434" s="572">
        <v>1</v>
      </c>
      <c r="D434" s="572" t="s">
        <v>120</v>
      </c>
      <c r="E434" s="33">
        <v>5010</v>
      </c>
      <c r="F434" s="33">
        <v>5010</v>
      </c>
      <c r="G434" s="33">
        <v>0</v>
      </c>
      <c r="H434" s="33">
        <v>0</v>
      </c>
      <c r="I434" s="33">
        <v>5010</v>
      </c>
      <c r="J434" s="847"/>
    </row>
    <row r="435" spans="1:10" ht="21.75" hidden="1" customHeight="1">
      <c r="A435" s="599"/>
      <c r="B435" s="47" t="s">
        <v>1085</v>
      </c>
      <c r="C435" s="572">
        <v>1</v>
      </c>
      <c r="D435" s="572" t="s">
        <v>120</v>
      </c>
      <c r="E435" s="33">
        <v>25000</v>
      </c>
      <c r="F435" s="33">
        <v>25000</v>
      </c>
      <c r="G435" s="33">
        <v>0</v>
      </c>
      <c r="H435" s="33">
        <v>0</v>
      </c>
      <c r="I435" s="33">
        <v>25000</v>
      </c>
      <c r="J435" s="847"/>
    </row>
    <row r="436" spans="1:10" ht="21.75" hidden="1" customHeight="1">
      <c r="A436" s="599"/>
      <c r="B436" s="47" t="s">
        <v>1086</v>
      </c>
      <c r="C436" s="572">
        <v>1</v>
      </c>
      <c r="D436" s="572" t="s">
        <v>120</v>
      </c>
      <c r="E436" s="33">
        <v>900</v>
      </c>
      <c r="F436" s="33">
        <v>900</v>
      </c>
      <c r="G436" s="33">
        <v>250</v>
      </c>
      <c r="H436" s="33">
        <v>250</v>
      </c>
      <c r="I436" s="33">
        <v>1150</v>
      </c>
      <c r="J436" s="847"/>
    </row>
    <row r="437" spans="1:10" ht="21.75" hidden="1" customHeight="1">
      <c r="A437" s="599"/>
      <c r="B437" s="47" t="s">
        <v>963</v>
      </c>
      <c r="C437" s="572"/>
      <c r="D437" s="572"/>
      <c r="E437" s="33"/>
      <c r="F437" s="33"/>
      <c r="G437" s="33"/>
      <c r="H437" s="33"/>
      <c r="I437" s="33"/>
      <c r="J437" s="847"/>
    </row>
    <row r="438" spans="1:10" ht="21.75" hidden="1" customHeight="1">
      <c r="A438" s="599"/>
      <c r="B438" s="47" t="s">
        <v>122</v>
      </c>
      <c r="C438" s="572">
        <v>1</v>
      </c>
      <c r="D438" s="572" t="s">
        <v>120</v>
      </c>
      <c r="E438" s="33">
        <v>35000</v>
      </c>
      <c r="F438" s="33">
        <v>35000</v>
      </c>
      <c r="G438" s="33">
        <v>7000</v>
      </c>
      <c r="H438" s="33">
        <v>7000</v>
      </c>
      <c r="I438" s="33">
        <v>42000</v>
      </c>
      <c r="J438" s="847"/>
    </row>
    <row r="439" spans="1:10" ht="21.75" hidden="1" customHeight="1">
      <c r="A439" s="599"/>
      <c r="B439" s="47" t="s">
        <v>1087</v>
      </c>
      <c r="C439" s="572"/>
      <c r="D439" s="572"/>
      <c r="E439" s="33"/>
      <c r="F439" s="33"/>
      <c r="G439" s="33"/>
      <c r="H439" s="33"/>
      <c r="I439" s="33"/>
      <c r="J439" s="847"/>
    </row>
    <row r="440" spans="1:10" ht="21.75" hidden="1" customHeight="1">
      <c r="A440" s="599"/>
      <c r="B440" s="47" t="s">
        <v>1088</v>
      </c>
      <c r="C440" s="572">
        <v>1</v>
      </c>
      <c r="D440" s="572" t="s">
        <v>120</v>
      </c>
      <c r="E440" s="33">
        <v>6750</v>
      </c>
      <c r="F440" s="33">
        <v>6750</v>
      </c>
      <c r="G440" s="33">
        <v>1200</v>
      </c>
      <c r="H440" s="33">
        <v>1200</v>
      </c>
      <c r="I440" s="33">
        <v>7950</v>
      </c>
      <c r="J440" s="847"/>
    </row>
    <row r="441" spans="1:10" ht="21.75" hidden="1" customHeight="1">
      <c r="A441" s="599"/>
      <c r="B441" s="47" t="s">
        <v>1089</v>
      </c>
      <c r="C441" s="572">
        <v>10</v>
      </c>
      <c r="D441" s="572" t="s">
        <v>120</v>
      </c>
      <c r="E441" s="33">
        <v>2340</v>
      </c>
      <c r="F441" s="33">
        <v>23400</v>
      </c>
      <c r="G441" s="33">
        <v>36</v>
      </c>
      <c r="H441" s="33">
        <v>360</v>
      </c>
      <c r="I441" s="33">
        <v>23760</v>
      </c>
      <c r="J441" s="847"/>
    </row>
    <row r="442" spans="1:10" ht="21.75" hidden="1" customHeight="1">
      <c r="A442" s="599"/>
      <c r="B442" s="47" t="s">
        <v>1090</v>
      </c>
      <c r="C442" s="572">
        <v>2</v>
      </c>
      <c r="D442" s="572" t="s">
        <v>120</v>
      </c>
      <c r="E442" s="33">
        <v>189</v>
      </c>
      <c r="F442" s="33">
        <v>378</v>
      </c>
      <c r="G442" s="33">
        <v>36</v>
      </c>
      <c r="H442" s="33">
        <v>72</v>
      </c>
      <c r="I442" s="33">
        <v>450</v>
      </c>
      <c r="J442" s="847"/>
    </row>
    <row r="443" spans="1:10" ht="21.75" hidden="1" customHeight="1">
      <c r="A443" s="599"/>
      <c r="B443" s="47"/>
      <c r="C443" s="572"/>
      <c r="D443" s="572"/>
      <c r="E443" s="33"/>
      <c r="F443" s="33"/>
      <c r="G443" s="33"/>
      <c r="H443" s="33"/>
      <c r="I443" s="33"/>
      <c r="J443" s="847"/>
    </row>
    <row r="444" spans="1:10" ht="21.75" hidden="1" customHeight="1">
      <c r="A444" s="599"/>
      <c r="B444" s="47" t="s">
        <v>1091</v>
      </c>
      <c r="C444" s="572"/>
      <c r="D444" s="572"/>
      <c r="E444" s="33"/>
      <c r="F444" s="33"/>
      <c r="G444" s="33"/>
      <c r="H444" s="33"/>
      <c r="I444" s="33"/>
      <c r="J444" s="847"/>
    </row>
    <row r="445" spans="1:10" ht="21.75" hidden="1" customHeight="1">
      <c r="A445" s="599"/>
      <c r="B445" s="47" t="s">
        <v>1092</v>
      </c>
      <c r="C445" s="572">
        <v>1</v>
      </c>
      <c r="D445" s="572" t="s">
        <v>120</v>
      </c>
      <c r="E445" s="33">
        <v>168</v>
      </c>
      <c r="F445" s="33">
        <v>168</v>
      </c>
      <c r="G445" s="33">
        <v>50</v>
      </c>
      <c r="H445" s="33">
        <v>50</v>
      </c>
      <c r="I445" s="33">
        <v>218</v>
      </c>
      <c r="J445" s="847"/>
    </row>
    <row r="446" spans="1:10" ht="21.75" hidden="1" customHeight="1">
      <c r="A446" s="599"/>
      <c r="B446" s="47" t="s">
        <v>1093</v>
      </c>
      <c r="C446" s="572">
        <v>1</v>
      </c>
      <c r="D446" s="572" t="s">
        <v>120</v>
      </c>
      <c r="E446" s="33">
        <v>350</v>
      </c>
      <c r="F446" s="33">
        <v>350</v>
      </c>
      <c r="G446" s="33">
        <v>100</v>
      </c>
      <c r="H446" s="33">
        <v>100</v>
      </c>
      <c r="I446" s="33">
        <v>450</v>
      </c>
      <c r="J446" s="847"/>
    </row>
    <row r="447" spans="1:10" ht="21.75" hidden="1" customHeight="1">
      <c r="A447" s="678"/>
      <c r="B447" s="614" t="s">
        <v>1094</v>
      </c>
      <c r="C447" s="615">
        <v>1</v>
      </c>
      <c r="D447" s="615" t="s">
        <v>120</v>
      </c>
      <c r="E447" s="562">
        <v>275</v>
      </c>
      <c r="F447" s="562">
        <v>275</v>
      </c>
      <c r="G447" s="562">
        <v>90</v>
      </c>
      <c r="H447" s="562">
        <v>90</v>
      </c>
      <c r="I447" s="562">
        <v>365</v>
      </c>
      <c r="J447" s="861"/>
    </row>
    <row r="448" spans="1:10" ht="21.75" hidden="1" customHeight="1">
      <c r="A448" s="684"/>
      <c r="B448" s="617" t="s">
        <v>1095</v>
      </c>
      <c r="C448" s="610">
        <v>3</v>
      </c>
      <c r="D448" s="610" t="s">
        <v>120</v>
      </c>
      <c r="E448" s="552">
        <v>3900</v>
      </c>
      <c r="F448" s="552">
        <v>11700</v>
      </c>
      <c r="G448" s="552">
        <v>200</v>
      </c>
      <c r="H448" s="552">
        <v>600</v>
      </c>
      <c r="I448" s="552">
        <v>12300</v>
      </c>
      <c r="J448" s="859"/>
    </row>
    <row r="449" spans="1:10" ht="21.75" hidden="1" customHeight="1">
      <c r="A449" s="599"/>
      <c r="B449" s="47" t="s">
        <v>1096</v>
      </c>
      <c r="C449" s="572">
        <v>2</v>
      </c>
      <c r="D449" s="572" t="s">
        <v>120</v>
      </c>
      <c r="E449" s="33">
        <v>60</v>
      </c>
      <c r="F449" s="33">
        <v>120</v>
      </c>
      <c r="G449" s="33">
        <v>60</v>
      </c>
      <c r="H449" s="33">
        <v>120</v>
      </c>
      <c r="I449" s="33">
        <v>240</v>
      </c>
      <c r="J449" s="847"/>
    </row>
    <row r="450" spans="1:10" ht="21.75" hidden="1" customHeight="1">
      <c r="A450" s="599"/>
      <c r="B450" s="47" t="s">
        <v>1097</v>
      </c>
      <c r="C450" s="572">
        <v>1</v>
      </c>
      <c r="D450" s="572" t="s">
        <v>120</v>
      </c>
      <c r="E450" s="33">
        <v>2000</v>
      </c>
      <c r="F450" s="33">
        <v>2000</v>
      </c>
      <c r="G450" s="33">
        <v>500</v>
      </c>
      <c r="H450" s="33">
        <v>500</v>
      </c>
      <c r="I450" s="33">
        <v>2500</v>
      </c>
      <c r="J450" s="847"/>
    </row>
    <row r="451" spans="1:10" ht="21.75" hidden="1" customHeight="1">
      <c r="A451" s="599"/>
      <c r="B451" s="47" t="s">
        <v>1098</v>
      </c>
      <c r="C451" s="572"/>
      <c r="D451" s="572"/>
      <c r="E451" s="33"/>
      <c r="F451" s="33"/>
      <c r="G451" s="33"/>
      <c r="H451" s="33"/>
      <c r="I451" s="33"/>
      <c r="J451" s="847"/>
    </row>
    <row r="452" spans="1:10" ht="21.75" hidden="1" customHeight="1">
      <c r="A452" s="599"/>
      <c r="B452" s="47"/>
      <c r="C452" s="572"/>
      <c r="D452" s="572"/>
      <c r="E452" s="33"/>
      <c r="F452" s="33"/>
      <c r="G452" s="33"/>
      <c r="H452" s="33"/>
      <c r="I452" s="33"/>
      <c r="J452" s="847"/>
    </row>
    <row r="453" spans="1:10" ht="21.75" hidden="1" customHeight="1">
      <c r="A453" s="599"/>
      <c r="B453" s="795" t="s">
        <v>1753</v>
      </c>
      <c r="C453" s="572"/>
      <c r="D453" s="572"/>
      <c r="E453" s="33"/>
      <c r="F453" s="33"/>
      <c r="G453" s="33"/>
      <c r="H453" s="33"/>
      <c r="I453" s="33">
        <v>121393</v>
      </c>
      <c r="J453" s="847"/>
    </row>
    <row r="454" spans="1:10" ht="21.75" hidden="1" customHeight="1">
      <c r="A454" s="599"/>
      <c r="B454" s="843" t="s">
        <v>1658</v>
      </c>
      <c r="C454" s="572"/>
      <c r="D454" s="572"/>
      <c r="E454" s="33"/>
      <c r="F454" s="33"/>
      <c r="G454" s="33"/>
      <c r="H454" s="33"/>
      <c r="I454" s="33"/>
      <c r="J454" s="847"/>
    </row>
    <row r="455" spans="1:10" ht="21.75" hidden="1" customHeight="1">
      <c r="A455" s="599"/>
      <c r="B455" s="47" t="s">
        <v>1099</v>
      </c>
      <c r="C455" s="572">
        <v>5</v>
      </c>
      <c r="D455" s="572" t="s">
        <v>120</v>
      </c>
      <c r="E455" s="33">
        <v>5000</v>
      </c>
      <c r="F455" s="33">
        <v>25000</v>
      </c>
      <c r="G455" s="33">
        <v>500</v>
      </c>
      <c r="H455" s="33">
        <v>2500</v>
      </c>
      <c r="I455" s="33">
        <v>27500</v>
      </c>
      <c r="J455" s="847"/>
    </row>
    <row r="456" spans="1:10" ht="21.75" hidden="1" customHeight="1">
      <c r="A456" s="599"/>
      <c r="B456" s="47" t="s">
        <v>1621</v>
      </c>
      <c r="C456" s="572">
        <v>135</v>
      </c>
      <c r="D456" s="572" t="s">
        <v>128</v>
      </c>
      <c r="E456" s="33">
        <v>224</v>
      </c>
      <c r="F456" s="33">
        <v>30240</v>
      </c>
      <c r="G456" s="33">
        <v>36</v>
      </c>
      <c r="H456" s="33">
        <v>4860</v>
      </c>
      <c r="I456" s="33">
        <v>35100</v>
      </c>
      <c r="J456" s="847"/>
    </row>
    <row r="457" spans="1:10" ht="21.75" hidden="1" customHeight="1">
      <c r="A457" s="599"/>
      <c r="B457" s="47" t="s">
        <v>1622</v>
      </c>
      <c r="C457" s="572">
        <v>475</v>
      </c>
      <c r="D457" s="572" t="s">
        <v>128</v>
      </c>
      <c r="E457" s="33">
        <v>84</v>
      </c>
      <c r="F457" s="33">
        <v>39900</v>
      </c>
      <c r="G457" s="33">
        <v>25</v>
      </c>
      <c r="H457" s="33">
        <v>11875</v>
      </c>
      <c r="I457" s="33">
        <v>51775</v>
      </c>
      <c r="J457" s="847"/>
    </row>
    <row r="458" spans="1:10" ht="21.75" hidden="1" customHeight="1">
      <c r="A458" s="599"/>
      <c r="B458" s="47" t="s">
        <v>1623</v>
      </c>
      <c r="C458" s="572">
        <v>700</v>
      </c>
      <c r="D458" s="572" t="s">
        <v>128</v>
      </c>
      <c r="E458" s="33">
        <v>53</v>
      </c>
      <c r="F458" s="33">
        <v>37100</v>
      </c>
      <c r="G458" s="33">
        <v>22</v>
      </c>
      <c r="H458" s="33">
        <v>15400</v>
      </c>
      <c r="I458" s="33">
        <v>52500</v>
      </c>
      <c r="J458" s="847"/>
    </row>
    <row r="459" spans="1:10" ht="21.75" hidden="1" customHeight="1">
      <c r="A459" s="599"/>
      <c r="B459" s="47" t="s">
        <v>1624</v>
      </c>
      <c r="C459" s="572">
        <v>180</v>
      </c>
      <c r="D459" s="572" t="s">
        <v>128</v>
      </c>
      <c r="E459" s="33">
        <v>934</v>
      </c>
      <c r="F459" s="33">
        <v>168120</v>
      </c>
      <c r="G459" s="33">
        <v>105</v>
      </c>
      <c r="H459" s="33">
        <v>18900</v>
      </c>
      <c r="I459" s="33">
        <v>187020</v>
      </c>
      <c r="J459" s="847"/>
    </row>
    <row r="460" spans="1:10" ht="21.75" hidden="1" customHeight="1">
      <c r="A460" s="599"/>
      <c r="B460" s="47" t="s">
        <v>1625</v>
      </c>
      <c r="C460" s="572">
        <v>10</v>
      </c>
      <c r="D460" s="572" t="s">
        <v>128</v>
      </c>
      <c r="E460" s="33">
        <v>16</v>
      </c>
      <c r="F460" s="33">
        <v>160</v>
      </c>
      <c r="G460" s="33">
        <v>23</v>
      </c>
      <c r="H460" s="33">
        <v>230</v>
      </c>
      <c r="I460" s="33">
        <v>390</v>
      </c>
      <c r="J460" s="847"/>
    </row>
    <row r="461" spans="1:10" ht="21.75" hidden="1" customHeight="1">
      <c r="A461" s="599"/>
      <c r="B461" s="47" t="s">
        <v>132</v>
      </c>
      <c r="C461" s="572">
        <v>1</v>
      </c>
      <c r="D461" s="572" t="s">
        <v>123</v>
      </c>
      <c r="E461" s="33">
        <v>55104</v>
      </c>
      <c r="F461" s="33">
        <v>55104</v>
      </c>
      <c r="G461" s="33">
        <v>16531</v>
      </c>
      <c r="H461" s="33">
        <v>16531</v>
      </c>
      <c r="I461" s="33">
        <v>71635</v>
      </c>
      <c r="J461" s="847"/>
    </row>
    <row r="462" spans="1:10" ht="21.75" hidden="1" customHeight="1">
      <c r="A462" s="599"/>
      <c r="B462" s="47"/>
      <c r="C462" s="572"/>
      <c r="D462" s="572"/>
      <c r="E462" s="33"/>
      <c r="F462" s="33"/>
      <c r="G462" s="33"/>
      <c r="H462" s="33"/>
      <c r="I462" s="33"/>
      <c r="J462" s="847"/>
    </row>
    <row r="463" spans="1:10" ht="21.75" hidden="1" customHeight="1">
      <c r="A463" s="678"/>
      <c r="B463" s="860" t="s">
        <v>1754</v>
      </c>
      <c r="C463" s="615"/>
      <c r="D463" s="615"/>
      <c r="E463" s="562"/>
      <c r="F463" s="562"/>
      <c r="G463" s="562"/>
      <c r="H463" s="562"/>
      <c r="I463" s="562">
        <v>425920</v>
      </c>
      <c r="J463" s="861"/>
    </row>
    <row r="464" spans="1:10" ht="20.85" hidden="1" customHeight="1">
      <c r="A464" s="684"/>
      <c r="B464" s="838" t="s">
        <v>1659</v>
      </c>
      <c r="C464" s="610"/>
      <c r="D464" s="610"/>
      <c r="E464" s="552"/>
      <c r="F464" s="552"/>
      <c r="G464" s="552"/>
      <c r="H464" s="552"/>
      <c r="I464" s="552"/>
      <c r="J464" s="859"/>
    </row>
    <row r="465" spans="1:10" ht="20.85" hidden="1" customHeight="1">
      <c r="A465" s="599"/>
      <c r="B465" s="47" t="s">
        <v>1100</v>
      </c>
      <c r="C465" s="730">
        <v>1242</v>
      </c>
      <c r="D465" s="572" t="s">
        <v>128</v>
      </c>
      <c r="E465" s="33">
        <v>1218</v>
      </c>
      <c r="F465" s="588">
        <v>1512756</v>
      </c>
      <c r="G465" s="33">
        <v>125</v>
      </c>
      <c r="H465" s="33">
        <v>155250</v>
      </c>
      <c r="I465" s="33">
        <v>1668006</v>
      </c>
      <c r="J465" s="847"/>
    </row>
    <row r="466" spans="1:10" ht="20.85" hidden="1" customHeight="1">
      <c r="A466" s="599"/>
      <c r="B466" s="47" t="s">
        <v>1101</v>
      </c>
      <c r="C466" s="572">
        <v>699</v>
      </c>
      <c r="D466" s="572" t="s">
        <v>128</v>
      </c>
      <c r="E466" s="33">
        <v>99</v>
      </c>
      <c r="F466" s="33">
        <v>69201</v>
      </c>
      <c r="G466" s="33">
        <v>25</v>
      </c>
      <c r="H466" s="33">
        <v>17475</v>
      </c>
      <c r="I466" s="33">
        <v>86676</v>
      </c>
      <c r="J466" s="847"/>
    </row>
    <row r="467" spans="1:10" ht="20.85" hidden="1" customHeight="1">
      <c r="A467" s="599"/>
      <c r="B467" s="47" t="s">
        <v>1102</v>
      </c>
      <c r="C467" s="572">
        <v>175</v>
      </c>
      <c r="D467" s="572" t="s">
        <v>128</v>
      </c>
      <c r="E467" s="33">
        <v>71</v>
      </c>
      <c r="F467" s="33">
        <v>12425</v>
      </c>
      <c r="G467" s="33">
        <v>22</v>
      </c>
      <c r="H467" s="33">
        <v>3850</v>
      </c>
      <c r="I467" s="33">
        <v>16275</v>
      </c>
      <c r="J467" s="847"/>
    </row>
    <row r="468" spans="1:10" ht="20.85" hidden="1" customHeight="1">
      <c r="A468" s="599"/>
      <c r="B468" s="47" t="s">
        <v>137</v>
      </c>
      <c r="C468" s="572">
        <v>20</v>
      </c>
      <c r="D468" s="572" t="s">
        <v>128</v>
      </c>
      <c r="E468" s="33">
        <v>38</v>
      </c>
      <c r="F468" s="33">
        <v>760</v>
      </c>
      <c r="G468" s="33">
        <v>16</v>
      </c>
      <c r="H468" s="33">
        <v>320</v>
      </c>
      <c r="I468" s="33">
        <v>1080</v>
      </c>
      <c r="J468" s="847"/>
    </row>
    <row r="469" spans="1:10" ht="20.85" hidden="1" customHeight="1">
      <c r="A469" s="599"/>
      <c r="B469" s="47" t="s">
        <v>1166</v>
      </c>
      <c r="C469" s="572">
        <v>5</v>
      </c>
      <c r="D469" s="572" t="s">
        <v>128</v>
      </c>
      <c r="E469" s="33">
        <v>14</v>
      </c>
      <c r="F469" s="33">
        <v>70</v>
      </c>
      <c r="G469" s="33">
        <v>10</v>
      </c>
      <c r="H469" s="33">
        <v>50</v>
      </c>
      <c r="I469" s="33">
        <v>120</v>
      </c>
      <c r="J469" s="847"/>
    </row>
    <row r="470" spans="1:10" ht="20.85" hidden="1" customHeight="1">
      <c r="A470" s="599"/>
      <c r="B470" s="47" t="s">
        <v>1103</v>
      </c>
      <c r="C470" s="572">
        <v>719</v>
      </c>
      <c r="D470" s="572" t="s">
        <v>128</v>
      </c>
      <c r="E470" s="33">
        <v>178</v>
      </c>
      <c r="F470" s="33">
        <v>127982</v>
      </c>
      <c r="G470" s="33">
        <v>26</v>
      </c>
      <c r="H470" s="33">
        <v>18694</v>
      </c>
      <c r="I470" s="33">
        <v>146676</v>
      </c>
      <c r="J470" s="847"/>
    </row>
    <row r="471" spans="1:10" ht="20.85" hidden="1" customHeight="1">
      <c r="A471" s="599"/>
      <c r="B471" s="47" t="s">
        <v>139</v>
      </c>
      <c r="C471" s="572">
        <v>1</v>
      </c>
      <c r="D471" s="572" t="s">
        <v>123</v>
      </c>
      <c r="E471" s="33">
        <v>172319</v>
      </c>
      <c r="F471" s="33">
        <v>172319</v>
      </c>
      <c r="G471" s="33">
        <v>51695</v>
      </c>
      <c r="H471" s="33">
        <v>51695</v>
      </c>
      <c r="I471" s="33">
        <v>224014</v>
      </c>
      <c r="J471" s="847"/>
    </row>
    <row r="472" spans="1:10" ht="20.85" hidden="1" customHeight="1">
      <c r="A472" s="599"/>
      <c r="B472" s="795" t="s">
        <v>1755</v>
      </c>
      <c r="C472" s="572"/>
      <c r="D472" s="572"/>
      <c r="E472" s="33"/>
      <c r="F472" s="33"/>
      <c r="G472" s="33"/>
      <c r="H472" s="33"/>
      <c r="I472" s="33">
        <v>2142847</v>
      </c>
      <c r="J472" s="847"/>
    </row>
    <row r="473" spans="1:10" ht="20.85" hidden="1" customHeight="1">
      <c r="A473" s="599"/>
      <c r="B473" s="843" t="s">
        <v>1660</v>
      </c>
      <c r="C473" s="572"/>
      <c r="D473" s="572"/>
      <c r="E473" s="33"/>
      <c r="F473" s="33"/>
      <c r="G473" s="33"/>
      <c r="H473" s="33"/>
      <c r="I473" s="33"/>
      <c r="J473" s="847"/>
    </row>
    <row r="474" spans="1:10" ht="20.85" hidden="1" customHeight="1">
      <c r="A474" s="599"/>
      <c r="B474" s="47" t="s">
        <v>1104</v>
      </c>
      <c r="C474" s="572">
        <v>13</v>
      </c>
      <c r="D474" s="572" t="s">
        <v>120</v>
      </c>
      <c r="E474" s="33">
        <v>19500</v>
      </c>
      <c r="F474" s="33">
        <v>253500</v>
      </c>
      <c r="G474" s="33">
        <v>1500</v>
      </c>
      <c r="H474" s="33">
        <v>19500</v>
      </c>
      <c r="I474" s="33">
        <v>273000</v>
      </c>
      <c r="J474" s="847"/>
    </row>
    <row r="475" spans="1:10" ht="20.85" hidden="1" customHeight="1">
      <c r="A475" s="599"/>
      <c r="B475" s="47" t="s">
        <v>1105</v>
      </c>
      <c r="C475" s="572"/>
      <c r="D475" s="572"/>
      <c r="E475" s="33"/>
      <c r="F475" s="33"/>
      <c r="G475" s="33"/>
      <c r="H475" s="33"/>
      <c r="I475" s="33"/>
      <c r="J475" s="847"/>
    </row>
    <row r="476" spans="1:10" ht="20.85" hidden="1" customHeight="1">
      <c r="A476" s="599"/>
      <c r="B476" s="47" t="s">
        <v>1106</v>
      </c>
      <c r="C476" s="572"/>
      <c r="D476" s="572"/>
      <c r="E476" s="33"/>
      <c r="F476" s="33"/>
      <c r="G476" s="33"/>
      <c r="H476" s="33"/>
      <c r="I476" s="33"/>
      <c r="J476" s="847"/>
    </row>
    <row r="477" spans="1:10" ht="20.85" hidden="1" customHeight="1">
      <c r="A477" s="599"/>
      <c r="B477" s="47" t="s">
        <v>1107</v>
      </c>
      <c r="C477" s="572"/>
      <c r="D477" s="572"/>
      <c r="E477" s="33"/>
      <c r="F477" s="33"/>
      <c r="G477" s="33"/>
      <c r="H477" s="33"/>
      <c r="I477" s="33"/>
      <c r="J477" s="847"/>
    </row>
    <row r="478" spans="1:10" ht="20.85" hidden="1" customHeight="1">
      <c r="A478" s="599"/>
      <c r="B478" s="47" t="s">
        <v>1108</v>
      </c>
      <c r="C478" s="572"/>
      <c r="D478" s="572"/>
      <c r="E478" s="33"/>
      <c r="F478" s="33"/>
      <c r="G478" s="33"/>
      <c r="H478" s="33"/>
      <c r="I478" s="33"/>
      <c r="J478" s="847"/>
    </row>
    <row r="479" spans="1:10" ht="20.85" hidden="1" customHeight="1">
      <c r="A479" s="599"/>
      <c r="B479" s="47" t="s">
        <v>1109</v>
      </c>
      <c r="C479" s="572"/>
      <c r="D479" s="572"/>
      <c r="E479" s="33"/>
      <c r="F479" s="33"/>
      <c r="G479" s="33"/>
      <c r="H479" s="33"/>
      <c r="I479" s="33"/>
      <c r="J479" s="847"/>
    </row>
    <row r="480" spans="1:10" ht="20.85" hidden="1" customHeight="1">
      <c r="A480" s="678"/>
      <c r="B480" s="614" t="s">
        <v>1110</v>
      </c>
      <c r="C480" s="615"/>
      <c r="D480" s="615"/>
      <c r="E480" s="562"/>
      <c r="F480" s="562"/>
      <c r="G480" s="562"/>
      <c r="H480" s="562"/>
      <c r="I480" s="562"/>
      <c r="J480" s="861"/>
    </row>
    <row r="481" spans="1:10" ht="21.75" hidden="1" customHeight="1">
      <c r="A481" s="684"/>
      <c r="B481" s="617" t="s">
        <v>1111</v>
      </c>
      <c r="C481" s="610">
        <v>20</v>
      </c>
      <c r="D481" s="610" t="s">
        <v>120</v>
      </c>
      <c r="E481" s="552">
        <v>750</v>
      </c>
      <c r="F481" s="552">
        <v>15000</v>
      </c>
      <c r="G481" s="552">
        <v>165</v>
      </c>
      <c r="H481" s="552">
        <v>3300</v>
      </c>
      <c r="I481" s="552">
        <v>18300</v>
      </c>
      <c r="J481" s="859"/>
    </row>
    <row r="482" spans="1:10" ht="21.75" hidden="1" customHeight="1">
      <c r="A482" s="599"/>
      <c r="B482" s="257" t="s">
        <v>1112</v>
      </c>
      <c r="C482" s="572"/>
      <c r="D482" s="572"/>
      <c r="E482" s="33"/>
      <c r="F482" s="33"/>
      <c r="G482" s="33"/>
      <c r="H482" s="33"/>
      <c r="I482" s="33"/>
      <c r="J482" s="847"/>
    </row>
    <row r="483" spans="1:10" ht="21.75" hidden="1" customHeight="1">
      <c r="A483" s="599"/>
      <c r="B483" s="47" t="s">
        <v>1113</v>
      </c>
      <c r="C483" s="572"/>
      <c r="D483" s="572"/>
      <c r="E483" s="33"/>
      <c r="F483" s="33"/>
      <c r="G483" s="33"/>
      <c r="H483" s="33"/>
      <c r="I483" s="33"/>
      <c r="J483" s="847"/>
    </row>
    <row r="484" spans="1:10" ht="21.75" hidden="1" customHeight="1">
      <c r="A484" s="599"/>
      <c r="B484" s="47" t="s">
        <v>1114</v>
      </c>
      <c r="C484" s="572"/>
      <c r="D484" s="572"/>
      <c r="E484" s="33"/>
      <c r="F484" s="33"/>
      <c r="G484" s="33"/>
      <c r="H484" s="33"/>
      <c r="I484" s="33"/>
      <c r="J484" s="847"/>
    </row>
    <row r="485" spans="1:10" ht="21.75" hidden="1" customHeight="1">
      <c r="A485" s="599"/>
      <c r="B485" s="47" t="s">
        <v>1115</v>
      </c>
      <c r="C485" s="572">
        <v>4</v>
      </c>
      <c r="D485" s="572" t="s">
        <v>120</v>
      </c>
      <c r="E485" s="33">
        <v>3500</v>
      </c>
      <c r="F485" s="33">
        <v>14000</v>
      </c>
      <c r="G485" s="33">
        <v>300</v>
      </c>
      <c r="H485" s="33">
        <v>1200</v>
      </c>
      <c r="I485" s="33">
        <v>15200</v>
      </c>
      <c r="J485" s="847"/>
    </row>
    <row r="486" spans="1:10" ht="21.75" hidden="1" customHeight="1">
      <c r="A486" s="599"/>
      <c r="B486" s="47" t="s">
        <v>1116</v>
      </c>
      <c r="C486" s="572"/>
      <c r="D486" s="572"/>
      <c r="E486" s="33"/>
      <c r="F486" s="33"/>
      <c r="G486" s="33"/>
      <c r="H486" s="33"/>
      <c r="I486" s="33"/>
      <c r="J486" s="847"/>
    </row>
    <row r="487" spans="1:10" ht="21.75" hidden="1" customHeight="1">
      <c r="A487" s="599"/>
      <c r="B487" s="47" t="s">
        <v>1117</v>
      </c>
      <c r="C487" s="572"/>
      <c r="D487" s="572"/>
      <c r="E487" s="33"/>
      <c r="F487" s="33"/>
      <c r="G487" s="33"/>
      <c r="H487" s="33"/>
      <c r="I487" s="33"/>
      <c r="J487" s="847"/>
    </row>
    <row r="488" spans="1:10" ht="21.75" hidden="1" customHeight="1">
      <c r="A488" s="599"/>
      <c r="B488" s="47" t="s">
        <v>1118</v>
      </c>
      <c r="C488" s="572"/>
      <c r="D488" s="572"/>
      <c r="E488" s="33"/>
      <c r="F488" s="33"/>
      <c r="G488" s="33"/>
      <c r="H488" s="33"/>
      <c r="I488" s="33"/>
      <c r="J488" s="847"/>
    </row>
    <row r="489" spans="1:10" ht="21.75" hidden="1" customHeight="1">
      <c r="A489" s="599"/>
      <c r="B489" s="47" t="s">
        <v>1119</v>
      </c>
      <c r="C489" s="572"/>
      <c r="D489" s="572"/>
      <c r="E489" s="33"/>
      <c r="F489" s="33"/>
      <c r="G489" s="33"/>
      <c r="H489" s="33"/>
      <c r="I489" s="33"/>
      <c r="J489" s="847"/>
    </row>
    <row r="490" spans="1:10" ht="21.75" hidden="1" customHeight="1">
      <c r="A490" s="599"/>
      <c r="B490" s="47" t="s">
        <v>1120</v>
      </c>
      <c r="C490" s="572">
        <v>4</v>
      </c>
      <c r="D490" s="572" t="s">
        <v>120</v>
      </c>
      <c r="E490" s="33">
        <v>2300</v>
      </c>
      <c r="F490" s="33">
        <v>9200</v>
      </c>
      <c r="G490" s="33">
        <v>800</v>
      </c>
      <c r="H490" s="33">
        <v>3200</v>
      </c>
      <c r="I490" s="33">
        <v>12400</v>
      </c>
      <c r="J490" s="847"/>
    </row>
    <row r="491" spans="1:10" ht="21.75" hidden="1" customHeight="1">
      <c r="A491" s="599"/>
      <c r="B491" s="47" t="s">
        <v>1121</v>
      </c>
      <c r="C491" s="572"/>
      <c r="D491" s="572"/>
      <c r="E491" s="33"/>
      <c r="F491" s="33"/>
      <c r="G491" s="33"/>
      <c r="H491" s="33"/>
      <c r="I491" s="33"/>
      <c r="J491" s="847"/>
    </row>
    <row r="492" spans="1:10" ht="21.75" hidden="1" customHeight="1">
      <c r="A492" s="599"/>
      <c r="B492" s="47" t="s">
        <v>1677</v>
      </c>
      <c r="C492" s="572"/>
      <c r="D492" s="572"/>
      <c r="E492" s="33"/>
      <c r="F492" s="33"/>
      <c r="G492" s="33"/>
      <c r="H492" s="33"/>
      <c r="I492" s="33"/>
      <c r="J492" s="847"/>
    </row>
    <row r="493" spans="1:10" ht="21.75" hidden="1" customHeight="1">
      <c r="A493" s="599"/>
      <c r="B493" s="47" t="s">
        <v>1122</v>
      </c>
      <c r="C493" s="572"/>
      <c r="D493" s="572"/>
      <c r="E493" s="33"/>
      <c r="F493" s="33"/>
      <c r="G493" s="33"/>
      <c r="H493" s="33"/>
      <c r="I493" s="33"/>
      <c r="J493" s="847"/>
    </row>
    <row r="494" spans="1:10" ht="21.75" hidden="1" customHeight="1">
      <c r="A494" s="599"/>
      <c r="B494" s="47" t="s">
        <v>1123</v>
      </c>
      <c r="C494" s="572"/>
      <c r="D494" s="572"/>
      <c r="E494" s="33"/>
      <c r="F494" s="33"/>
      <c r="G494" s="33"/>
      <c r="H494" s="33"/>
      <c r="I494" s="33"/>
      <c r="J494" s="847"/>
    </row>
    <row r="495" spans="1:10" ht="21.75" hidden="1" customHeight="1">
      <c r="A495" s="599"/>
      <c r="B495" s="47"/>
      <c r="C495" s="572"/>
      <c r="D495" s="572"/>
      <c r="E495" s="33"/>
      <c r="F495" s="33"/>
      <c r="G495" s="33"/>
      <c r="H495" s="33"/>
      <c r="I495" s="33"/>
      <c r="J495" s="847"/>
    </row>
    <row r="496" spans="1:10" ht="21.75" hidden="1" customHeight="1">
      <c r="A496" s="678"/>
      <c r="B496" s="860" t="s">
        <v>1756</v>
      </c>
      <c r="C496" s="615"/>
      <c r="D496" s="615"/>
      <c r="E496" s="562"/>
      <c r="F496" s="562"/>
      <c r="G496" s="562"/>
      <c r="H496" s="562"/>
      <c r="I496" s="562">
        <v>318900</v>
      </c>
      <c r="J496" s="861"/>
    </row>
    <row r="497" spans="1:10" ht="21.75" customHeight="1">
      <c r="A497" s="684"/>
      <c r="B497" s="862" t="s">
        <v>1661</v>
      </c>
      <c r="C497" s="610"/>
      <c r="D497" s="610"/>
      <c r="E497" s="552"/>
      <c r="F497" s="552"/>
      <c r="G497" s="552"/>
      <c r="H497" s="552"/>
      <c r="I497" s="552"/>
      <c r="J497" s="859"/>
    </row>
    <row r="498" spans="1:10" ht="21.75" customHeight="1">
      <c r="A498" s="599"/>
      <c r="B498" s="47" t="s">
        <v>1124</v>
      </c>
      <c r="C498" s="572">
        <v>1</v>
      </c>
      <c r="D498" s="572" t="s">
        <v>123</v>
      </c>
      <c r="E498" s="33">
        <v>0</v>
      </c>
      <c r="F498" s="33">
        <v>0</v>
      </c>
      <c r="G498" s="33">
        <v>15000</v>
      </c>
      <c r="H498" s="33">
        <v>15000</v>
      </c>
      <c r="I498" s="33">
        <v>15000</v>
      </c>
      <c r="J498" s="847"/>
    </row>
    <row r="499" spans="1:10" ht="21.75" customHeight="1">
      <c r="A499" s="599"/>
      <c r="B499" s="47" t="s">
        <v>1125</v>
      </c>
      <c r="C499" s="572">
        <v>1</v>
      </c>
      <c r="D499" s="572" t="s">
        <v>123</v>
      </c>
      <c r="E499" s="33">
        <v>0</v>
      </c>
      <c r="F499" s="33">
        <v>0</v>
      </c>
      <c r="G499" s="33">
        <v>400000</v>
      </c>
      <c r="H499" s="33">
        <v>400000</v>
      </c>
      <c r="I499" s="33">
        <v>400000</v>
      </c>
      <c r="J499" s="847"/>
    </row>
    <row r="500" spans="1:10" ht="21.75" customHeight="1">
      <c r="A500" s="599"/>
      <c r="B500" s="47"/>
      <c r="C500" s="572"/>
      <c r="D500" s="572"/>
      <c r="E500" s="33"/>
      <c r="F500" s="33"/>
      <c r="G500" s="33"/>
      <c r="H500" s="33"/>
      <c r="I500" s="33"/>
      <c r="J500" s="847"/>
    </row>
    <row r="501" spans="1:10" ht="21.75" customHeight="1">
      <c r="A501" s="599"/>
      <c r="B501" s="795" t="s">
        <v>1757</v>
      </c>
      <c r="C501" s="572"/>
      <c r="D501" s="572"/>
      <c r="E501" s="33"/>
      <c r="F501" s="33"/>
      <c r="G501" s="33"/>
      <c r="H501" s="33"/>
      <c r="I501" s="33">
        <v>415000</v>
      </c>
      <c r="J501" s="847"/>
    </row>
    <row r="502" spans="1:10" ht="21.75" hidden="1" customHeight="1">
      <c r="A502" s="863"/>
      <c r="B502" s="864" t="s">
        <v>1653</v>
      </c>
      <c r="C502" s="572"/>
      <c r="D502" s="572"/>
      <c r="E502" s="33"/>
      <c r="F502" s="33"/>
      <c r="G502" s="33"/>
      <c r="H502" s="33"/>
      <c r="I502" s="33"/>
      <c r="J502" s="865"/>
    </row>
    <row r="503" spans="1:10" ht="21.75" hidden="1" customHeight="1">
      <c r="A503" s="863"/>
      <c r="B503" s="622" t="s">
        <v>1542</v>
      </c>
      <c r="C503" s="572"/>
      <c r="D503" s="572"/>
      <c r="E503" s="33"/>
      <c r="F503" s="33"/>
      <c r="G503" s="33"/>
      <c r="H503" s="33"/>
      <c r="I503" s="33"/>
      <c r="J503" s="865"/>
    </row>
    <row r="504" spans="1:10" ht="21.75" hidden="1" customHeight="1">
      <c r="A504" s="863"/>
      <c r="B504" s="47" t="s">
        <v>1126</v>
      </c>
      <c r="C504" s="572">
        <v>1</v>
      </c>
      <c r="D504" s="572" t="s">
        <v>120</v>
      </c>
      <c r="E504" s="33">
        <v>5000</v>
      </c>
      <c r="F504" s="33">
        <v>5000</v>
      </c>
      <c r="G504" s="33">
        <v>500</v>
      </c>
      <c r="H504" s="33">
        <v>500</v>
      </c>
      <c r="I504" s="33">
        <v>5500</v>
      </c>
      <c r="J504" s="865"/>
    </row>
    <row r="505" spans="1:10" ht="21.75" hidden="1" customHeight="1">
      <c r="A505" s="863"/>
      <c r="B505" s="47" t="s">
        <v>1622</v>
      </c>
      <c r="C505" s="572">
        <v>58</v>
      </c>
      <c r="D505" s="572" t="s">
        <v>128</v>
      </c>
      <c r="E505" s="33">
        <v>84</v>
      </c>
      <c r="F505" s="33">
        <v>4872</v>
      </c>
      <c r="G505" s="33">
        <v>25</v>
      </c>
      <c r="H505" s="33">
        <v>1450</v>
      </c>
      <c r="I505" s="33">
        <v>6322</v>
      </c>
      <c r="J505" s="865"/>
    </row>
    <row r="506" spans="1:10" ht="21.75" hidden="1" customHeight="1">
      <c r="A506" s="863"/>
      <c r="B506" s="47" t="s">
        <v>1626</v>
      </c>
      <c r="C506" s="572">
        <v>23</v>
      </c>
      <c r="D506" s="572" t="s">
        <v>128</v>
      </c>
      <c r="E506" s="33">
        <v>255</v>
      </c>
      <c r="F506" s="33">
        <v>5865</v>
      </c>
      <c r="G506" s="33">
        <v>48</v>
      </c>
      <c r="H506" s="33">
        <v>1104</v>
      </c>
      <c r="I506" s="33">
        <v>6969</v>
      </c>
      <c r="J506" s="865"/>
    </row>
    <row r="507" spans="1:10" ht="21.75" hidden="1" customHeight="1">
      <c r="A507" s="863"/>
      <c r="B507" s="47" t="s">
        <v>132</v>
      </c>
      <c r="C507" s="572">
        <v>1</v>
      </c>
      <c r="D507" s="572" t="s">
        <v>123</v>
      </c>
      <c r="E507" s="33">
        <v>2147</v>
      </c>
      <c r="F507" s="33">
        <v>2147</v>
      </c>
      <c r="G507" s="33">
        <v>644</v>
      </c>
      <c r="H507" s="33">
        <v>644</v>
      </c>
      <c r="I507" s="33">
        <v>2791</v>
      </c>
      <c r="J507" s="865"/>
    </row>
    <row r="508" spans="1:10" ht="21.75" hidden="1" customHeight="1">
      <c r="A508" s="863"/>
      <c r="B508" s="47"/>
      <c r="C508" s="572"/>
      <c r="D508" s="572"/>
      <c r="E508" s="33"/>
      <c r="F508" s="33"/>
      <c r="G508" s="33"/>
      <c r="H508" s="33"/>
      <c r="I508" s="33"/>
      <c r="J508" s="865"/>
    </row>
    <row r="509" spans="1:10" ht="21.75" hidden="1" customHeight="1">
      <c r="A509" s="863"/>
      <c r="B509" s="47"/>
      <c r="C509" s="572"/>
      <c r="D509" s="572"/>
      <c r="E509" s="33"/>
      <c r="F509" s="33"/>
      <c r="G509" s="33"/>
      <c r="H509" s="33"/>
      <c r="I509" s="33"/>
      <c r="J509" s="865"/>
    </row>
    <row r="510" spans="1:10" ht="21.75" hidden="1" customHeight="1">
      <c r="A510" s="863"/>
      <c r="B510" s="47"/>
      <c r="C510" s="572"/>
      <c r="D510" s="572"/>
      <c r="E510" s="33"/>
      <c r="F510" s="33"/>
      <c r="G510" s="33"/>
      <c r="H510" s="33"/>
      <c r="I510" s="33"/>
      <c r="J510" s="865"/>
    </row>
    <row r="511" spans="1:10" ht="21.75" hidden="1" customHeight="1">
      <c r="A511" s="863"/>
      <c r="B511" s="47"/>
      <c r="C511" s="572"/>
      <c r="D511" s="572"/>
      <c r="E511" s="33"/>
      <c r="F511" s="33"/>
      <c r="G511" s="33"/>
      <c r="H511" s="33"/>
      <c r="I511" s="33"/>
      <c r="J511" s="865"/>
    </row>
    <row r="512" spans="1:10" ht="21.75" hidden="1" customHeight="1">
      <c r="A512" s="866"/>
      <c r="B512" s="860" t="s">
        <v>1758</v>
      </c>
      <c r="C512" s="615"/>
      <c r="D512" s="615"/>
      <c r="E512" s="562"/>
      <c r="F512" s="562"/>
      <c r="G512" s="562"/>
      <c r="H512" s="562"/>
      <c r="I512" s="562">
        <v>21582</v>
      </c>
      <c r="J512" s="867"/>
    </row>
    <row r="513" spans="1:11" s="25" customFormat="1" ht="21.75" customHeight="1">
      <c r="A513" s="868">
        <v>3</v>
      </c>
      <c r="B513" s="639" t="s">
        <v>366</v>
      </c>
      <c r="C513" s="610"/>
      <c r="D513" s="609"/>
      <c r="E513" s="552"/>
      <c r="F513" s="552"/>
      <c r="G513" s="552"/>
      <c r="H513" s="552"/>
      <c r="I513" s="552"/>
      <c r="J513" s="869"/>
      <c r="K513" s="529"/>
    </row>
    <row r="514" spans="1:11" s="25" customFormat="1" ht="21.75" customHeight="1">
      <c r="A514" s="556"/>
      <c r="B514" s="47"/>
      <c r="C514" s="572"/>
      <c r="D514" s="49"/>
      <c r="E514" s="33"/>
      <c r="F514" s="33"/>
      <c r="G514" s="33"/>
      <c r="H514" s="33"/>
      <c r="I514" s="33"/>
      <c r="J514" s="744"/>
      <c r="K514" s="529"/>
    </row>
    <row r="515" spans="1:11" s="25" customFormat="1" ht="21.75" customHeight="1">
      <c r="A515" s="556"/>
      <c r="B515" s="47"/>
      <c r="C515" s="572"/>
      <c r="D515" s="49"/>
      <c r="E515" s="33"/>
      <c r="F515" s="33"/>
      <c r="G515" s="33"/>
      <c r="H515" s="33"/>
      <c r="I515" s="33"/>
      <c r="J515" s="744"/>
      <c r="K515" s="529"/>
    </row>
    <row r="516" spans="1:11" s="25" customFormat="1" ht="21.75" customHeight="1">
      <c r="A516" s="556"/>
      <c r="B516" s="47"/>
      <c r="C516" s="572"/>
      <c r="D516" s="49"/>
      <c r="E516" s="33"/>
      <c r="F516" s="33"/>
      <c r="G516" s="33"/>
      <c r="H516" s="33"/>
      <c r="I516" s="33"/>
      <c r="J516" s="744"/>
      <c r="K516" s="529"/>
    </row>
    <row r="517" spans="1:11" s="25" customFormat="1" ht="21.75" customHeight="1">
      <c r="A517" s="556"/>
      <c r="B517" s="47"/>
      <c r="C517" s="572"/>
      <c r="D517" s="49"/>
      <c r="E517" s="33"/>
      <c r="F517" s="33"/>
      <c r="G517" s="33"/>
      <c r="H517" s="33"/>
      <c r="I517" s="33"/>
      <c r="J517" s="744"/>
      <c r="K517" s="529"/>
    </row>
    <row r="518" spans="1:11" s="25" customFormat="1" ht="21.75" customHeight="1">
      <c r="A518" s="556"/>
      <c r="B518" s="47"/>
      <c r="C518" s="572"/>
      <c r="D518" s="49"/>
      <c r="E518" s="33"/>
      <c r="F518" s="33"/>
      <c r="G518" s="33"/>
      <c r="H518" s="33"/>
      <c r="I518" s="33"/>
      <c r="J518" s="744"/>
      <c r="K518" s="529"/>
    </row>
    <row r="519" spans="1:11" ht="21.75" customHeight="1">
      <c r="A519" s="599"/>
      <c r="B519" s="47"/>
      <c r="C519" s="572"/>
      <c r="D519" s="572"/>
      <c r="E519" s="33"/>
      <c r="F519" s="33"/>
      <c r="G519" s="33"/>
      <c r="H519" s="33"/>
      <c r="I519" s="33"/>
      <c r="J519" s="847"/>
    </row>
    <row r="520" spans="1:11" ht="21.75" customHeight="1">
      <c r="A520" s="599"/>
      <c r="B520" s="47"/>
      <c r="C520" s="572"/>
      <c r="D520" s="572"/>
      <c r="E520" s="33"/>
      <c r="F520" s="33"/>
      <c r="G520" s="33"/>
      <c r="H520" s="33"/>
      <c r="I520" s="33"/>
      <c r="J520" s="847"/>
    </row>
    <row r="521" spans="1:11" ht="21.75" customHeight="1">
      <c r="A521" s="599"/>
      <c r="B521" s="47"/>
      <c r="C521" s="572"/>
      <c r="D521" s="572"/>
      <c r="E521" s="33"/>
      <c r="F521" s="33"/>
      <c r="G521" s="33"/>
      <c r="H521" s="33"/>
      <c r="I521" s="33"/>
      <c r="J521" s="847"/>
    </row>
    <row r="522" spans="1:11" ht="21.75" customHeight="1">
      <c r="A522" s="599"/>
      <c r="B522" s="47"/>
      <c r="C522" s="572"/>
      <c r="D522" s="572"/>
      <c r="E522" s="33"/>
      <c r="F522" s="33"/>
      <c r="G522" s="33"/>
      <c r="H522" s="33"/>
      <c r="I522" s="33"/>
      <c r="J522" s="847"/>
    </row>
    <row r="523" spans="1:11" ht="21.75" customHeight="1">
      <c r="A523" s="599"/>
      <c r="B523" s="47"/>
      <c r="C523" s="572"/>
      <c r="D523" s="572"/>
      <c r="E523" s="33"/>
      <c r="F523" s="33"/>
      <c r="G523" s="33"/>
      <c r="H523" s="33"/>
      <c r="I523" s="33"/>
      <c r="J523" s="847"/>
    </row>
    <row r="524" spans="1:11" s="25" customFormat="1" ht="21.75" customHeight="1">
      <c r="A524" s="35"/>
      <c r="B524" s="805" t="s">
        <v>1759</v>
      </c>
      <c r="C524" s="682"/>
      <c r="D524" s="678"/>
      <c r="E524" s="36"/>
      <c r="F524" s="562"/>
      <c r="G524" s="562"/>
      <c r="H524" s="562"/>
      <c r="I524" s="562"/>
      <c r="J524" s="745"/>
      <c r="K524" s="529"/>
    </row>
    <row r="527" spans="1:11" ht="21.75" customHeight="1">
      <c r="A527" s="48"/>
      <c r="B527" s="498"/>
      <c r="C527" s="499"/>
      <c r="D527" s="499"/>
      <c r="E527" s="501"/>
      <c r="F527" s="501"/>
      <c r="G527" s="501"/>
      <c r="H527" s="501"/>
      <c r="I527" s="501"/>
      <c r="J527" s="514"/>
    </row>
    <row r="528" spans="1:11" ht="21.75" customHeight="1">
      <c r="A528" s="48"/>
      <c r="B528" s="498"/>
      <c r="C528" s="499"/>
      <c r="D528" s="499"/>
      <c r="E528" s="501"/>
      <c r="F528" s="501"/>
      <c r="G528" s="501"/>
      <c r="H528" s="501"/>
      <c r="I528" s="501"/>
      <c r="J528" s="514"/>
    </row>
    <row r="529" spans="1:11" ht="21.75" customHeight="1">
      <c r="A529" s="48"/>
      <c r="B529" s="498"/>
      <c r="C529" s="499"/>
      <c r="D529" s="499"/>
      <c r="E529" s="501"/>
      <c r="F529" s="501"/>
      <c r="G529" s="501"/>
      <c r="H529" s="501"/>
      <c r="I529" s="501"/>
      <c r="J529" s="514"/>
    </row>
    <row r="530" spans="1:11" ht="21.75" customHeight="1">
      <c r="A530" s="48"/>
      <c r="B530" s="498"/>
      <c r="C530" s="499"/>
      <c r="D530" s="499"/>
      <c r="E530" s="501"/>
      <c r="F530" s="501"/>
      <c r="G530" s="501"/>
      <c r="H530" s="501"/>
      <c r="I530" s="501"/>
      <c r="J530" s="514"/>
    </row>
    <row r="531" spans="1:11" ht="21.75" customHeight="1">
      <c r="A531" s="48"/>
      <c r="B531" s="498"/>
      <c r="C531" s="499"/>
      <c r="D531" s="499"/>
      <c r="E531" s="501"/>
      <c r="F531" s="501"/>
      <c r="G531" s="501"/>
      <c r="H531" s="501"/>
      <c r="I531" s="501"/>
      <c r="J531" s="514"/>
    </row>
    <row r="532" spans="1:11" ht="21.75" customHeight="1">
      <c r="A532" s="48"/>
      <c r="B532" s="498"/>
      <c r="C532" s="499"/>
      <c r="D532" s="499"/>
      <c r="E532" s="501"/>
      <c r="F532" s="501"/>
      <c r="G532" s="501"/>
      <c r="H532" s="501"/>
      <c r="I532" s="501"/>
      <c r="J532" s="514"/>
    </row>
    <row r="533" spans="1:11" ht="21.75" customHeight="1">
      <c r="A533" s="48"/>
      <c r="B533" s="498"/>
      <c r="C533" s="499"/>
      <c r="D533" s="499"/>
      <c r="E533" s="501"/>
      <c r="F533" s="501"/>
      <c r="G533" s="501"/>
      <c r="H533" s="501"/>
      <c r="I533" s="501"/>
      <c r="J533" s="514"/>
    </row>
    <row r="534" spans="1:11" ht="21.75" customHeight="1">
      <c r="A534" s="48"/>
      <c r="B534" s="498"/>
      <c r="C534" s="499"/>
      <c r="D534" s="499"/>
      <c r="E534" s="501"/>
      <c r="F534" s="501"/>
      <c r="G534" s="501"/>
      <c r="H534" s="501"/>
      <c r="I534" s="501"/>
      <c r="J534" s="514"/>
    </row>
    <row r="535" spans="1:11" ht="21.75" customHeight="1">
      <c r="A535" s="48"/>
      <c r="B535" s="498"/>
      <c r="C535" s="499"/>
      <c r="D535" s="499"/>
      <c r="E535" s="501"/>
      <c r="F535" s="501"/>
      <c r="G535" s="501"/>
      <c r="H535" s="501"/>
      <c r="I535" s="501"/>
      <c r="J535" s="514"/>
    </row>
    <row r="536" spans="1:11" ht="21.75" customHeight="1">
      <c r="A536" s="48"/>
      <c r="B536" s="498"/>
      <c r="C536" s="499"/>
      <c r="D536" s="499"/>
      <c r="E536" s="501"/>
      <c r="F536" s="501"/>
      <c r="G536" s="501"/>
      <c r="H536" s="501"/>
      <c r="I536" s="501"/>
      <c r="J536" s="514"/>
    </row>
    <row r="537" spans="1:11" ht="21.75" customHeight="1">
      <c r="A537" s="48"/>
      <c r="B537" s="498"/>
      <c r="C537" s="499"/>
      <c r="D537" s="499"/>
      <c r="E537" s="501"/>
      <c r="F537" s="501"/>
      <c r="G537" s="501"/>
      <c r="H537" s="501"/>
      <c r="I537" s="501"/>
      <c r="J537" s="514"/>
    </row>
    <row r="538" spans="1:11" ht="21.75" customHeight="1">
      <c r="A538" s="48"/>
      <c r="B538" s="498"/>
      <c r="C538" s="499"/>
      <c r="D538" s="499"/>
      <c r="E538" s="501"/>
      <c r="F538" s="501"/>
      <c r="G538" s="501"/>
      <c r="H538" s="501"/>
      <c r="I538" s="501"/>
      <c r="J538" s="514"/>
    </row>
    <row r="539" spans="1:11" ht="21.75" customHeight="1">
      <c r="A539" s="48"/>
      <c r="B539" s="498"/>
      <c r="C539" s="499"/>
      <c r="D539" s="499"/>
      <c r="E539" s="501"/>
      <c r="F539" s="501"/>
      <c r="G539" s="501"/>
      <c r="H539" s="501"/>
      <c r="I539" s="501"/>
      <c r="J539" s="514"/>
    </row>
    <row r="540" spans="1:11" ht="21.75" customHeight="1">
      <c r="A540" s="48"/>
      <c r="B540" s="498"/>
      <c r="C540" s="499"/>
      <c r="D540" s="499"/>
      <c r="E540" s="501"/>
      <c r="F540" s="501"/>
      <c r="G540" s="501"/>
      <c r="H540" s="501"/>
      <c r="I540" s="501"/>
      <c r="J540" s="514"/>
    </row>
    <row r="541" spans="1:11" ht="21.75" customHeight="1">
      <c r="A541" s="48"/>
      <c r="B541" s="498"/>
      <c r="C541" s="499"/>
      <c r="D541" s="499"/>
      <c r="E541" s="501"/>
      <c r="F541" s="501"/>
      <c r="G541" s="501"/>
      <c r="H541" s="501"/>
      <c r="I541" s="501"/>
      <c r="J541" s="514"/>
    </row>
    <row r="542" spans="1:11" ht="21.75" customHeight="1">
      <c r="A542" s="48"/>
      <c r="B542" s="498"/>
      <c r="C542" s="499"/>
      <c r="D542" s="499"/>
      <c r="E542" s="501"/>
      <c r="F542" s="501"/>
      <c r="G542" s="501"/>
      <c r="H542" s="501"/>
      <c r="I542" s="501"/>
      <c r="J542" s="514"/>
    </row>
    <row r="543" spans="1:11" ht="21.75" customHeight="1">
      <c r="A543" s="48"/>
      <c r="B543" s="498"/>
      <c r="C543" s="499"/>
      <c r="D543" s="499"/>
      <c r="E543" s="501"/>
      <c r="F543" s="501"/>
      <c r="G543" s="501"/>
      <c r="H543" s="501"/>
      <c r="I543" s="501"/>
      <c r="J543" s="514"/>
    </row>
    <row r="544" spans="1:11" s="25" customFormat="1" ht="21.75" customHeight="1">
      <c r="A544" s="48"/>
      <c r="B544" s="498"/>
      <c r="C544" s="499"/>
      <c r="D544" s="499"/>
      <c r="E544" s="501"/>
      <c r="F544" s="501"/>
      <c r="G544" s="501"/>
      <c r="H544" s="501"/>
      <c r="I544" s="501"/>
      <c r="J544" s="514"/>
      <c r="K544" s="529"/>
    </row>
    <row r="545" spans="1:11" s="25" customFormat="1" ht="21.75" customHeight="1">
      <c r="A545" s="48"/>
      <c r="B545" s="498"/>
      <c r="C545" s="499"/>
      <c r="D545" s="499"/>
      <c r="E545" s="501"/>
      <c r="F545" s="501"/>
      <c r="G545" s="501"/>
      <c r="H545" s="501"/>
      <c r="I545" s="501"/>
      <c r="J545" s="514"/>
      <c r="K545" s="529"/>
    </row>
    <row r="546" spans="1:11" s="25" customFormat="1" ht="21.75" customHeight="1">
      <c r="A546" s="48"/>
      <c r="B546" s="498"/>
      <c r="C546" s="499"/>
      <c r="D546" s="499"/>
      <c r="E546" s="501"/>
      <c r="F546" s="501"/>
      <c r="G546" s="501"/>
      <c r="H546" s="501"/>
      <c r="I546" s="501"/>
      <c r="J546" s="514"/>
      <c r="K546" s="529"/>
    </row>
  </sheetData>
  <mergeCells count="19">
    <mergeCell ref="J5:J6"/>
    <mergeCell ref="A1:J1"/>
    <mergeCell ref="A5:A6"/>
    <mergeCell ref="B5:B6"/>
    <mergeCell ref="C5:C6"/>
    <mergeCell ref="D5:D6"/>
    <mergeCell ref="E5:F5"/>
    <mergeCell ref="G5:H5"/>
    <mergeCell ref="A2:C2"/>
    <mergeCell ref="A3:C3"/>
    <mergeCell ref="I2:J2"/>
    <mergeCell ref="I5:I6"/>
    <mergeCell ref="D3:H3"/>
    <mergeCell ref="D2:H2"/>
    <mergeCell ref="O175:Q175"/>
    <mergeCell ref="O172:Q172"/>
    <mergeCell ref="O174:Q174"/>
    <mergeCell ref="O171:Q171"/>
    <mergeCell ref="O173:Q173"/>
  </mergeCells>
  <printOptions horizontalCentered="1"/>
  <pageMargins left="0.23622047244094491" right="0.23622047244094491" top="0.74803149606299213" bottom="0.74803149606299213" header="0.31496062992125984" footer="0.31496062992125984"/>
  <pageSetup paperSize="9" scale="95" orientation="landscape" r:id="rId1"/>
  <headerFooter>
    <oddHeader>&amp;R&amp;"TH SarabunPSK,ธรรมดา"&amp;14แบบ ปร.4 (ก) แผ่นที่ &amp;P/&amp;N</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DAAC-8222-49E0-A500-10632EBA9928}">
  <sheetPr>
    <tabColor rgb="FF00B0F0"/>
  </sheetPr>
  <dimension ref="A1:IS38"/>
  <sheetViews>
    <sheetView tabSelected="1" view="pageBreakPreview" topLeftCell="A7" zoomScale="60" zoomScaleNormal="100" workbookViewId="0">
      <selection activeCell="RK15" sqref="RK15"/>
    </sheetView>
  </sheetViews>
  <sheetFormatPr defaultColWidth="0" defaultRowHeight="18.75"/>
  <cols>
    <col min="1" max="1" width="5.375" style="275" customWidth="1"/>
    <col min="2" max="2" width="3.875" style="275" customWidth="1"/>
    <col min="3" max="3" width="6.875" style="275" customWidth="1"/>
    <col min="4" max="4" width="5.625" style="275" customWidth="1"/>
    <col min="5" max="5" width="4" style="275" customWidth="1"/>
    <col min="6" max="6" width="5.625" style="275" customWidth="1"/>
    <col min="7" max="7" width="3.5" style="275" customWidth="1"/>
    <col min="8" max="8" width="4.125" style="275" customWidth="1"/>
    <col min="9" max="9" width="2.75" style="275" customWidth="1"/>
    <col min="10" max="10" width="3" style="275" customWidth="1"/>
    <col min="11" max="11" width="1.75" style="275" customWidth="1"/>
    <col min="12" max="12" width="10" style="275" customWidth="1"/>
    <col min="13" max="13" width="1.75" style="275" customWidth="1"/>
    <col min="14" max="14" width="11" style="275" customWidth="1"/>
    <col min="15" max="15" width="16.25" style="275" customWidth="1"/>
    <col min="16" max="16" width="14.875" style="275" customWidth="1"/>
    <col min="17" max="237" width="0" style="275" hidden="1"/>
    <col min="238" max="238" width="5" style="275" hidden="1"/>
    <col min="239" max="239" width="4.875" style="275" hidden="1"/>
    <col min="240" max="241" width="7.375" style="275" hidden="1"/>
    <col min="242" max="242" width="5.125" style="275" hidden="1"/>
    <col min="243" max="244" width="6.375" style="275" hidden="1"/>
    <col min="245" max="245" width="4.125" style="275" hidden="1"/>
    <col min="246" max="246" width="7.875" style="275" hidden="1"/>
    <col min="247" max="247" width="5.5" style="275" hidden="1"/>
    <col min="248" max="248" width="6.875" style="275" hidden="1"/>
    <col min="249" max="249" width="12.625" style="275" hidden="1"/>
    <col min="250" max="250" width="11.25" style="275" hidden="1"/>
    <col min="251" max="251" width="12" style="275" hidden="1"/>
    <col min="252" max="252" width="16.375" style="275" hidden="1"/>
    <col min="253" max="253" width="18.625" style="275" hidden="1"/>
    <col min="254" max="465" width="0" style="275" hidden="1"/>
    <col min="466" max="466" width="1.375" style="275" customWidth="1"/>
    <col min="467" max="467" width="6.75" style="275" customWidth="1"/>
    <col min="468" max="468" width="6.25" style="275" customWidth="1"/>
    <col min="469" max="477" width="5.625" style="275" customWidth="1"/>
    <col min="478" max="478" width="6.625" style="275" customWidth="1"/>
    <col min="479" max="479" width="12.625" style="275" customWidth="1"/>
    <col min="480" max="480" width="0.625" style="275" customWidth="1"/>
    <col min="481" max="482" width="7.875" style="275" customWidth="1"/>
    <col min="483" max="483" width="5.25" style="275" customWidth="1"/>
    <col min="484" max="484" width="4.125" style="275" customWidth="1"/>
    <col min="485" max="485" width="9.125" style="275" customWidth="1"/>
    <col min="486" max="722" width="0" style="275" hidden="1"/>
    <col min="723" max="723" width="6.75" style="275" customWidth="1"/>
    <col min="724" max="724" width="6.25" style="275" customWidth="1"/>
    <col min="725" max="733" width="5.625" style="275" customWidth="1"/>
    <col min="734" max="734" width="6.625" style="275" customWidth="1"/>
    <col min="735" max="735" width="12.625" style="275" customWidth="1"/>
    <col min="736" max="736" width="0.625" style="275" customWidth="1"/>
    <col min="737" max="738" width="7.875" style="275" customWidth="1"/>
    <col min="739" max="739" width="5.25" style="275" customWidth="1"/>
    <col min="740" max="740" width="4.125" style="275" customWidth="1"/>
    <col min="741" max="741" width="9.125" style="275" customWidth="1"/>
    <col min="742" max="978" width="0" style="275" hidden="1"/>
    <col min="979" max="979" width="6.75" style="275" customWidth="1"/>
    <col min="980" max="980" width="6.25" style="275" customWidth="1"/>
    <col min="981" max="989" width="5.625" style="275" customWidth="1"/>
    <col min="990" max="990" width="6.625" style="275" customWidth="1"/>
    <col min="991" max="991" width="12.625" style="275" customWidth="1"/>
    <col min="992" max="992" width="0.625" style="275" customWidth="1"/>
    <col min="993" max="994" width="7.875" style="275" customWidth="1"/>
    <col min="995" max="995" width="5.25" style="275" customWidth="1"/>
    <col min="996" max="996" width="4.125" style="275" customWidth="1"/>
    <col min="997" max="997" width="9.125" style="275" customWidth="1"/>
    <col min="998" max="1234" width="0" style="275" hidden="1"/>
    <col min="1235" max="1235" width="6.75" style="275" customWidth="1"/>
    <col min="1236" max="1236" width="6.25" style="275" customWidth="1"/>
    <col min="1237" max="1245" width="5.625" style="275" customWidth="1"/>
    <col min="1246" max="1246" width="6.625" style="275" customWidth="1"/>
    <col min="1247" max="1247" width="12.625" style="275" customWidth="1"/>
    <col min="1248" max="1248" width="0.625" style="275" customWidth="1"/>
    <col min="1249" max="1250" width="7.875" style="275" customWidth="1"/>
    <col min="1251" max="1251" width="5.25" style="275" customWidth="1"/>
    <col min="1252" max="1252" width="4.125" style="275" customWidth="1"/>
    <col min="1253" max="1253" width="9.125" style="275" customWidth="1"/>
    <col min="1254" max="1490" width="0" style="275" hidden="1"/>
    <col min="1491" max="1491" width="6.75" style="275" customWidth="1"/>
    <col min="1492" max="1492" width="6.25" style="275" customWidth="1"/>
    <col min="1493" max="1501" width="5.625" style="275" customWidth="1"/>
    <col min="1502" max="1502" width="6.625" style="275" customWidth="1"/>
    <col min="1503" max="1503" width="12.625" style="275" customWidth="1"/>
    <col min="1504" max="1504" width="0.625" style="275" customWidth="1"/>
    <col min="1505" max="1506" width="7.875" style="275" customWidth="1"/>
    <col min="1507" max="1507" width="5.25" style="275" customWidth="1"/>
    <col min="1508" max="1508" width="4.125" style="275" customWidth="1"/>
    <col min="1509" max="1509" width="9.125" style="275" customWidth="1"/>
    <col min="1510" max="1746" width="0" style="275" hidden="1"/>
    <col min="1747" max="1747" width="6.75" style="275" customWidth="1"/>
    <col min="1748" max="1748" width="6.25" style="275" customWidth="1"/>
    <col min="1749" max="1757" width="5.625" style="275" customWidth="1"/>
    <col min="1758" max="1758" width="6.625" style="275" customWidth="1"/>
    <col min="1759" max="1759" width="12.625" style="275" customWidth="1"/>
    <col min="1760" max="1760" width="0.625" style="275" customWidth="1"/>
    <col min="1761" max="1762" width="7.875" style="275" customWidth="1"/>
    <col min="1763" max="1763" width="5.25" style="275" customWidth="1"/>
    <col min="1764" max="1764" width="4.125" style="275" customWidth="1"/>
    <col min="1765" max="1765" width="9.125" style="275" customWidth="1"/>
    <col min="1766" max="2002" width="0" style="275" hidden="1"/>
    <col min="2003" max="2003" width="6.75" style="275" customWidth="1"/>
    <col min="2004" max="2004" width="6.25" style="275" customWidth="1"/>
    <col min="2005" max="2013" width="5.625" style="275" customWidth="1"/>
    <col min="2014" max="2014" width="6.625" style="275" customWidth="1"/>
    <col min="2015" max="2015" width="12.625" style="275" customWidth="1"/>
    <col min="2016" max="2016" width="0.625" style="275" customWidth="1"/>
    <col min="2017" max="2018" width="7.875" style="275" customWidth="1"/>
    <col min="2019" max="2019" width="5.25" style="275" customWidth="1"/>
    <col min="2020" max="2020" width="4.125" style="275" customWidth="1"/>
    <col min="2021" max="2021" width="9.125" style="275" customWidth="1"/>
    <col min="2022" max="2258" width="0" style="275" hidden="1"/>
    <col min="2259" max="2259" width="6.75" style="275" customWidth="1"/>
    <col min="2260" max="2260" width="6.25" style="275" customWidth="1"/>
    <col min="2261" max="2269" width="5.625" style="275" customWidth="1"/>
    <col min="2270" max="2270" width="6.625" style="275" customWidth="1"/>
    <col min="2271" max="2271" width="12.625" style="275" customWidth="1"/>
    <col min="2272" max="2272" width="0.625" style="275" customWidth="1"/>
    <col min="2273" max="2274" width="7.875" style="275" customWidth="1"/>
    <col min="2275" max="2275" width="5.25" style="275" customWidth="1"/>
    <col min="2276" max="2276" width="4.125" style="275" customWidth="1"/>
    <col min="2277" max="2277" width="9.125" style="275" customWidth="1"/>
    <col min="2278" max="2514" width="0" style="275" hidden="1"/>
    <col min="2515" max="2515" width="6.75" style="275" customWidth="1"/>
    <col min="2516" max="2516" width="6.25" style="275" customWidth="1"/>
    <col min="2517" max="2525" width="5.625" style="275" customWidth="1"/>
    <col min="2526" max="2526" width="6.625" style="275" customWidth="1"/>
    <col min="2527" max="2527" width="12.625" style="275" customWidth="1"/>
    <col min="2528" max="2528" width="0.625" style="275" customWidth="1"/>
    <col min="2529" max="2530" width="7.875" style="275" customWidth="1"/>
    <col min="2531" max="2531" width="5.25" style="275" customWidth="1"/>
    <col min="2532" max="2532" width="4.125" style="275" customWidth="1"/>
    <col min="2533" max="2533" width="9.125" style="275" customWidth="1"/>
    <col min="2534" max="2770" width="0" style="275" hidden="1"/>
    <col min="2771" max="2771" width="6.75" style="275" customWidth="1"/>
    <col min="2772" max="2772" width="6.25" style="275" customWidth="1"/>
    <col min="2773" max="2781" width="5.625" style="275" customWidth="1"/>
    <col min="2782" max="2782" width="6.625" style="275" customWidth="1"/>
    <col min="2783" max="2783" width="12.625" style="275" customWidth="1"/>
    <col min="2784" max="2784" width="0.625" style="275" customWidth="1"/>
    <col min="2785" max="2786" width="7.875" style="275" customWidth="1"/>
    <col min="2787" max="2787" width="5.25" style="275" customWidth="1"/>
    <col min="2788" max="2788" width="4.125" style="275" customWidth="1"/>
    <col min="2789" max="2789" width="9.125" style="275" customWidth="1"/>
    <col min="2790" max="3026" width="0" style="275" hidden="1"/>
    <col min="3027" max="3027" width="6.75" style="275" customWidth="1"/>
    <col min="3028" max="3028" width="6.25" style="275" customWidth="1"/>
    <col min="3029" max="3037" width="5.625" style="275" customWidth="1"/>
    <col min="3038" max="3038" width="6.625" style="275" customWidth="1"/>
    <col min="3039" max="3039" width="12.625" style="275" customWidth="1"/>
    <col min="3040" max="3040" width="0.625" style="275" customWidth="1"/>
    <col min="3041" max="3042" width="7.875" style="275" customWidth="1"/>
    <col min="3043" max="3043" width="5.25" style="275" customWidth="1"/>
    <col min="3044" max="3044" width="4.125" style="275" customWidth="1"/>
    <col min="3045" max="3045" width="9.125" style="275" customWidth="1"/>
    <col min="3046" max="3282" width="0" style="275" hidden="1"/>
    <col min="3283" max="3283" width="6.75" style="275" customWidth="1"/>
    <col min="3284" max="3284" width="6.25" style="275" customWidth="1"/>
    <col min="3285" max="3293" width="5.625" style="275" customWidth="1"/>
    <col min="3294" max="3294" width="6.625" style="275" customWidth="1"/>
    <col min="3295" max="3295" width="12.625" style="275" customWidth="1"/>
    <col min="3296" max="3296" width="0.625" style="275" customWidth="1"/>
    <col min="3297" max="3298" width="7.875" style="275" customWidth="1"/>
    <col min="3299" max="3299" width="5.25" style="275" customWidth="1"/>
    <col min="3300" max="3300" width="4.125" style="275" customWidth="1"/>
    <col min="3301" max="3301" width="9.125" style="275" customWidth="1"/>
    <col min="3302" max="3538" width="0" style="275" hidden="1"/>
    <col min="3539" max="3539" width="6.75" style="275" customWidth="1"/>
    <col min="3540" max="3540" width="6.25" style="275" customWidth="1"/>
    <col min="3541" max="3549" width="5.625" style="275" customWidth="1"/>
    <col min="3550" max="3550" width="6.625" style="275" customWidth="1"/>
    <col min="3551" max="3551" width="12.625" style="275" customWidth="1"/>
    <col min="3552" max="3552" width="0.625" style="275" customWidth="1"/>
    <col min="3553" max="3554" width="7.875" style="275" customWidth="1"/>
    <col min="3555" max="3555" width="5.25" style="275" customWidth="1"/>
    <col min="3556" max="3556" width="4.125" style="275" customWidth="1"/>
    <col min="3557" max="3557" width="9.125" style="275" customWidth="1"/>
    <col min="3558" max="3794" width="0" style="275" hidden="1"/>
    <col min="3795" max="3795" width="6.75" style="275" customWidth="1"/>
    <col min="3796" max="3796" width="6.25" style="275" customWidth="1"/>
    <col min="3797" max="3805" width="5.625" style="275" customWidth="1"/>
    <col min="3806" max="3806" width="6.625" style="275" customWidth="1"/>
    <col min="3807" max="3807" width="12.625" style="275" customWidth="1"/>
    <col min="3808" max="3808" width="0.625" style="275" customWidth="1"/>
    <col min="3809" max="3810" width="7.875" style="275" customWidth="1"/>
    <col min="3811" max="3811" width="5.25" style="275" customWidth="1"/>
    <col min="3812" max="3812" width="4.125" style="275" customWidth="1"/>
    <col min="3813" max="3813" width="9.125" style="275" customWidth="1"/>
    <col min="3814" max="4050" width="0" style="275" hidden="1"/>
    <col min="4051" max="4051" width="6.75" style="275" customWidth="1"/>
    <col min="4052" max="4052" width="6.25" style="275" customWidth="1"/>
    <col min="4053" max="4061" width="5.625" style="275" customWidth="1"/>
    <col min="4062" max="4062" width="6.625" style="275" customWidth="1"/>
    <col min="4063" max="4063" width="12.625" style="275" customWidth="1"/>
    <col min="4064" max="4064" width="0.625" style="275" customWidth="1"/>
    <col min="4065" max="4066" width="7.875" style="275" customWidth="1"/>
    <col min="4067" max="4067" width="5.25" style="275" customWidth="1"/>
    <col min="4068" max="4068" width="4.125" style="275" customWidth="1"/>
    <col min="4069" max="4069" width="9.125" style="275" customWidth="1"/>
    <col min="4070" max="4306" width="0" style="275" hidden="1"/>
    <col min="4307" max="4307" width="6.75" style="275" customWidth="1"/>
    <col min="4308" max="4308" width="6.25" style="275" customWidth="1"/>
    <col min="4309" max="4317" width="5.625" style="275" customWidth="1"/>
    <col min="4318" max="4318" width="6.625" style="275" customWidth="1"/>
    <col min="4319" max="4319" width="12.625" style="275" customWidth="1"/>
    <col min="4320" max="4320" width="0.625" style="275" customWidth="1"/>
    <col min="4321" max="4322" width="7.875" style="275" customWidth="1"/>
    <col min="4323" max="4323" width="5.25" style="275" customWidth="1"/>
    <col min="4324" max="4324" width="4.125" style="275" customWidth="1"/>
    <col min="4325" max="4325" width="9.125" style="275" customWidth="1"/>
    <col min="4326" max="4562" width="0" style="275" hidden="1"/>
    <col min="4563" max="4563" width="6.75" style="275" customWidth="1"/>
    <col min="4564" max="4564" width="6.25" style="275" customWidth="1"/>
    <col min="4565" max="4573" width="5.625" style="275" customWidth="1"/>
    <col min="4574" max="4574" width="6.625" style="275" customWidth="1"/>
    <col min="4575" max="4575" width="12.625" style="275" customWidth="1"/>
    <col min="4576" max="4576" width="0.625" style="275" customWidth="1"/>
    <col min="4577" max="4578" width="7.875" style="275" customWidth="1"/>
    <col min="4579" max="4579" width="5.25" style="275" customWidth="1"/>
    <col min="4580" max="4580" width="4.125" style="275" customWidth="1"/>
    <col min="4581" max="4581" width="9.125" style="275" customWidth="1"/>
    <col min="4582" max="4818" width="0" style="275" hidden="1"/>
    <col min="4819" max="4819" width="6.75" style="275" customWidth="1"/>
    <col min="4820" max="4820" width="6.25" style="275" customWidth="1"/>
    <col min="4821" max="4829" width="5.625" style="275" customWidth="1"/>
    <col min="4830" max="4830" width="6.625" style="275" customWidth="1"/>
    <col min="4831" max="4831" width="12.625" style="275" customWidth="1"/>
    <col min="4832" max="4832" width="0.625" style="275" customWidth="1"/>
    <col min="4833" max="4834" width="7.875" style="275" customWidth="1"/>
    <col min="4835" max="4835" width="5.25" style="275" customWidth="1"/>
    <col min="4836" max="4836" width="4.125" style="275" customWidth="1"/>
    <col min="4837" max="4837" width="9.125" style="275" customWidth="1"/>
    <col min="4838" max="5074" width="0" style="275" hidden="1"/>
    <col min="5075" max="5075" width="6.75" style="275" customWidth="1"/>
    <col min="5076" max="5076" width="6.25" style="275" customWidth="1"/>
    <col min="5077" max="5085" width="5.625" style="275" customWidth="1"/>
    <col min="5086" max="5086" width="6.625" style="275" customWidth="1"/>
    <col min="5087" max="5087" width="12.625" style="275" customWidth="1"/>
    <col min="5088" max="5088" width="0.625" style="275" customWidth="1"/>
    <col min="5089" max="5090" width="7.875" style="275" customWidth="1"/>
    <col min="5091" max="5091" width="5.25" style="275" customWidth="1"/>
    <col min="5092" max="5092" width="4.125" style="275" customWidth="1"/>
    <col min="5093" max="5093" width="9.125" style="275" customWidth="1"/>
    <col min="5094" max="5330" width="0" style="275" hidden="1"/>
    <col min="5331" max="5331" width="6.75" style="275" customWidth="1"/>
    <col min="5332" max="5332" width="6.25" style="275" customWidth="1"/>
    <col min="5333" max="5341" width="5.625" style="275" customWidth="1"/>
    <col min="5342" max="5342" width="6.625" style="275" customWidth="1"/>
    <col min="5343" max="5343" width="12.625" style="275" customWidth="1"/>
    <col min="5344" max="5344" width="0.625" style="275" customWidth="1"/>
    <col min="5345" max="5346" width="7.875" style="275" customWidth="1"/>
    <col min="5347" max="5347" width="5.25" style="275" customWidth="1"/>
    <col min="5348" max="5348" width="4.125" style="275" customWidth="1"/>
    <col min="5349" max="5349" width="9.125" style="275" customWidth="1"/>
    <col min="5350" max="5586" width="0" style="275" hidden="1"/>
    <col min="5587" max="5587" width="6.75" style="275" customWidth="1"/>
    <col min="5588" max="5588" width="6.25" style="275" customWidth="1"/>
    <col min="5589" max="5597" width="5.625" style="275" customWidth="1"/>
    <col min="5598" max="5598" width="6.625" style="275" customWidth="1"/>
    <col min="5599" max="5599" width="12.625" style="275" customWidth="1"/>
    <col min="5600" max="5600" width="0.625" style="275" customWidth="1"/>
    <col min="5601" max="5602" width="7.875" style="275" customWidth="1"/>
    <col min="5603" max="5603" width="5.25" style="275" customWidth="1"/>
    <col min="5604" max="5604" width="4.125" style="275" customWidth="1"/>
    <col min="5605" max="5605" width="9.125" style="275" customWidth="1"/>
    <col min="5606" max="5842" width="0" style="275" hidden="1"/>
    <col min="5843" max="5843" width="6.75" style="275" customWidth="1"/>
    <col min="5844" max="5844" width="6.25" style="275" customWidth="1"/>
    <col min="5845" max="5853" width="5.625" style="275" customWidth="1"/>
    <col min="5854" max="5854" width="6.625" style="275" customWidth="1"/>
    <col min="5855" max="5855" width="12.625" style="275" customWidth="1"/>
    <col min="5856" max="5856" width="0.625" style="275" customWidth="1"/>
    <col min="5857" max="5858" width="7.875" style="275" customWidth="1"/>
    <col min="5859" max="5859" width="5.25" style="275" customWidth="1"/>
    <col min="5860" max="5860" width="4.125" style="275" customWidth="1"/>
    <col min="5861" max="5861" width="9.125" style="275" customWidth="1"/>
    <col min="5862" max="6098" width="0" style="275" hidden="1"/>
    <col min="6099" max="6099" width="6.75" style="275" customWidth="1"/>
    <col min="6100" max="6100" width="6.25" style="275" customWidth="1"/>
    <col min="6101" max="6109" width="5.625" style="275" customWidth="1"/>
    <col min="6110" max="6110" width="6.625" style="275" customWidth="1"/>
    <col min="6111" max="6111" width="12.625" style="275" customWidth="1"/>
    <col min="6112" max="6112" width="0.625" style="275" customWidth="1"/>
    <col min="6113" max="6114" width="7.875" style="275" customWidth="1"/>
    <col min="6115" max="6115" width="5.25" style="275" customWidth="1"/>
    <col min="6116" max="6116" width="4.125" style="275" customWidth="1"/>
    <col min="6117" max="6117" width="9.125" style="275" customWidth="1"/>
    <col min="6118" max="6354" width="0" style="275" hidden="1"/>
    <col min="6355" max="6355" width="6.75" style="275" customWidth="1"/>
    <col min="6356" max="6356" width="6.25" style="275" customWidth="1"/>
    <col min="6357" max="6365" width="5.625" style="275" customWidth="1"/>
    <col min="6366" max="6366" width="6.625" style="275" customWidth="1"/>
    <col min="6367" max="6367" width="12.625" style="275" customWidth="1"/>
    <col min="6368" max="6368" width="0.625" style="275" customWidth="1"/>
    <col min="6369" max="6370" width="7.875" style="275" customWidth="1"/>
    <col min="6371" max="6371" width="5.25" style="275" customWidth="1"/>
    <col min="6372" max="6372" width="4.125" style="275" customWidth="1"/>
    <col min="6373" max="6373" width="9.125" style="275" customWidth="1"/>
    <col min="6374" max="6610" width="0" style="275" hidden="1"/>
    <col min="6611" max="6611" width="6.75" style="275" customWidth="1"/>
    <col min="6612" max="6612" width="6.25" style="275" customWidth="1"/>
    <col min="6613" max="6621" width="5.625" style="275" customWidth="1"/>
    <col min="6622" max="6622" width="6.625" style="275" customWidth="1"/>
    <col min="6623" max="6623" width="12.625" style="275" customWidth="1"/>
    <col min="6624" max="6624" width="0.625" style="275" customWidth="1"/>
    <col min="6625" max="6626" width="7.875" style="275" customWidth="1"/>
    <col min="6627" max="6627" width="5.25" style="275" customWidth="1"/>
    <col min="6628" max="6628" width="4.125" style="275" customWidth="1"/>
    <col min="6629" max="6629" width="9.125" style="275" customWidth="1"/>
    <col min="6630" max="6866" width="0" style="275" hidden="1"/>
    <col min="6867" max="6867" width="6.75" style="275" customWidth="1"/>
    <col min="6868" max="6868" width="6.25" style="275" customWidth="1"/>
    <col min="6869" max="6877" width="5.625" style="275" customWidth="1"/>
    <col min="6878" max="6878" width="6.625" style="275" customWidth="1"/>
    <col min="6879" max="6879" width="12.625" style="275" customWidth="1"/>
    <col min="6880" max="6880" width="0.625" style="275" customWidth="1"/>
    <col min="6881" max="6882" width="7.875" style="275" customWidth="1"/>
    <col min="6883" max="6883" width="5.25" style="275" customWidth="1"/>
    <col min="6884" max="6884" width="4.125" style="275" customWidth="1"/>
    <col min="6885" max="6885" width="9.125" style="275" customWidth="1"/>
    <col min="6886" max="7122" width="0" style="275" hidden="1"/>
    <col min="7123" max="7123" width="6.75" style="275" customWidth="1"/>
    <col min="7124" max="7124" width="6.25" style="275" customWidth="1"/>
    <col min="7125" max="7133" width="5.625" style="275" customWidth="1"/>
    <col min="7134" max="7134" width="6.625" style="275" customWidth="1"/>
    <col min="7135" max="7135" width="12.625" style="275" customWidth="1"/>
    <col min="7136" max="7136" width="0.625" style="275" customWidth="1"/>
    <col min="7137" max="7138" width="7.875" style="275" customWidth="1"/>
    <col min="7139" max="7139" width="5.25" style="275" customWidth="1"/>
    <col min="7140" max="7140" width="4.125" style="275" customWidth="1"/>
    <col min="7141" max="7141" width="9.125" style="275" customWidth="1"/>
    <col min="7142" max="7378" width="0" style="275" hidden="1"/>
    <col min="7379" max="7379" width="6.75" style="275" customWidth="1"/>
    <col min="7380" max="7380" width="6.25" style="275" customWidth="1"/>
    <col min="7381" max="7389" width="5.625" style="275" customWidth="1"/>
    <col min="7390" max="7390" width="6.625" style="275" customWidth="1"/>
    <col min="7391" max="7391" width="12.625" style="275" customWidth="1"/>
    <col min="7392" max="7392" width="0.625" style="275" customWidth="1"/>
    <col min="7393" max="7394" width="7.875" style="275" customWidth="1"/>
    <col min="7395" max="7395" width="5.25" style="275" customWidth="1"/>
    <col min="7396" max="7396" width="4.125" style="275" customWidth="1"/>
    <col min="7397" max="7397" width="9.125" style="275" customWidth="1"/>
    <col min="7398" max="7634" width="0" style="275" hidden="1"/>
    <col min="7635" max="7635" width="6.75" style="275" customWidth="1"/>
    <col min="7636" max="7636" width="6.25" style="275" customWidth="1"/>
    <col min="7637" max="7645" width="5.625" style="275" customWidth="1"/>
    <col min="7646" max="7646" width="6.625" style="275" customWidth="1"/>
    <col min="7647" max="7647" width="12.625" style="275" customWidth="1"/>
    <col min="7648" max="7648" width="0.625" style="275" customWidth="1"/>
    <col min="7649" max="7650" width="7.875" style="275" customWidth="1"/>
    <col min="7651" max="7651" width="5.25" style="275" customWidth="1"/>
    <col min="7652" max="7652" width="4.125" style="275" customWidth="1"/>
    <col min="7653" max="7653" width="9.125" style="275" customWidth="1"/>
    <col min="7654" max="7890" width="0" style="275" hidden="1"/>
    <col min="7891" max="7891" width="6.75" style="275" customWidth="1"/>
    <col min="7892" max="7892" width="6.25" style="275" customWidth="1"/>
    <col min="7893" max="7901" width="5.625" style="275" customWidth="1"/>
    <col min="7902" max="7902" width="6.625" style="275" customWidth="1"/>
    <col min="7903" max="7903" width="12.625" style="275" customWidth="1"/>
    <col min="7904" max="7904" width="0.625" style="275" customWidth="1"/>
    <col min="7905" max="7906" width="7.875" style="275" customWidth="1"/>
    <col min="7907" max="7907" width="5.25" style="275" customWidth="1"/>
    <col min="7908" max="7908" width="4.125" style="275" customWidth="1"/>
    <col min="7909" max="7909" width="9.125" style="275" customWidth="1"/>
    <col min="7910" max="8146" width="0" style="275" hidden="1"/>
    <col min="8147" max="8147" width="6.75" style="275" customWidth="1"/>
    <col min="8148" max="8148" width="6.25" style="275" customWidth="1"/>
    <col min="8149" max="8157" width="5.625" style="275" customWidth="1"/>
    <col min="8158" max="8158" width="6.625" style="275" customWidth="1"/>
    <col min="8159" max="8159" width="12.625" style="275" customWidth="1"/>
    <col min="8160" max="8160" width="0.625" style="275" customWidth="1"/>
    <col min="8161" max="8162" width="7.875" style="275" customWidth="1"/>
    <col min="8163" max="8163" width="5.25" style="275" customWidth="1"/>
    <col min="8164" max="8164" width="4.125" style="275" customWidth="1"/>
    <col min="8165" max="8165" width="9.125" style="275" customWidth="1"/>
    <col min="8166" max="8402" width="0" style="275" hidden="1"/>
    <col min="8403" max="8403" width="6.75" style="275" customWidth="1"/>
    <col min="8404" max="8404" width="6.25" style="275" customWidth="1"/>
    <col min="8405" max="8413" width="5.625" style="275" customWidth="1"/>
    <col min="8414" max="8414" width="6.625" style="275" customWidth="1"/>
    <col min="8415" max="8415" width="12.625" style="275" customWidth="1"/>
    <col min="8416" max="8416" width="0.625" style="275" customWidth="1"/>
    <col min="8417" max="8418" width="7.875" style="275" customWidth="1"/>
    <col min="8419" max="8419" width="5.25" style="275" customWidth="1"/>
    <col min="8420" max="8420" width="4.125" style="275" customWidth="1"/>
    <col min="8421" max="8421" width="9.125" style="275" customWidth="1"/>
    <col min="8422" max="8658" width="0" style="275" hidden="1"/>
    <col min="8659" max="8659" width="6.75" style="275" customWidth="1"/>
    <col min="8660" max="8660" width="6.25" style="275" customWidth="1"/>
    <col min="8661" max="8669" width="5.625" style="275" customWidth="1"/>
    <col min="8670" max="8670" width="6.625" style="275" customWidth="1"/>
    <col min="8671" max="8671" width="12.625" style="275" customWidth="1"/>
    <col min="8672" max="8672" width="0.625" style="275" customWidth="1"/>
    <col min="8673" max="8674" width="7.875" style="275" customWidth="1"/>
    <col min="8675" max="8675" width="5.25" style="275" customWidth="1"/>
    <col min="8676" max="8676" width="4.125" style="275" customWidth="1"/>
    <col min="8677" max="8677" width="9.125" style="275" customWidth="1"/>
    <col min="8678" max="8914" width="0" style="275" hidden="1"/>
    <col min="8915" max="8915" width="6.75" style="275" customWidth="1"/>
    <col min="8916" max="8916" width="6.25" style="275" customWidth="1"/>
    <col min="8917" max="8925" width="5.625" style="275" customWidth="1"/>
    <col min="8926" max="8926" width="6.625" style="275" customWidth="1"/>
    <col min="8927" max="8927" width="12.625" style="275" customWidth="1"/>
    <col min="8928" max="8928" width="0.625" style="275" customWidth="1"/>
    <col min="8929" max="8930" width="7.875" style="275" customWidth="1"/>
    <col min="8931" max="8931" width="5.25" style="275" customWidth="1"/>
    <col min="8932" max="8932" width="4.125" style="275" customWidth="1"/>
    <col min="8933" max="8933" width="9.125" style="275" customWidth="1"/>
    <col min="8934" max="9170" width="0" style="275" hidden="1"/>
    <col min="9171" max="9171" width="6.75" style="275" customWidth="1"/>
    <col min="9172" max="9172" width="6.25" style="275" customWidth="1"/>
    <col min="9173" max="9181" width="5.625" style="275" customWidth="1"/>
    <col min="9182" max="9182" width="6.625" style="275" customWidth="1"/>
    <col min="9183" max="9183" width="12.625" style="275" customWidth="1"/>
    <col min="9184" max="9184" width="0.625" style="275" customWidth="1"/>
    <col min="9185" max="9186" width="7.875" style="275" customWidth="1"/>
    <col min="9187" max="9187" width="5.25" style="275" customWidth="1"/>
    <col min="9188" max="9188" width="4.125" style="275" customWidth="1"/>
    <col min="9189" max="9189" width="9.125" style="275" customWidth="1"/>
    <col min="9190" max="9426" width="0" style="275" hidden="1"/>
    <col min="9427" max="9427" width="6.75" style="275" customWidth="1"/>
    <col min="9428" max="9428" width="6.25" style="275" customWidth="1"/>
    <col min="9429" max="9437" width="5.625" style="275" customWidth="1"/>
    <col min="9438" max="9438" width="6.625" style="275" customWidth="1"/>
    <col min="9439" max="9439" width="12.625" style="275" customWidth="1"/>
    <col min="9440" max="9440" width="0.625" style="275" customWidth="1"/>
    <col min="9441" max="9442" width="7.875" style="275" customWidth="1"/>
    <col min="9443" max="9443" width="5.25" style="275" customWidth="1"/>
    <col min="9444" max="9444" width="4.125" style="275" customWidth="1"/>
    <col min="9445" max="9445" width="9.125" style="275" customWidth="1"/>
    <col min="9446" max="9682" width="0" style="275" hidden="1"/>
    <col min="9683" max="9683" width="6.75" style="275" customWidth="1"/>
    <col min="9684" max="9684" width="6.25" style="275" customWidth="1"/>
    <col min="9685" max="9693" width="5.625" style="275" customWidth="1"/>
    <col min="9694" max="9694" width="6.625" style="275" customWidth="1"/>
    <col min="9695" max="9695" width="12.625" style="275" customWidth="1"/>
    <col min="9696" max="9696" width="0.625" style="275" customWidth="1"/>
    <col min="9697" max="9698" width="7.875" style="275" customWidth="1"/>
    <col min="9699" max="9699" width="5.25" style="275" customWidth="1"/>
    <col min="9700" max="9700" width="4.125" style="275" customWidth="1"/>
    <col min="9701" max="9701" width="9.125" style="275" customWidth="1"/>
    <col min="9702" max="9938" width="0" style="275" hidden="1"/>
    <col min="9939" max="9939" width="6.75" style="275" customWidth="1"/>
    <col min="9940" max="9940" width="6.25" style="275" customWidth="1"/>
    <col min="9941" max="9949" width="5.625" style="275" customWidth="1"/>
    <col min="9950" max="9950" width="6.625" style="275" customWidth="1"/>
    <col min="9951" max="9951" width="12.625" style="275" customWidth="1"/>
    <col min="9952" max="9952" width="0.625" style="275" customWidth="1"/>
    <col min="9953" max="9954" width="7.875" style="275" customWidth="1"/>
    <col min="9955" max="9955" width="5.25" style="275" customWidth="1"/>
    <col min="9956" max="9956" width="4.125" style="275" customWidth="1"/>
    <col min="9957" max="9957" width="9.125" style="275" customWidth="1"/>
    <col min="9958" max="10194" width="0" style="275" hidden="1"/>
    <col min="10195" max="10195" width="6.75" style="275" customWidth="1"/>
    <col min="10196" max="10196" width="6.25" style="275" customWidth="1"/>
    <col min="10197" max="10205" width="5.625" style="275" customWidth="1"/>
    <col min="10206" max="10206" width="6.625" style="275" customWidth="1"/>
    <col min="10207" max="10207" width="12.625" style="275" customWidth="1"/>
    <col min="10208" max="10208" width="0.625" style="275" customWidth="1"/>
    <col min="10209" max="10210" width="7.875" style="275" customWidth="1"/>
    <col min="10211" max="10211" width="5.25" style="275" customWidth="1"/>
    <col min="10212" max="10212" width="4.125" style="275" customWidth="1"/>
    <col min="10213" max="10213" width="9.125" style="275" customWidth="1"/>
    <col min="10214" max="10450" width="0" style="275" hidden="1"/>
    <col min="10451" max="10451" width="6.75" style="275" customWidth="1"/>
    <col min="10452" max="10452" width="6.25" style="275" customWidth="1"/>
    <col min="10453" max="10461" width="5.625" style="275" customWidth="1"/>
    <col min="10462" max="10462" width="6.625" style="275" customWidth="1"/>
    <col min="10463" max="10463" width="12.625" style="275" customWidth="1"/>
    <col min="10464" max="10464" width="0.625" style="275" customWidth="1"/>
    <col min="10465" max="10466" width="7.875" style="275" customWidth="1"/>
    <col min="10467" max="10467" width="5.25" style="275" customWidth="1"/>
    <col min="10468" max="10468" width="4.125" style="275" customWidth="1"/>
    <col min="10469" max="10469" width="9.125" style="275" customWidth="1"/>
    <col min="10470" max="10706" width="0" style="275" hidden="1"/>
    <col min="10707" max="10707" width="6.75" style="275" customWidth="1"/>
    <col min="10708" max="10708" width="6.25" style="275" customWidth="1"/>
    <col min="10709" max="10717" width="5.625" style="275" customWidth="1"/>
    <col min="10718" max="10718" width="6.625" style="275" customWidth="1"/>
    <col min="10719" max="10719" width="12.625" style="275" customWidth="1"/>
    <col min="10720" max="10720" width="0.625" style="275" customWidth="1"/>
    <col min="10721" max="10722" width="7.875" style="275" customWidth="1"/>
    <col min="10723" max="10723" width="5.25" style="275" customWidth="1"/>
    <col min="10724" max="10724" width="4.125" style="275" customWidth="1"/>
    <col min="10725" max="10725" width="9.125" style="275" customWidth="1"/>
    <col min="10726" max="10962" width="0" style="275" hidden="1"/>
    <col min="10963" max="10963" width="6.75" style="275" customWidth="1"/>
    <col min="10964" max="10964" width="6.25" style="275" customWidth="1"/>
    <col min="10965" max="10973" width="5.625" style="275" customWidth="1"/>
    <col min="10974" max="10974" width="6.625" style="275" customWidth="1"/>
    <col min="10975" max="10975" width="12.625" style="275" customWidth="1"/>
    <col min="10976" max="10976" width="0.625" style="275" customWidth="1"/>
    <col min="10977" max="10978" width="7.875" style="275" customWidth="1"/>
    <col min="10979" max="10979" width="5.25" style="275" customWidth="1"/>
    <col min="10980" max="10980" width="4.125" style="275" customWidth="1"/>
    <col min="10981" max="10981" width="9.125" style="275" customWidth="1"/>
    <col min="10982" max="11218" width="0" style="275" hidden="1"/>
    <col min="11219" max="11219" width="6.75" style="275" customWidth="1"/>
    <col min="11220" max="11220" width="6.25" style="275" customWidth="1"/>
    <col min="11221" max="11229" width="5.625" style="275" customWidth="1"/>
    <col min="11230" max="11230" width="6.625" style="275" customWidth="1"/>
    <col min="11231" max="11231" width="12.625" style="275" customWidth="1"/>
    <col min="11232" max="11232" width="0.625" style="275" customWidth="1"/>
    <col min="11233" max="11234" width="7.875" style="275" customWidth="1"/>
    <col min="11235" max="11235" width="5.25" style="275" customWidth="1"/>
    <col min="11236" max="11236" width="4.125" style="275" customWidth="1"/>
    <col min="11237" max="11237" width="9.125" style="275" customWidth="1"/>
    <col min="11238" max="11474" width="0" style="275" hidden="1"/>
    <col min="11475" max="11475" width="6.75" style="275" customWidth="1"/>
    <col min="11476" max="11476" width="6.25" style="275" customWidth="1"/>
    <col min="11477" max="11485" width="5.625" style="275" customWidth="1"/>
    <col min="11486" max="11486" width="6.625" style="275" customWidth="1"/>
    <col min="11487" max="11487" width="12.625" style="275" customWidth="1"/>
    <col min="11488" max="11488" width="0.625" style="275" customWidth="1"/>
    <col min="11489" max="11490" width="7.875" style="275" customWidth="1"/>
    <col min="11491" max="11491" width="5.25" style="275" customWidth="1"/>
    <col min="11492" max="11492" width="4.125" style="275" customWidth="1"/>
    <col min="11493" max="11493" width="9.125" style="275" customWidth="1"/>
    <col min="11494" max="11730" width="0" style="275" hidden="1"/>
    <col min="11731" max="11731" width="6.75" style="275" customWidth="1"/>
    <col min="11732" max="11732" width="6.25" style="275" customWidth="1"/>
    <col min="11733" max="11741" width="5.625" style="275" customWidth="1"/>
    <col min="11742" max="11742" width="6.625" style="275" customWidth="1"/>
    <col min="11743" max="11743" width="12.625" style="275" customWidth="1"/>
    <col min="11744" max="11744" width="0.625" style="275" customWidth="1"/>
    <col min="11745" max="11746" width="7.875" style="275" customWidth="1"/>
    <col min="11747" max="11747" width="5.25" style="275" customWidth="1"/>
    <col min="11748" max="11748" width="4.125" style="275" customWidth="1"/>
    <col min="11749" max="11749" width="9.125" style="275" customWidth="1"/>
    <col min="11750" max="11986" width="0" style="275" hidden="1"/>
    <col min="11987" max="11987" width="6.75" style="275" customWidth="1"/>
    <col min="11988" max="11988" width="6.25" style="275" customWidth="1"/>
    <col min="11989" max="11997" width="5.625" style="275" customWidth="1"/>
    <col min="11998" max="11998" width="6.625" style="275" customWidth="1"/>
    <col min="11999" max="11999" width="12.625" style="275" customWidth="1"/>
    <col min="12000" max="12000" width="0.625" style="275" customWidth="1"/>
    <col min="12001" max="12002" width="7.875" style="275" customWidth="1"/>
    <col min="12003" max="12003" width="5.25" style="275" customWidth="1"/>
    <col min="12004" max="12004" width="4.125" style="275" customWidth="1"/>
    <col min="12005" max="12005" width="9.125" style="275" customWidth="1"/>
    <col min="12006" max="12242" width="0" style="275" hidden="1"/>
    <col min="12243" max="12243" width="6.75" style="275" customWidth="1"/>
    <col min="12244" max="12244" width="6.25" style="275" customWidth="1"/>
    <col min="12245" max="12253" width="5.625" style="275" customWidth="1"/>
    <col min="12254" max="12254" width="6.625" style="275" customWidth="1"/>
    <col min="12255" max="12255" width="12.625" style="275" customWidth="1"/>
    <col min="12256" max="12256" width="0.625" style="275" customWidth="1"/>
    <col min="12257" max="12258" width="7.875" style="275" customWidth="1"/>
    <col min="12259" max="12259" width="5.25" style="275" customWidth="1"/>
    <col min="12260" max="12260" width="4.125" style="275" customWidth="1"/>
    <col min="12261" max="12261" width="9.125" style="275" customWidth="1"/>
    <col min="12262" max="12498" width="0" style="275" hidden="1"/>
    <col min="12499" max="12499" width="6.75" style="275" customWidth="1"/>
    <col min="12500" max="12500" width="6.25" style="275" customWidth="1"/>
    <col min="12501" max="12509" width="5.625" style="275" customWidth="1"/>
    <col min="12510" max="12510" width="6.625" style="275" customWidth="1"/>
    <col min="12511" max="12511" width="12.625" style="275" customWidth="1"/>
    <col min="12512" max="12512" width="0.625" style="275" customWidth="1"/>
    <col min="12513" max="12514" width="7.875" style="275" customWidth="1"/>
    <col min="12515" max="12515" width="5.25" style="275" customWidth="1"/>
    <col min="12516" max="12516" width="4.125" style="275" customWidth="1"/>
    <col min="12517" max="12517" width="9.125" style="275" customWidth="1"/>
    <col min="12518" max="12754" width="0" style="275" hidden="1"/>
    <col min="12755" max="12755" width="6.75" style="275" customWidth="1"/>
    <col min="12756" max="12756" width="6.25" style="275" customWidth="1"/>
    <col min="12757" max="12765" width="5.625" style="275" customWidth="1"/>
    <col min="12766" max="12766" width="6.625" style="275" customWidth="1"/>
    <col min="12767" max="12767" width="12.625" style="275" customWidth="1"/>
    <col min="12768" max="12768" width="0.625" style="275" customWidth="1"/>
    <col min="12769" max="12770" width="7.875" style="275" customWidth="1"/>
    <col min="12771" max="12771" width="5.25" style="275" customWidth="1"/>
    <col min="12772" max="12772" width="4.125" style="275" customWidth="1"/>
    <col min="12773" max="12773" width="9.125" style="275" customWidth="1"/>
    <col min="12774" max="13010" width="0" style="275" hidden="1"/>
    <col min="13011" max="13011" width="6.75" style="275" customWidth="1"/>
    <col min="13012" max="13012" width="6.25" style="275" customWidth="1"/>
    <col min="13013" max="13021" width="5.625" style="275" customWidth="1"/>
    <col min="13022" max="13022" width="6.625" style="275" customWidth="1"/>
    <col min="13023" max="13023" width="12.625" style="275" customWidth="1"/>
    <col min="13024" max="13024" width="0.625" style="275" customWidth="1"/>
    <col min="13025" max="13026" width="7.875" style="275" customWidth="1"/>
    <col min="13027" max="13027" width="5.25" style="275" customWidth="1"/>
    <col min="13028" max="13028" width="4.125" style="275" customWidth="1"/>
    <col min="13029" max="13029" width="9.125" style="275" customWidth="1"/>
    <col min="13030" max="13266" width="0" style="275" hidden="1"/>
    <col min="13267" max="13267" width="6.75" style="275" customWidth="1"/>
    <col min="13268" max="13268" width="6.25" style="275" customWidth="1"/>
    <col min="13269" max="13277" width="5.625" style="275" customWidth="1"/>
    <col min="13278" max="13278" width="6.625" style="275" customWidth="1"/>
    <col min="13279" max="13279" width="12.625" style="275" customWidth="1"/>
    <col min="13280" max="13280" width="0.625" style="275" customWidth="1"/>
    <col min="13281" max="13282" width="7.875" style="275" customWidth="1"/>
    <col min="13283" max="13283" width="5.25" style="275" customWidth="1"/>
    <col min="13284" max="13284" width="4.125" style="275" customWidth="1"/>
    <col min="13285" max="13285" width="9.125" style="275" customWidth="1"/>
    <col min="13286" max="13522" width="0" style="275" hidden="1"/>
    <col min="13523" max="13523" width="6.75" style="275" customWidth="1"/>
    <col min="13524" max="13524" width="6.25" style="275" customWidth="1"/>
    <col min="13525" max="13533" width="5.625" style="275" customWidth="1"/>
    <col min="13534" max="13534" width="6.625" style="275" customWidth="1"/>
    <col min="13535" max="13535" width="12.625" style="275" customWidth="1"/>
    <col min="13536" max="13536" width="0.625" style="275" customWidth="1"/>
    <col min="13537" max="13538" width="7.875" style="275" customWidth="1"/>
    <col min="13539" max="13539" width="5.25" style="275" customWidth="1"/>
    <col min="13540" max="13540" width="4.125" style="275" customWidth="1"/>
    <col min="13541" max="13541" width="9.125" style="275" customWidth="1"/>
    <col min="13542" max="13778" width="0" style="275" hidden="1"/>
    <col min="13779" max="13779" width="6.75" style="275" customWidth="1"/>
    <col min="13780" max="13780" width="6.25" style="275" customWidth="1"/>
    <col min="13781" max="13789" width="5.625" style="275" customWidth="1"/>
    <col min="13790" max="13790" width="6.625" style="275" customWidth="1"/>
    <col min="13791" max="13791" width="12.625" style="275" customWidth="1"/>
    <col min="13792" max="13792" width="0.625" style="275" customWidth="1"/>
    <col min="13793" max="13794" width="7.875" style="275" customWidth="1"/>
    <col min="13795" max="13795" width="5.25" style="275" customWidth="1"/>
    <col min="13796" max="13796" width="4.125" style="275" customWidth="1"/>
    <col min="13797" max="13797" width="9.125" style="275" customWidth="1"/>
    <col min="13798" max="14034" width="0" style="275" hidden="1"/>
    <col min="14035" max="14035" width="6.75" style="275" customWidth="1"/>
    <col min="14036" max="14036" width="6.25" style="275" customWidth="1"/>
    <col min="14037" max="14045" width="5.625" style="275" customWidth="1"/>
    <col min="14046" max="14046" width="6.625" style="275" customWidth="1"/>
    <col min="14047" max="14047" width="12.625" style="275" customWidth="1"/>
    <col min="14048" max="14048" width="0.625" style="275" customWidth="1"/>
    <col min="14049" max="14050" width="7.875" style="275" customWidth="1"/>
    <col min="14051" max="14051" width="5.25" style="275" customWidth="1"/>
    <col min="14052" max="14052" width="4.125" style="275" customWidth="1"/>
    <col min="14053" max="14053" width="9.125" style="275" customWidth="1"/>
    <col min="14054" max="14290" width="0" style="275" hidden="1"/>
    <col min="14291" max="14291" width="6.75" style="275" customWidth="1"/>
    <col min="14292" max="14292" width="6.25" style="275" customWidth="1"/>
    <col min="14293" max="14301" width="5.625" style="275" customWidth="1"/>
    <col min="14302" max="14302" width="6.625" style="275" customWidth="1"/>
    <col min="14303" max="14303" width="12.625" style="275" customWidth="1"/>
    <col min="14304" max="14304" width="0.625" style="275" customWidth="1"/>
    <col min="14305" max="14306" width="7.875" style="275" customWidth="1"/>
    <col min="14307" max="14307" width="5.25" style="275" customWidth="1"/>
    <col min="14308" max="14308" width="4.125" style="275" customWidth="1"/>
    <col min="14309" max="14309" width="9.125" style="275" customWidth="1"/>
    <col min="14310" max="14546" width="0" style="275" hidden="1"/>
    <col min="14547" max="14547" width="6.75" style="275" customWidth="1"/>
    <col min="14548" max="14548" width="6.25" style="275" customWidth="1"/>
    <col min="14549" max="14557" width="5.625" style="275" customWidth="1"/>
    <col min="14558" max="14558" width="6.625" style="275" customWidth="1"/>
    <col min="14559" max="14559" width="12.625" style="275" customWidth="1"/>
    <col min="14560" max="14560" width="0.625" style="275" customWidth="1"/>
    <col min="14561" max="14562" width="7.875" style="275" customWidth="1"/>
    <col min="14563" max="14563" width="5.25" style="275" customWidth="1"/>
    <col min="14564" max="14564" width="4.125" style="275" customWidth="1"/>
    <col min="14565" max="14565" width="9.125" style="275" customWidth="1"/>
    <col min="14566" max="14802" width="0" style="275" hidden="1"/>
    <col min="14803" max="14803" width="6.75" style="275" customWidth="1"/>
    <col min="14804" max="14804" width="6.25" style="275" customWidth="1"/>
    <col min="14805" max="14813" width="5.625" style="275" customWidth="1"/>
    <col min="14814" max="14814" width="6.625" style="275" customWidth="1"/>
    <col min="14815" max="14815" width="12.625" style="275" customWidth="1"/>
    <col min="14816" max="14816" width="0.625" style="275" customWidth="1"/>
    <col min="14817" max="14818" width="7.875" style="275" customWidth="1"/>
    <col min="14819" max="14819" width="5.25" style="275" customWidth="1"/>
    <col min="14820" max="14820" width="4.125" style="275" customWidth="1"/>
    <col min="14821" max="14821" width="9.125" style="275" customWidth="1"/>
    <col min="14822" max="15058" width="0" style="275" hidden="1"/>
    <col min="15059" max="15059" width="6.75" style="275" customWidth="1"/>
    <col min="15060" max="15060" width="6.25" style="275" customWidth="1"/>
    <col min="15061" max="15069" width="5.625" style="275" customWidth="1"/>
    <col min="15070" max="15070" width="6.625" style="275" customWidth="1"/>
    <col min="15071" max="15071" width="12.625" style="275" customWidth="1"/>
    <col min="15072" max="15072" width="0.625" style="275" customWidth="1"/>
    <col min="15073" max="15074" width="7.875" style="275" customWidth="1"/>
    <col min="15075" max="15075" width="5.25" style="275" customWidth="1"/>
    <col min="15076" max="15076" width="4.125" style="275" customWidth="1"/>
    <col min="15077" max="15077" width="9.125" style="275" customWidth="1"/>
    <col min="15078" max="15314" width="0" style="275" hidden="1"/>
    <col min="15315" max="15315" width="6.75" style="275" customWidth="1"/>
    <col min="15316" max="15316" width="6.25" style="275" customWidth="1"/>
    <col min="15317" max="15325" width="5.625" style="275" customWidth="1"/>
    <col min="15326" max="15326" width="6.625" style="275" customWidth="1"/>
    <col min="15327" max="15327" width="12.625" style="275" customWidth="1"/>
    <col min="15328" max="15328" width="0.625" style="275" customWidth="1"/>
    <col min="15329" max="15330" width="7.875" style="275" customWidth="1"/>
    <col min="15331" max="15331" width="5.25" style="275" customWidth="1"/>
    <col min="15332" max="15332" width="4.125" style="275" customWidth="1"/>
    <col min="15333" max="15333" width="9.125" style="275" customWidth="1"/>
    <col min="15334" max="15570" width="0" style="275" hidden="1"/>
    <col min="15571" max="15571" width="6.75" style="275" customWidth="1"/>
    <col min="15572" max="15572" width="6.25" style="275" customWidth="1"/>
    <col min="15573" max="15581" width="5.625" style="275" customWidth="1"/>
    <col min="15582" max="15582" width="6.625" style="275" customWidth="1"/>
    <col min="15583" max="15583" width="12.625" style="275" customWidth="1"/>
    <col min="15584" max="15584" width="0.625" style="275" customWidth="1"/>
    <col min="15585" max="15586" width="7.875" style="275" customWidth="1"/>
    <col min="15587" max="15587" width="5.25" style="275" customWidth="1"/>
    <col min="15588" max="15588" width="4.125" style="275" customWidth="1"/>
    <col min="15589" max="15589" width="9.125" style="275" customWidth="1"/>
    <col min="15590" max="15826" width="0" style="275" hidden="1"/>
    <col min="15827" max="15827" width="6.75" style="275" customWidth="1"/>
    <col min="15828" max="15828" width="6.25" style="275" customWidth="1"/>
    <col min="15829" max="15837" width="5.625" style="275" customWidth="1"/>
    <col min="15838" max="15838" width="6.625" style="275" customWidth="1"/>
    <col min="15839" max="15839" width="12.625" style="275" customWidth="1"/>
    <col min="15840" max="15840" width="0.625" style="275" customWidth="1"/>
    <col min="15841" max="15842" width="7.875" style="275" customWidth="1"/>
    <col min="15843" max="15843" width="5.25" style="275" customWidth="1"/>
    <col min="15844" max="15844" width="4.125" style="275" customWidth="1"/>
    <col min="15845" max="15845" width="9.125" style="275" customWidth="1"/>
    <col min="15846" max="16082" width="0" style="275" hidden="1"/>
    <col min="16083" max="16083" width="6.75" style="275" customWidth="1"/>
    <col min="16084" max="16084" width="6.25" style="275" customWidth="1"/>
    <col min="16085" max="16093" width="5.625" style="275" customWidth="1"/>
    <col min="16094" max="16094" width="6.625" style="275" customWidth="1"/>
    <col min="16095" max="16095" width="12.625" style="275" customWidth="1"/>
    <col min="16096" max="16096" width="0.625" style="275" customWidth="1"/>
    <col min="16097" max="16098" width="7.875" style="275" customWidth="1"/>
    <col min="16099" max="16099" width="5.25" style="275" customWidth="1"/>
    <col min="16100" max="16100" width="4.125" style="275" customWidth="1"/>
    <col min="16101" max="16101" width="9.125" style="275" customWidth="1"/>
    <col min="16102" max="16384" width="0" style="275" hidden="1"/>
  </cols>
  <sheetData>
    <row r="1" spans="1:16" ht="21.75" customHeight="1">
      <c r="A1" s="1102" t="s">
        <v>514</v>
      </c>
      <c r="B1" s="1102"/>
      <c r="C1" s="1102"/>
      <c r="D1" s="1102"/>
      <c r="E1" s="1102"/>
      <c r="F1" s="1102"/>
      <c r="G1" s="1102"/>
      <c r="H1" s="1102"/>
      <c r="I1" s="1102"/>
      <c r="J1" s="1102"/>
      <c r="K1" s="1102"/>
      <c r="L1" s="1102"/>
      <c r="M1" s="1102"/>
      <c r="N1" s="1102"/>
      <c r="O1" s="1102"/>
      <c r="P1" s="1102"/>
    </row>
    <row r="2" spans="1:16" ht="21.75" customHeight="1">
      <c r="A2" s="1102" t="s">
        <v>515</v>
      </c>
      <c r="B2" s="1102"/>
      <c r="C2" s="1102"/>
      <c r="D2" s="1102"/>
      <c r="E2" s="1102"/>
      <c r="F2" s="1102"/>
      <c r="G2" s="1102"/>
      <c r="H2" s="1102"/>
      <c r="I2" s="1102"/>
      <c r="J2" s="1102"/>
      <c r="K2" s="1102"/>
      <c r="L2" s="1102"/>
      <c r="M2" s="1102"/>
      <c r="N2" s="1102"/>
      <c r="O2" s="1102"/>
      <c r="P2" s="1102"/>
    </row>
    <row r="3" spans="1:16" ht="21.75" customHeight="1">
      <c r="A3" s="870" t="s">
        <v>516</v>
      </c>
      <c r="B3" s="870"/>
      <c r="C3" s="870"/>
      <c r="D3" s="870"/>
      <c r="E3" s="870"/>
      <c r="F3" s="870"/>
      <c r="G3" s="870"/>
      <c r="H3" s="870"/>
      <c r="I3" s="870"/>
      <c r="J3" s="870"/>
      <c r="K3" s="870"/>
      <c r="L3" s="870"/>
      <c r="M3" s="870"/>
      <c r="N3" s="870"/>
      <c r="O3" s="870"/>
      <c r="P3" s="870"/>
    </row>
    <row r="4" spans="1:16" ht="21.75" customHeight="1">
      <c r="A4" s="870" t="s">
        <v>1648</v>
      </c>
      <c r="B4" s="870"/>
      <c r="C4" s="870"/>
      <c r="D4" s="870"/>
      <c r="E4" s="870"/>
      <c r="F4" s="870"/>
      <c r="G4" s="870"/>
      <c r="H4" s="870"/>
      <c r="I4" s="870"/>
      <c r="J4" s="870"/>
      <c r="K4" s="870"/>
      <c r="L4" s="870"/>
      <c r="M4" s="870"/>
      <c r="N4" s="870"/>
      <c r="O4" s="870"/>
      <c r="P4" s="870"/>
    </row>
    <row r="5" spans="1:16" ht="21.75" customHeight="1">
      <c r="A5" s="870" t="s">
        <v>304</v>
      </c>
      <c r="B5" s="870"/>
      <c r="C5" s="870"/>
      <c r="D5" s="870"/>
      <c r="E5" s="870"/>
      <c r="F5" s="870"/>
      <c r="G5" s="870"/>
      <c r="H5" s="870"/>
      <c r="I5" s="870"/>
      <c r="J5" s="870"/>
      <c r="K5" s="870"/>
      <c r="L5" s="870"/>
      <c r="M5" s="870"/>
      <c r="N5" s="870"/>
      <c r="O5" s="870"/>
      <c r="P5" s="870"/>
    </row>
    <row r="6" spans="1:16" ht="21.75" customHeight="1">
      <c r="A6" s="870" t="s">
        <v>1073</v>
      </c>
      <c r="B6" s="870"/>
      <c r="C6" s="870"/>
      <c r="D6" s="870"/>
      <c r="E6" s="870"/>
      <c r="F6" s="870"/>
      <c r="G6" s="870"/>
      <c r="H6" s="870"/>
      <c r="I6" s="870"/>
      <c r="J6" s="870"/>
      <c r="K6" s="870"/>
      <c r="L6" s="870"/>
      <c r="M6" s="870"/>
      <c r="N6" s="870" t="s">
        <v>1649</v>
      </c>
      <c r="P6" s="870"/>
    </row>
    <row r="7" spans="1:16" ht="21.75" customHeight="1">
      <c r="A7" s="870" t="s">
        <v>1650</v>
      </c>
      <c r="B7" s="870"/>
      <c r="C7" s="870"/>
      <c r="D7" s="870"/>
      <c r="E7" s="870"/>
      <c r="F7" s="870"/>
      <c r="G7" s="870"/>
      <c r="H7" s="870"/>
      <c r="I7" s="870"/>
      <c r="J7" s="870"/>
      <c r="K7" s="870"/>
      <c r="L7" s="870"/>
      <c r="M7" s="870"/>
      <c r="N7" s="1107">
        <v>45831</v>
      </c>
      <c r="O7" s="1107"/>
      <c r="P7" s="1107"/>
    </row>
    <row r="8" spans="1:16" ht="21.75" customHeight="1">
      <c r="A8" s="871"/>
      <c r="B8" s="871"/>
      <c r="C8" s="871" t="s">
        <v>1651</v>
      </c>
      <c r="D8" s="871"/>
      <c r="E8" s="871"/>
      <c r="F8" s="871"/>
      <c r="G8" s="871"/>
      <c r="H8" s="871"/>
      <c r="I8" s="871"/>
      <c r="J8" s="871"/>
      <c r="K8" s="871"/>
      <c r="L8" s="871"/>
      <c r="M8" s="871"/>
      <c r="N8" s="871"/>
      <c r="O8" s="871"/>
      <c r="P8" s="871"/>
    </row>
    <row r="9" spans="1:16" ht="21.75" customHeight="1">
      <c r="A9" s="1101" t="s">
        <v>517</v>
      </c>
      <c r="B9" s="1101"/>
      <c r="C9" s="1101"/>
      <c r="D9" s="1101"/>
      <c r="E9" s="1101"/>
      <c r="F9" s="1101"/>
      <c r="G9" s="1101"/>
      <c r="H9" s="1101"/>
      <c r="I9" s="1101"/>
      <c r="J9" s="1101"/>
      <c r="K9" s="1101"/>
      <c r="L9" s="1101"/>
      <c r="M9" s="1101"/>
      <c r="N9" s="1101"/>
      <c r="O9" s="1101"/>
      <c r="P9" s="1101"/>
    </row>
    <row r="10" spans="1:16" ht="21.75" customHeight="1">
      <c r="A10" s="1103" t="s">
        <v>583</v>
      </c>
      <c r="B10" s="1103"/>
      <c r="C10" s="1103"/>
      <c r="D10" s="1103"/>
      <c r="E10" s="1103"/>
      <c r="F10" s="1103"/>
      <c r="G10" s="1103"/>
      <c r="H10" s="1103"/>
      <c r="I10" s="1103"/>
      <c r="J10" s="1103"/>
      <c r="K10" s="1103"/>
      <c r="L10" s="1103"/>
      <c r="M10" s="1103"/>
      <c r="N10" s="1103"/>
      <c r="O10" s="1103"/>
      <c r="P10" s="1103"/>
    </row>
    <row r="11" spans="1:16" ht="21.75" customHeight="1">
      <c r="A11" s="1104" t="s">
        <v>584</v>
      </c>
      <c r="B11" s="1104"/>
      <c r="C11" s="1104"/>
      <c r="D11" s="1104"/>
      <c r="E11" s="1104"/>
      <c r="F11" s="1104"/>
      <c r="G11" s="1104"/>
      <c r="H11" s="1104"/>
      <c r="I11" s="1104"/>
      <c r="J11" s="1104"/>
      <c r="K11" s="1104"/>
      <c r="L11" s="1104"/>
      <c r="M11" s="1104"/>
      <c r="N11" s="1104"/>
      <c r="O11" s="1104"/>
      <c r="P11" s="1104"/>
    </row>
    <row r="12" spans="1:16" ht="21.75" customHeight="1">
      <c r="A12" s="1103" t="s">
        <v>585</v>
      </c>
      <c r="B12" s="1103"/>
      <c r="C12" s="1103"/>
      <c r="D12" s="1103"/>
      <c r="E12" s="1103"/>
      <c r="F12" s="1103"/>
      <c r="G12" s="1103"/>
      <c r="H12" s="1103"/>
      <c r="I12" s="1103"/>
      <c r="J12" s="1103"/>
      <c r="K12" s="1103"/>
      <c r="L12" s="1103"/>
      <c r="M12" s="1103"/>
      <c r="N12" s="1103"/>
      <c r="O12" s="1103"/>
      <c r="P12" s="1103"/>
    </row>
    <row r="13" spans="1:16" ht="21.75" customHeight="1">
      <c r="A13" s="1104" t="s">
        <v>586</v>
      </c>
      <c r="B13" s="1104"/>
      <c r="C13" s="1104"/>
      <c r="D13" s="1104"/>
      <c r="E13" s="1104"/>
      <c r="F13" s="1104"/>
      <c r="G13" s="1104"/>
      <c r="H13" s="1104"/>
      <c r="I13" s="1104"/>
      <c r="J13" s="1104"/>
      <c r="K13" s="1104"/>
      <c r="L13" s="1104"/>
      <c r="M13" s="1104"/>
      <c r="N13" s="1104"/>
      <c r="O13" s="1104"/>
      <c r="P13" s="1104"/>
    </row>
    <row r="14" spans="1:16" ht="21.75" customHeight="1">
      <c r="A14" s="872" t="s">
        <v>587</v>
      </c>
      <c r="B14" s="872"/>
      <c r="C14" s="872"/>
      <c r="D14" s="872"/>
      <c r="E14" s="872"/>
      <c r="F14" s="872"/>
      <c r="G14" s="872"/>
      <c r="H14" s="872"/>
      <c r="I14" s="872"/>
      <c r="J14" s="872"/>
      <c r="K14" s="872"/>
      <c r="L14" s="872"/>
      <c r="M14" s="872"/>
      <c r="N14" s="872"/>
      <c r="O14" s="872"/>
      <c r="P14" s="872"/>
    </row>
    <row r="15" spans="1:16" ht="21.75" customHeight="1">
      <c r="A15" s="1103" t="s">
        <v>591</v>
      </c>
      <c r="B15" s="1103"/>
      <c r="C15" s="1103"/>
      <c r="D15" s="1103"/>
      <c r="E15" s="1103"/>
      <c r="F15" s="1103"/>
      <c r="G15" s="1103"/>
      <c r="H15" s="1103"/>
      <c r="I15" s="1103"/>
      <c r="J15" s="1103"/>
      <c r="K15" s="1103"/>
      <c r="L15" s="1103"/>
      <c r="M15" s="1103"/>
      <c r="N15" s="1103"/>
      <c r="O15" s="1103"/>
      <c r="P15" s="1103"/>
    </row>
    <row r="16" spans="1:16" ht="21.75" customHeight="1">
      <c r="A16" s="1104" t="s">
        <v>588</v>
      </c>
      <c r="B16" s="1104"/>
      <c r="C16" s="1104"/>
      <c r="D16" s="1104"/>
      <c r="E16" s="1104"/>
      <c r="F16" s="1104"/>
      <c r="G16" s="1104"/>
      <c r="H16" s="1104"/>
      <c r="I16" s="1104"/>
      <c r="J16" s="1104"/>
      <c r="K16" s="1104"/>
      <c r="L16" s="1104"/>
      <c r="M16" s="1104"/>
      <c r="N16" s="1104"/>
      <c r="O16" s="1104"/>
      <c r="P16" s="1104"/>
    </row>
    <row r="17" spans="1:16" ht="21.75" customHeight="1">
      <c r="A17" s="872" t="s">
        <v>589</v>
      </c>
      <c r="B17" s="872"/>
      <c r="C17" s="872"/>
      <c r="D17" s="872"/>
      <c r="E17" s="872"/>
      <c r="F17" s="872"/>
      <c r="G17" s="872"/>
      <c r="H17" s="872"/>
      <c r="I17" s="872"/>
      <c r="J17" s="872"/>
      <c r="K17" s="872"/>
      <c r="L17" s="872"/>
      <c r="M17" s="872"/>
      <c r="N17" s="872"/>
      <c r="O17" s="872"/>
      <c r="P17" s="872"/>
    </row>
    <row r="18" spans="1:16" ht="21.75" customHeight="1">
      <c r="A18" s="1105"/>
      <c r="B18" s="1105"/>
      <c r="C18" s="1105"/>
      <c r="D18" s="1105"/>
      <c r="E18" s="1105"/>
      <c r="F18" s="1105"/>
      <c r="G18" s="1105"/>
      <c r="H18" s="1105"/>
      <c r="I18" s="1105"/>
      <c r="J18" s="1105"/>
      <c r="K18" s="1105"/>
      <c r="L18" s="1105"/>
      <c r="M18" s="1105"/>
      <c r="N18" s="1105"/>
      <c r="O18" s="1105"/>
      <c r="P18" s="1105"/>
    </row>
    <row r="19" spans="1:16" ht="21.75" customHeight="1">
      <c r="A19" s="1106"/>
      <c r="B19" s="1106"/>
      <c r="C19" s="1106"/>
      <c r="D19" s="1106"/>
      <c r="E19" s="1106"/>
      <c r="F19" s="1106"/>
      <c r="G19" s="1106"/>
      <c r="H19" s="1106"/>
      <c r="I19" s="1106"/>
      <c r="J19" s="1106"/>
      <c r="K19" s="1106"/>
      <c r="L19" s="1106"/>
      <c r="M19" s="1106"/>
      <c r="N19" s="1106"/>
      <c r="O19" s="1106"/>
      <c r="P19" s="1106"/>
    </row>
    <row r="20" spans="1:16" ht="21.75" customHeight="1">
      <c r="A20" s="873"/>
      <c r="B20" s="873"/>
      <c r="C20" s="873"/>
      <c r="D20" s="873"/>
      <c r="E20" s="873"/>
      <c r="F20" s="873"/>
      <c r="G20" s="873"/>
      <c r="H20" s="873"/>
      <c r="I20" s="873"/>
      <c r="J20" s="873"/>
      <c r="K20" s="873"/>
      <c r="L20" s="873"/>
      <c r="M20" s="873"/>
      <c r="N20" s="873"/>
      <c r="O20" s="873"/>
      <c r="P20" s="873"/>
    </row>
    <row r="21" spans="1:16" ht="21.75" customHeight="1" thickBot="1">
      <c r="A21" s="1101" t="s">
        <v>518</v>
      </c>
      <c r="B21" s="1101"/>
      <c r="C21" s="1101"/>
      <c r="D21" s="1101"/>
      <c r="E21" s="1101"/>
      <c r="F21" s="1101"/>
      <c r="G21" s="1101"/>
      <c r="H21" s="1101"/>
      <c r="I21" s="1101"/>
      <c r="J21" s="1101"/>
      <c r="K21" s="1101"/>
      <c r="L21" s="1101"/>
      <c r="M21" s="1101"/>
      <c r="N21" s="1101"/>
      <c r="O21" s="1101"/>
      <c r="P21" s="1101"/>
    </row>
    <row r="22" spans="1:16" ht="21.75" customHeight="1" thickTop="1" thickBot="1">
      <c r="A22" s="874" t="s">
        <v>1</v>
      </c>
      <c r="B22" s="1091" t="s">
        <v>2</v>
      </c>
      <c r="C22" s="1092"/>
      <c r="D22" s="1092"/>
      <c r="E22" s="1092"/>
      <c r="F22" s="1092"/>
      <c r="G22" s="1092"/>
      <c r="H22" s="1092"/>
      <c r="I22" s="1092"/>
      <c r="J22" s="1092"/>
      <c r="K22" s="1092"/>
      <c r="L22" s="1092"/>
      <c r="M22" s="1093"/>
      <c r="N22" s="875" t="s">
        <v>3</v>
      </c>
      <c r="O22" s="1091" t="s">
        <v>7</v>
      </c>
      <c r="P22" s="1093"/>
    </row>
    <row r="23" spans="1:16" ht="21.75" customHeight="1" thickTop="1">
      <c r="A23" s="876"/>
      <c r="B23" s="877"/>
      <c r="C23" s="878"/>
      <c r="D23" s="878"/>
      <c r="E23" s="878"/>
      <c r="F23" s="878"/>
      <c r="G23" s="878"/>
      <c r="H23" s="878"/>
      <c r="I23" s="878"/>
      <c r="J23" s="878"/>
      <c r="K23" s="878"/>
      <c r="L23" s="878"/>
      <c r="M23" s="879"/>
      <c r="N23" s="880"/>
      <c r="O23" s="1094"/>
      <c r="P23" s="1095"/>
    </row>
    <row r="24" spans="1:16" ht="21.75" customHeight="1">
      <c r="A24" s="876">
        <v>1</v>
      </c>
      <c r="B24" s="881" t="s">
        <v>533</v>
      </c>
      <c r="C24" s="878"/>
      <c r="D24" s="878"/>
      <c r="E24" s="878"/>
      <c r="F24" s="878"/>
      <c r="G24" s="878"/>
      <c r="H24" s="878"/>
      <c r="I24" s="878"/>
      <c r="J24" s="878"/>
      <c r="K24" s="878"/>
      <c r="L24" s="878"/>
      <c r="M24" s="882"/>
      <c r="N24" s="883">
        <v>480000</v>
      </c>
      <c r="O24" s="884"/>
      <c r="P24" s="882"/>
    </row>
    <row r="25" spans="1:16" ht="21.75" customHeight="1">
      <c r="A25" s="876">
        <v>2</v>
      </c>
      <c r="B25" s="885" t="s">
        <v>557</v>
      </c>
      <c r="C25" s="878"/>
      <c r="D25" s="878"/>
      <c r="E25" s="878"/>
      <c r="F25" s="878"/>
      <c r="G25" s="878"/>
      <c r="H25" s="878"/>
      <c r="I25" s="878"/>
      <c r="J25" s="878"/>
      <c r="K25" s="878"/>
      <c r="L25" s="878"/>
      <c r="M25" s="886"/>
      <c r="N25" s="883">
        <v>807300</v>
      </c>
      <c r="O25" s="884"/>
      <c r="P25" s="882"/>
    </row>
    <row r="26" spans="1:16" ht="21.75" customHeight="1">
      <c r="A26" s="876">
        <v>3</v>
      </c>
      <c r="B26" s="877" t="s">
        <v>542</v>
      </c>
      <c r="C26" s="878"/>
      <c r="D26" s="878"/>
      <c r="E26" s="878"/>
      <c r="F26" s="878"/>
      <c r="G26" s="878"/>
      <c r="H26" s="878"/>
      <c r="I26" s="878"/>
      <c r="J26" s="878"/>
      <c r="K26" s="878"/>
      <c r="L26" s="878"/>
      <c r="M26" s="886"/>
      <c r="N26" s="883">
        <v>319600</v>
      </c>
      <c r="O26" s="884"/>
      <c r="P26" s="882"/>
    </row>
    <row r="27" spans="1:16" ht="21.75" customHeight="1">
      <c r="A27" s="876"/>
      <c r="B27" s="877"/>
      <c r="C27" s="878"/>
      <c r="D27" s="878"/>
      <c r="E27" s="878"/>
      <c r="F27" s="878"/>
      <c r="G27" s="878"/>
      <c r="H27" s="878"/>
      <c r="I27" s="878"/>
      <c r="J27" s="878"/>
      <c r="K27" s="878"/>
      <c r="L27" s="878"/>
      <c r="M27" s="886"/>
      <c r="N27" s="883"/>
      <c r="O27" s="884"/>
      <c r="P27" s="882"/>
    </row>
    <row r="28" spans="1:16" ht="21.75" customHeight="1">
      <c r="A28" s="876"/>
      <c r="B28" s="877"/>
      <c r="C28" s="878"/>
      <c r="D28" s="878"/>
      <c r="E28" s="878"/>
      <c r="F28" s="878"/>
      <c r="G28" s="878"/>
      <c r="H28" s="878"/>
      <c r="I28" s="878"/>
      <c r="J28" s="878"/>
      <c r="K28" s="878"/>
      <c r="L28" s="878"/>
      <c r="M28" s="886"/>
      <c r="N28" s="883"/>
      <c r="O28" s="884"/>
      <c r="P28" s="882"/>
    </row>
    <row r="29" spans="1:16" ht="21.75" customHeight="1">
      <c r="A29" s="876"/>
      <c r="B29" s="877"/>
      <c r="C29" s="878"/>
      <c r="D29" s="878"/>
      <c r="E29" s="878"/>
      <c r="F29" s="878"/>
      <c r="G29" s="878"/>
      <c r="H29" s="878"/>
      <c r="I29" s="878"/>
      <c r="J29" s="878"/>
      <c r="K29" s="878"/>
      <c r="L29" s="878"/>
      <c r="M29" s="886"/>
      <c r="N29" s="883"/>
      <c r="O29" s="884"/>
      <c r="P29" s="882"/>
    </row>
    <row r="30" spans="1:16" ht="21.75" customHeight="1">
      <c r="A30" s="876"/>
      <c r="B30" s="877"/>
      <c r="C30" s="878"/>
      <c r="D30" s="878"/>
      <c r="E30" s="878"/>
      <c r="F30" s="878"/>
      <c r="G30" s="878"/>
      <c r="H30" s="878"/>
      <c r="I30" s="878"/>
      <c r="J30" s="878"/>
      <c r="K30" s="878"/>
      <c r="L30" s="878"/>
      <c r="M30" s="886"/>
      <c r="N30" s="883"/>
      <c r="O30" s="884"/>
      <c r="P30" s="882"/>
    </row>
    <row r="31" spans="1:16" s="276" customFormat="1" ht="21.75" customHeight="1" thickBot="1">
      <c r="A31" s="887"/>
      <c r="B31" s="1096"/>
      <c r="C31" s="1097"/>
      <c r="D31" s="1097"/>
      <c r="E31" s="1097"/>
      <c r="F31" s="1097"/>
      <c r="G31" s="1097"/>
      <c r="H31" s="1097"/>
      <c r="I31" s="1097"/>
      <c r="J31" s="1097"/>
      <c r="K31" s="1097"/>
      <c r="L31" s="1097"/>
      <c r="M31" s="1098"/>
      <c r="N31" s="888"/>
      <c r="O31" s="1099"/>
      <c r="P31" s="1100"/>
    </row>
    <row r="32" spans="1:16" s="277" customFormat="1" ht="21.75" customHeight="1" thickTop="1" thickBot="1">
      <c r="A32" s="889"/>
      <c r="B32" s="889"/>
      <c r="C32" s="889"/>
      <c r="D32" s="889"/>
      <c r="E32" s="889"/>
      <c r="F32" s="1083" t="s">
        <v>225</v>
      </c>
      <c r="G32" s="1083"/>
      <c r="H32" s="1083"/>
      <c r="I32" s="1083"/>
      <c r="J32" s="1083"/>
      <c r="K32" s="1083"/>
      <c r="L32" s="1083"/>
      <c r="M32" s="1084"/>
      <c r="N32" s="890">
        <v>1606900</v>
      </c>
      <c r="O32" s="1085"/>
      <c r="P32" s="1086"/>
    </row>
    <row r="33" spans="1:16" s="277" customFormat="1" ht="21.75" customHeight="1" thickTop="1" thickBot="1">
      <c r="A33" s="891"/>
      <c r="B33" s="891"/>
      <c r="C33" s="891"/>
      <c r="D33" s="891"/>
      <c r="E33" s="891"/>
      <c r="F33" s="1087" t="s">
        <v>519</v>
      </c>
      <c r="G33" s="1087"/>
      <c r="H33" s="1087"/>
      <c r="I33" s="1087"/>
      <c r="J33" s="1087"/>
      <c r="K33" s="1087"/>
      <c r="L33" s="1087"/>
      <c r="M33" s="1088"/>
      <c r="N33" s="892" t="s">
        <v>520</v>
      </c>
      <c r="O33" s="1085"/>
      <c r="P33" s="1086"/>
    </row>
    <row r="34" spans="1:16" s="277" customFormat="1" ht="21.75" customHeight="1" thickTop="1" thickBot="1">
      <c r="A34" s="893"/>
      <c r="B34" s="893"/>
      <c r="C34" s="893"/>
      <c r="D34" s="893"/>
      <c r="E34" s="893"/>
      <c r="F34" s="1089" t="s">
        <v>521</v>
      </c>
      <c r="G34" s="1089"/>
      <c r="H34" s="1089"/>
      <c r="I34" s="1089"/>
      <c r="J34" s="1089"/>
      <c r="K34" s="1089"/>
      <c r="L34" s="1089"/>
      <c r="M34" s="1090"/>
      <c r="N34" s="890">
        <v>1606900</v>
      </c>
      <c r="O34" s="1085"/>
      <c r="P34" s="1086"/>
    </row>
    <row r="35" spans="1:16" s="277" customFormat="1" ht="21.75" customHeight="1" thickTop="1">
      <c r="A35" s="1082"/>
      <c r="B35" s="1082"/>
      <c r="C35" s="1082"/>
      <c r="D35" s="1082"/>
      <c r="E35" s="1082"/>
      <c r="F35" s="1082"/>
      <c r="G35" s="1082"/>
      <c r="H35" s="1082"/>
      <c r="I35" s="1082"/>
      <c r="J35" s="1082"/>
      <c r="K35" s="1082"/>
      <c r="L35" s="1082"/>
      <c r="M35" s="1082"/>
      <c r="N35" s="1082"/>
      <c r="O35" s="1082"/>
      <c r="P35" s="1082"/>
    </row>
    <row r="36" spans="1:16" s="277" customFormat="1" ht="21.75" customHeight="1">
      <c r="A36" s="278"/>
      <c r="B36" s="278"/>
      <c r="C36" s="278"/>
      <c r="D36" s="278"/>
      <c r="E36" s="278"/>
      <c r="F36" s="278"/>
      <c r="G36" s="278"/>
      <c r="H36" s="278"/>
      <c r="I36" s="278"/>
      <c r="J36" s="278"/>
      <c r="K36" s="278"/>
      <c r="L36" s="278"/>
      <c r="M36" s="278"/>
      <c r="N36" s="278"/>
      <c r="O36" s="278"/>
      <c r="P36" s="278"/>
    </row>
    <row r="37" spans="1:16" s="277" customFormat="1" ht="21.75" customHeight="1">
      <c r="A37" s="278"/>
      <c r="B37" s="278"/>
      <c r="C37" s="278"/>
      <c r="D37" s="278"/>
      <c r="E37" s="278"/>
      <c r="F37" s="278"/>
      <c r="G37" s="278"/>
      <c r="H37" s="278"/>
      <c r="I37" s="278"/>
      <c r="J37" s="278"/>
      <c r="K37" s="278"/>
      <c r="L37" s="278"/>
      <c r="M37" s="278"/>
      <c r="N37" s="278"/>
      <c r="O37" s="278"/>
      <c r="P37" s="278"/>
    </row>
    <row r="38" spans="1:16" s="277" customFormat="1" ht="21.75" customHeight="1">
      <c r="A38" s="278"/>
      <c r="B38" s="278"/>
      <c r="C38" s="278"/>
      <c r="D38" s="278"/>
      <c r="E38" s="278"/>
      <c r="F38" s="278"/>
      <c r="G38" s="278"/>
      <c r="H38" s="278"/>
      <c r="I38" s="278"/>
      <c r="J38" s="278"/>
      <c r="K38" s="278"/>
      <c r="L38" s="278"/>
      <c r="M38" s="278"/>
      <c r="N38" s="278"/>
      <c r="O38" s="278"/>
      <c r="P38" s="278"/>
    </row>
  </sheetData>
  <mergeCells count="25">
    <mergeCell ref="A21:P21"/>
    <mergeCell ref="A1:P1"/>
    <mergeCell ref="A2:P2"/>
    <mergeCell ref="A9:P9"/>
    <mergeCell ref="A10:P10"/>
    <mergeCell ref="A11:P11"/>
    <mergeCell ref="A12:P12"/>
    <mergeCell ref="A13:P13"/>
    <mergeCell ref="A18:P18"/>
    <mergeCell ref="A19:P19"/>
    <mergeCell ref="A15:P15"/>
    <mergeCell ref="A16:P16"/>
    <mergeCell ref="N7:P7"/>
    <mergeCell ref="B22:M22"/>
    <mergeCell ref="O22:P22"/>
    <mergeCell ref="O23:P23"/>
    <mergeCell ref="B31:M31"/>
    <mergeCell ref="O31:P31"/>
    <mergeCell ref="A35:P35"/>
    <mergeCell ref="F32:M32"/>
    <mergeCell ref="O32:P32"/>
    <mergeCell ref="F33:M33"/>
    <mergeCell ref="O33:P33"/>
    <mergeCell ref="F34:M34"/>
    <mergeCell ref="O34:P34"/>
  </mergeCells>
  <pageMargins left="0.31496062992125984" right="0.31496062992125984" top="0.74803149606299213" bottom="0.74803149606299213" header="0.31496062992125984" footer="0.31496062992125984"/>
  <pageSetup paperSize="9" scale="91" orientation="portrait" r:id="rId1"/>
  <headerFooter>
    <oddHeader xml:space="preserve">&amp;R&amp;"TH SarabunPSK,ธรรมดา"&amp;14ปร.4 (พ)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2A72-6668-481E-B663-AF750593B6F2}">
  <sheetPr>
    <tabColor rgb="FF00B050"/>
  </sheetPr>
  <dimension ref="A2:V146"/>
  <sheetViews>
    <sheetView view="pageBreakPreview" topLeftCell="A65" zoomScaleNormal="100" zoomScaleSheetLayoutView="100" workbookViewId="0">
      <selection activeCell="B86" sqref="B86"/>
    </sheetView>
  </sheetViews>
  <sheetFormatPr defaultColWidth="10.625" defaultRowHeight="19.7" customHeight="1"/>
  <cols>
    <col min="1" max="1" width="5.5" style="280" customWidth="1"/>
    <col min="2" max="2" width="74.5" style="280" customWidth="1"/>
    <col min="3" max="3" width="11.5" style="299" customWidth="1"/>
    <col min="4" max="4" width="10.875" style="280" customWidth="1"/>
    <col min="5" max="5" width="10.625" style="300" customWidth="1"/>
    <col min="6" max="6" width="11.25" style="300" customWidth="1"/>
    <col min="7" max="7" width="10.75" style="280" customWidth="1"/>
    <col min="8" max="8" width="13.375" style="299" customWidth="1"/>
    <col min="9" max="9" width="1.25" style="280" customWidth="1"/>
    <col min="10" max="10" width="11.375" style="280" customWidth="1"/>
    <col min="11" max="11" width="8.75" style="280" bestFit="1" customWidth="1"/>
    <col min="12" max="12" width="21.75" style="280" customWidth="1"/>
    <col min="13" max="13" width="10.75" style="280" customWidth="1"/>
    <col min="14" max="14" width="7.875" style="280" customWidth="1"/>
    <col min="15" max="15" width="12.125" style="280" bestFit="1" customWidth="1"/>
    <col min="16" max="20" width="7.875" style="280" customWidth="1"/>
    <col min="21" max="21" width="11.75" style="280" customWidth="1"/>
    <col min="22" max="251" width="7.875" style="280" customWidth="1"/>
    <col min="252" max="252" width="5.5" style="280" customWidth="1"/>
    <col min="253" max="253" width="61.25" style="280" customWidth="1"/>
    <col min="254" max="254" width="11.5" style="280" customWidth="1"/>
    <col min="255" max="255" width="10.875" style="280" customWidth="1"/>
    <col min="256" max="256" width="10.625" style="280"/>
    <col min="257" max="257" width="5.5" style="280" customWidth="1"/>
    <col min="258" max="258" width="79.875" style="280" customWidth="1"/>
    <col min="259" max="259" width="11.5" style="280" customWidth="1"/>
    <col min="260" max="260" width="10.875" style="280" customWidth="1"/>
    <col min="261" max="261" width="10.625" style="280"/>
    <col min="262" max="262" width="11.25" style="280" customWidth="1"/>
    <col min="263" max="263" width="10.75" style="280" customWidth="1"/>
    <col min="264" max="264" width="13.375" style="280" customWidth="1"/>
    <col min="265" max="265" width="1.25" style="280" customWidth="1"/>
    <col min="266" max="266" width="11.375" style="280" customWidth="1"/>
    <col min="267" max="267" width="8.75" style="280" bestFit="1" customWidth="1"/>
    <col min="268" max="268" width="21.75" style="280" customWidth="1"/>
    <col min="269" max="269" width="10.75" style="280" customWidth="1"/>
    <col min="270" max="276" width="7.875" style="280" customWidth="1"/>
    <col min="277" max="277" width="11.75" style="280" customWidth="1"/>
    <col min="278" max="507" width="7.875" style="280" customWidth="1"/>
    <col min="508" max="508" width="5.5" style="280" customWidth="1"/>
    <col min="509" max="509" width="61.25" style="280" customWidth="1"/>
    <col min="510" max="510" width="11.5" style="280" customWidth="1"/>
    <col min="511" max="511" width="10.875" style="280" customWidth="1"/>
    <col min="512" max="512" width="10.625" style="280"/>
    <col min="513" max="513" width="5.5" style="280" customWidth="1"/>
    <col min="514" max="514" width="79.875" style="280" customWidth="1"/>
    <col min="515" max="515" width="11.5" style="280" customWidth="1"/>
    <col min="516" max="516" width="10.875" style="280" customWidth="1"/>
    <col min="517" max="517" width="10.625" style="280"/>
    <col min="518" max="518" width="11.25" style="280" customWidth="1"/>
    <col min="519" max="519" width="10.75" style="280" customWidth="1"/>
    <col min="520" max="520" width="13.375" style="280" customWidth="1"/>
    <col min="521" max="521" width="1.25" style="280" customWidth="1"/>
    <col min="522" max="522" width="11.375" style="280" customWidth="1"/>
    <col min="523" max="523" width="8.75" style="280" bestFit="1" customWidth="1"/>
    <col min="524" max="524" width="21.75" style="280" customWidth="1"/>
    <col min="525" max="525" width="10.75" style="280" customWidth="1"/>
    <col min="526" max="532" width="7.875" style="280" customWidth="1"/>
    <col min="533" max="533" width="11.75" style="280" customWidth="1"/>
    <col min="534" max="763" width="7.875" style="280" customWidth="1"/>
    <col min="764" max="764" width="5.5" style="280" customWidth="1"/>
    <col min="765" max="765" width="61.25" style="280" customWidth="1"/>
    <col min="766" max="766" width="11.5" style="280" customWidth="1"/>
    <col min="767" max="767" width="10.875" style="280" customWidth="1"/>
    <col min="768" max="768" width="10.625" style="280"/>
    <col min="769" max="769" width="5.5" style="280" customWidth="1"/>
    <col min="770" max="770" width="79.875" style="280" customWidth="1"/>
    <col min="771" max="771" width="11.5" style="280" customWidth="1"/>
    <col min="772" max="772" width="10.875" style="280" customWidth="1"/>
    <col min="773" max="773" width="10.625" style="280"/>
    <col min="774" max="774" width="11.25" style="280" customWidth="1"/>
    <col min="775" max="775" width="10.75" style="280" customWidth="1"/>
    <col min="776" max="776" width="13.375" style="280" customWidth="1"/>
    <col min="777" max="777" width="1.25" style="280" customWidth="1"/>
    <col min="778" max="778" width="11.375" style="280" customWidth="1"/>
    <col min="779" max="779" width="8.75" style="280" bestFit="1" customWidth="1"/>
    <col min="780" max="780" width="21.75" style="280" customWidth="1"/>
    <col min="781" max="781" width="10.75" style="280" customWidth="1"/>
    <col min="782" max="788" width="7.875" style="280" customWidth="1"/>
    <col min="789" max="789" width="11.75" style="280" customWidth="1"/>
    <col min="790" max="1019" width="7.875" style="280" customWidth="1"/>
    <col min="1020" max="1020" width="5.5" style="280" customWidth="1"/>
    <col min="1021" max="1021" width="61.25" style="280" customWidth="1"/>
    <col min="1022" max="1022" width="11.5" style="280" customWidth="1"/>
    <col min="1023" max="1023" width="10.875" style="280" customWidth="1"/>
    <col min="1024" max="1024" width="10.625" style="280"/>
    <col min="1025" max="1025" width="5.5" style="280" customWidth="1"/>
    <col min="1026" max="1026" width="79.875" style="280" customWidth="1"/>
    <col min="1027" max="1027" width="11.5" style="280" customWidth="1"/>
    <col min="1028" max="1028" width="10.875" style="280" customWidth="1"/>
    <col min="1029" max="1029" width="10.625" style="280"/>
    <col min="1030" max="1030" width="11.25" style="280" customWidth="1"/>
    <col min="1031" max="1031" width="10.75" style="280" customWidth="1"/>
    <col min="1032" max="1032" width="13.375" style="280" customWidth="1"/>
    <col min="1033" max="1033" width="1.25" style="280" customWidth="1"/>
    <col min="1034" max="1034" width="11.375" style="280" customWidth="1"/>
    <col min="1035" max="1035" width="8.75" style="280" bestFit="1" customWidth="1"/>
    <col min="1036" max="1036" width="21.75" style="280" customWidth="1"/>
    <col min="1037" max="1037" width="10.75" style="280" customWidth="1"/>
    <col min="1038" max="1044" width="7.875" style="280" customWidth="1"/>
    <col min="1045" max="1045" width="11.75" style="280" customWidth="1"/>
    <col min="1046" max="1275" width="7.875" style="280" customWidth="1"/>
    <col min="1276" max="1276" width="5.5" style="280" customWidth="1"/>
    <col min="1277" max="1277" width="61.25" style="280" customWidth="1"/>
    <col min="1278" max="1278" width="11.5" style="280" customWidth="1"/>
    <col min="1279" max="1279" width="10.875" style="280" customWidth="1"/>
    <col min="1280" max="1280" width="10.625" style="280"/>
    <col min="1281" max="1281" width="5.5" style="280" customWidth="1"/>
    <col min="1282" max="1282" width="79.875" style="280" customWidth="1"/>
    <col min="1283" max="1283" width="11.5" style="280" customWidth="1"/>
    <col min="1284" max="1284" width="10.875" style="280" customWidth="1"/>
    <col min="1285" max="1285" width="10.625" style="280"/>
    <col min="1286" max="1286" width="11.25" style="280" customWidth="1"/>
    <col min="1287" max="1287" width="10.75" style="280" customWidth="1"/>
    <col min="1288" max="1288" width="13.375" style="280" customWidth="1"/>
    <col min="1289" max="1289" width="1.25" style="280" customWidth="1"/>
    <col min="1290" max="1290" width="11.375" style="280" customWidth="1"/>
    <col min="1291" max="1291" width="8.75" style="280" bestFit="1" customWidth="1"/>
    <col min="1292" max="1292" width="21.75" style="280" customWidth="1"/>
    <col min="1293" max="1293" width="10.75" style="280" customWidth="1"/>
    <col min="1294" max="1300" width="7.875" style="280" customWidth="1"/>
    <col min="1301" max="1301" width="11.75" style="280" customWidth="1"/>
    <col min="1302" max="1531" width="7.875" style="280" customWidth="1"/>
    <col min="1532" max="1532" width="5.5" style="280" customWidth="1"/>
    <col min="1533" max="1533" width="61.25" style="280" customWidth="1"/>
    <col min="1534" max="1534" width="11.5" style="280" customWidth="1"/>
    <col min="1535" max="1535" width="10.875" style="280" customWidth="1"/>
    <col min="1536" max="1536" width="10.625" style="280"/>
    <col min="1537" max="1537" width="5.5" style="280" customWidth="1"/>
    <col min="1538" max="1538" width="79.875" style="280" customWidth="1"/>
    <col min="1539" max="1539" width="11.5" style="280" customWidth="1"/>
    <col min="1540" max="1540" width="10.875" style="280" customWidth="1"/>
    <col min="1541" max="1541" width="10.625" style="280"/>
    <col min="1542" max="1542" width="11.25" style="280" customWidth="1"/>
    <col min="1543" max="1543" width="10.75" style="280" customWidth="1"/>
    <col min="1544" max="1544" width="13.375" style="280" customWidth="1"/>
    <col min="1545" max="1545" width="1.25" style="280" customWidth="1"/>
    <col min="1546" max="1546" width="11.375" style="280" customWidth="1"/>
    <col min="1547" max="1547" width="8.75" style="280" bestFit="1" customWidth="1"/>
    <col min="1548" max="1548" width="21.75" style="280" customWidth="1"/>
    <col min="1549" max="1549" width="10.75" style="280" customWidth="1"/>
    <col min="1550" max="1556" width="7.875" style="280" customWidth="1"/>
    <col min="1557" max="1557" width="11.75" style="280" customWidth="1"/>
    <col min="1558" max="1787" width="7.875" style="280" customWidth="1"/>
    <col min="1788" max="1788" width="5.5" style="280" customWidth="1"/>
    <col min="1789" max="1789" width="61.25" style="280" customWidth="1"/>
    <col min="1790" max="1790" width="11.5" style="280" customWidth="1"/>
    <col min="1791" max="1791" width="10.875" style="280" customWidth="1"/>
    <col min="1792" max="1792" width="10.625" style="280"/>
    <col min="1793" max="1793" width="5.5" style="280" customWidth="1"/>
    <col min="1794" max="1794" width="79.875" style="280" customWidth="1"/>
    <col min="1795" max="1795" width="11.5" style="280" customWidth="1"/>
    <col min="1796" max="1796" width="10.875" style="280" customWidth="1"/>
    <col min="1797" max="1797" width="10.625" style="280"/>
    <col min="1798" max="1798" width="11.25" style="280" customWidth="1"/>
    <col min="1799" max="1799" width="10.75" style="280" customWidth="1"/>
    <col min="1800" max="1800" width="13.375" style="280" customWidth="1"/>
    <col min="1801" max="1801" width="1.25" style="280" customWidth="1"/>
    <col min="1802" max="1802" width="11.375" style="280" customWidth="1"/>
    <col min="1803" max="1803" width="8.75" style="280" bestFit="1" customWidth="1"/>
    <col min="1804" max="1804" width="21.75" style="280" customWidth="1"/>
    <col min="1805" max="1805" width="10.75" style="280" customWidth="1"/>
    <col min="1806" max="1812" width="7.875" style="280" customWidth="1"/>
    <col min="1813" max="1813" width="11.75" style="280" customWidth="1"/>
    <col min="1814" max="2043" width="7.875" style="280" customWidth="1"/>
    <col min="2044" max="2044" width="5.5" style="280" customWidth="1"/>
    <col min="2045" max="2045" width="61.25" style="280" customWidth="1"/>
    <col min="2046" max="2046" width="11.5" style="280" customWidth="1"/>
    <col min="2047" max="2047" width="10.875" style="280" customWidth="1"/>
    <col min="2048" max="2048" width="10.625" style="280"/>
    <col min="2049" max="2049" width="5.5" style="280" customWidth="1"/>
    <col min="2050" max="2050" width="79.875" style="280" customWidth="1"/>
    <col min="2051" max="2051" width="11.5" style="280" customWidth="1"/>
    <col min="2052" max="2052" width="10.875" style="280" customWidth="1"/>
    <col min="2053" max="2053" width="10.625" style="280"/>
    <col min="2054" max="2054" width="11.25" style="280" customWidth="1"/>
    <col min="2055" max="2055" width="10.75" style="280" customWidth="1"/>
    <col min="2056" max="2056" width="13.375" style="280" customWidth="1"/>
    <col min="2057" max="2057" width="1.25" style="280" customWidth="1"/>
    <col min="2058" max="2058" width="11.375" style="280" customWidth="1"/>
    <col min="2059" max="2059" width="8.75" style="280" bestFit="1" customWidth="1"/>
    <col min="2060" max="2060" width="21.75" style="280" customWidth="1"/>
    <col min="2061" max="2061" width="10.75" style="280" customWidth="1"/>
    <col min="2062" max="2068" width="7.875" style="280" customWidth="1"/>
    <col min="2069" max="2069" width="11.75" style="280" customWidth="1"/>
    <col min="2070" max="2299" width="7.875" style="280" customWidth="1"/>
    <col min="2300" max="2300" width="5.5" style="280" customWidth="1"/>
    <col min="2301" max="2301" width="61.25" style="280" customWidth="1"/>
    <col min="2302" max="2302" width="11.5" style="280" customWidth="1"/>
    <col min="2303" max="2303" width="10.875" style="280" customWidth="1"/>
    <col min="2304" max="2304" width="10.625" style="280"/>
    <col min="2305" max="2305" width="5.5" style="280" customWidth="1"/>
    <col min="2306" max="2306" width="79.875" style="280" customWidth="1"/>
    <col min="2307" max="2307" width="11.5" style="280" customWidth="1"/>
    <col min="2308" max="2308" width="10.875" style="280" customWidth="1"/>
    <col min="2309" max="2309" width="10.625" style="280"/>
    <col min="2310" max="2310" width="11.25" style="280" customWidth="1"/>
    <col min="2311" max="2311" width="10.75" style="280" customWidth="1"/>
    <col min="2312" max="2312" width="13.375" style="280" customWidth="1"/>
    <col min="2313" max="2313" width="1.25" style="280" customWidth="1"/>
    <col min="2314" max="2314" width="11.375" style="280" customWidth="1"/>
    <col min="2315" max="2315" width="8.75" style="280" bestFit="1" customWidth="1"/>
    <col min="2316" max="2316" width="21.75" style="280" customWidth="1"/>
    <col min="2317" max="2317" width="10.75" style="280" customWidth="1"/>
    <col min="2318" max="2324" width="7.875" style="280" customWidth="1"/>
    <col min="2325" max="2325" width="11.75" style="280" customWidth="1"/>
    <col min="2326" max="2555" width="7.875" style="280" customWidth="1"/>
    <col min="2556" max="2556" width="5.5" style="280" customWidth="1"/>
    <col min="2557" max="2557" width="61.25" style="280" customWidth="1"/>
    <col min="2558" max="2558" width="11.5" style="280" customWidth="1"/>
    <col min="2559" max="2559" width="10.875" style="280" customWidth="1"/>
    <col min="2560" max="2560" width="10.625" style="280"/>
    <col min="2561" max="2561" width="5.5" style="280" customWidth="1"/>
    <col min="2562" max="2562" width="79.875" style="280" customWidth="1"/>
    <col min="2563" max="2563" width="11.5" style="280" customWidth="1"/>
    <col min="2564" max="2564" width="10.875" style="280" customWidth="1"/>
    <col min="2565" max="2565" width="10.625" style="280"/>
    <col min="2566" max="2566" width="11.25" style="280" customWidth="1"/>
    <col min="2567" max="2567" width="10.75" style="280" customWidth="1"/>
    <col min="2568" max="2568" width="13.375" style="280" customWidth="1"/>
    <col min="2569" max="2569" width="1.25" style="280" customWidth="1"/>
    <col min="2570" max="2570" width="11.375" style="280" customWidth="1"/>
    <col min="2571" max="2571" width="8.75" style="280" bestFit="1" customWidth="1"/>
    <col min="2572" max="2572" width="21.75" style="280" customWidth="1"/>
    <col min="2573" max="2573" width="10.75" style="280" customWidth="1"/>
    <col min="2574" max="2580" width="7.875" style="280" customWidth="1"/>
    <col min="2581" max="2581" width="11.75" style="280" customWidth="1"/>
    <col min="2582" max="2811" width="7.875" style="280" customWidth="1"/>
    <col min="2812" max="2812" width="5.5" style="280" customWidth="1"/>
    <col min="2813" max="2813" width="61.25" style="280" customWidth="1"/>
    <col min="2814" max="2814" width="11.5" style="280" customWidth="1"/>
    <col min="2815" max="2815" width="10.875" style="280" customWidth="1"/>
    <col min="2816" max="2816" width="10.625" style="280"/>
    <col min="2817" max="2817" width="5.5" style="280" customWidth="1"/>
    <col min="2818" max="2818" width="79.875" style="280" customWidth="1"/>
    <col min="2819" max="2819" width="11.5" style="280" customWidth="1"/>
    <col min="2820" max="2820" width="10.875" style="280" customWidth="1"/>
    <col min="2821" max="2821" width="10.625" style="280"/>
    <col min="2822" max="2822" width="11.25" style="280" customWidth="1"/>
    <col min="2823" max="2823" width="10.75" style="280" customWidth="1"/>
    <col min="2824" max="2824" width="13.375" style="280" customWidth="1"/>
    <col min="2825" max="2825" width="1.25" style="280" customWidth="1"/>
    <col min="2826" max="2826" width="11.375" style="280" customWidth="1"/>
    <col min="2827" max="2827" width="8.75" style="280" bestFit="1" customWidth="1"/>
    <col min="2828" max="2828" width="21.75" style="280" customWidth="1"/>
    <col min="2829" max="2829" width="10.75" style="280" customWidth="1"/>
    <col min="2830" max="2836" width="7.875" style="280" customWidth="1"/>
    <col min="2837" max="2837" width="11.75" style="280" customWidth="1"/>
    <col min="2838" max="3067" width="7.875" style="280" customWidth="1"/>
    <col min="3068" max="3068" width="5.5" style="280" customWidth="1"/>
    <col min="3069" max="3069" width="61.25" style="280" customWidth="1"/>
    <col min="3070" max="3070" width="11.5" style="280" customWidth="1"/>
    <col min="3071" max="3071" width="10.875" style="280" customWidth="1"/>
    <col min="3072" max="3072" width="10.625" style="280"/>
    <col min="3073" max="3073" width="5.5" style="280" customWidth="1"/>
    <col min="3074" max="3074" width="79.875" style="280" customWidth="1"/>
    <col min="3075" max="3075" width="11.5" style="280" customWidth="1"/>
    <col min="3076" max="3076" width="10.875" style="280" customWidth="1"/>
    <col min="3077" max="3077" width="10.625" style="280"/>
    <col min="3078" max="3078" width="11.25" style="280" customWidth="1"/>
    <col min="3079" max="3079" width="10.75" style="280" customWidth="1"/>
    <col min="3080" max="3080" width="13.375" style="280" customWidth="1"/>
    <col min="3081" max="3081" width="1.25" style="280" customWidth="1"/>
    <col min="3082" max="3082" width="11.375" style="280" customWidth="1"/>
    <col min="3083" max="3083" width="8.75" style="280" bestFit="1" customWidth="1"/>
    <col min="3084" max="3084" width="21.75" style="280" customWidth="1"/>
    <col min="3085" max="3085" width="10.75" style="280" customWidth="1"/>
    <col min="3086" max="3092" width="7.875" style="280" customWidth="1"/>
    <col min="3093" max="3093" width="11.75" style="280" customWidth="1"/>
    <col min="3094" max="3323" width="7.875" style="280" customWidth="1"/>
    <col min="3324" max="3324" width="5.5" style="280" customWidth="1"/>
    <col min="3325" max="3325" width="61.25" style="280" customWidth="1"/>
    <col min="3326" max="3326" width="11.5" style="280" customWidth="1"/>
    <col min="3327" max="3327" width="10.875" style="280" customWidth="1"/>
    <col min="3328" max="3328" width="10.625" style="280"/>
    <col min="3329" max="3329" width="5.5" style="280" customWidth="1"/>
    <col min="3330" max="3330" width="79.875" style="280" customWidth="1"/>
    <col min="3331" max="3331" width="11.5" style="280" customWidth="1"/>
    <col min="3332" max="3332" width="10.875" style="280" customWidth="1"/>
    <col min="3333" max="3333" width="10.625" style="280"/>
    <col min="3334" max="3334" width="11.25" style="280" customWidth="1"/>
    <col min="3335" max="3335" width="10.75" style="280" customWidth="1"/>
    <col min="3336" max="3336" width="13.375" style="280" customWidth="1"/>
    <col min="3337" max="3337" width="1.25" style="280" customWidth="1"/>
    <col min="3338" max="3338" width="11.375" style="280" customWidth="1"/>
    <col min="3339" max="3339" width="8.75" style="280" bestFit="1" customWidth="1"/>
    <col min="3340" max="3340" width="21.75" style="280" customWidth="1"/>
    <col min="3341" max="3341" width="10.75" style="280" customWidth="1"/>
    <col min="3342" max="3348" width="7.875" style="280" customWidth="1"/>
    <col min="3349" max="3349" width="11.75" style="280" customWidth="1"/>
    <col min="3350" max="3579" width="7.875" style="280" customWidth="1"/>
    <col min="3580" max="3580" width="5.5" style="280" customWidth="1"/>
    <col min="3581" max="3581" width="61.25" style="280" customWidth="1"/>
    <col min="3582" max="3582" width="11.5" style="280" customWidth="1"/>
    <col min="3583" max="3583" width="10.875" style="280" customWidth="1"/>
    <col min="3584" max="3584" width="10.625" style="280"/>
    <col min="3585" max="3585" width="5.5" style="280" customWidth="1"/>
    <col min="3586" max="3586" width="79.875" style="280" customWidth="1"/>
    <col min="3587" max="3587" width="11.5" style="280" customWidth="1"/>
    <col min="3588" max="3588" width="10.875" style="280" customWidth="1"/>
    <col min="3589" max="3589" width="10.625" style="280"/>
    <col min="3590" max="3590" width="11.25" style="280" customWidth="1"/>
    <col min="3591" max="3591" width="10.75" style="280" customWidth="1"/>
    <col min="3592" max="3592" width="13.375" style="280" customWidth="1"/>
    <col min="3593" max="3593" width="1.25" style="280" customWidth="1"/>
    <col min="3594" max="3594" width="11.375" style="280" customWidth="1"/>
    <col min="3595" max="3595" width="8.75" style="280" bestFit="1" customWidth="1"/>
    <col min="3596" max="3596" width="21.75" style="280" customWidth="1"/>
    <col min="3597" max="3597" width="10.75" style="280" customWidth="1"/>
    <col min="3598" max="3604" width="7.875" style="280" customWidth="1"/>
    <col min="3605" max="3605" width="11.75" style="280" customWidth="1"/>
    <col min="3606" max="3835" width="7.875" style="280" customWidth="1"/>
    <col min="3836" max="3836" width="5.5" style="280" customWidth="1"/>
    <col min="3837" max="3837" width="61.25" style="280" customWidth="1"/>
    <col min="3838" max="3838" width="11.5" style="280" customWidth="1"/>
    <col min="3839" max="3839" width="10.875" style="280" customWidth="1"/>
    <col min="3840" max="3840" width="10.625" style="280"/>
    <col min="3841" max="3841" width="5.5" style="280" customWidth="1"/>
    <col min="3842" max="3842" width="79.875" style="280" customWidth="1"/>
    <col min="3843" max="3843" width="11.5" style="280" customWidth="1"/>
    <col min="3844" max="3844" width="10.875" style="280" customWidth="1"/>
    <col min="3845" max="3845" width="10.625" style="280"/>
    <col min="3846" max="3846" width="11.25" style="280" customWidth="1"/>
    <col min="3847" max="3847" width="10.75" style="280" customWidth="1"/>
    <col min="3848" max="3848" width="13.375" style="280" customWidth="1"/>
    <col min="3849" max="3849" width="1.25" style="280" customWidth="1"/>
    <col min="3850" max="3850" width="11.375" style="280" customWidth="1"/>
    <col min="3851" max="3851" width="8.75" style="280" bestFit="1" customWidth="1"/>
    <col min="3852" max="3852" width="21.75" style="280" customWidth="1"/>
    <col min="3853" max="3853" width="10.75" style="280" customWidth="1"/>
    <col min="3854" max="3860" width="7.875" style="280" customWidth="1"/>
    <col min="3861" max="3861" width="11.75" style="280" customWidth="1"/>
    <col min="3862" max="4091" width="7.875" style="280" customWidth="1"/>
    <col min="4092" max="4092" width="5.5" style="280" customWidth="1"/>
    <col min="4093" max="4093" width="61.25" style="280" customWidth="1"/>
    <col min="4094" max="4094" width="11.5" style="280" customWidth="1"/>
    <col min="4095" max="4095" width="10.875" style="280" customWidth="1"/>
    <col min="4096" max="4096" width="10.625" style="280"/>
    <col min="4097" max="4097" width="5.5" style="280" customWidth="1"/>
    <col min="4098" max="4098" width="79.875" style="280" customWidth="1"/>
    <col min="4099" max="4099" width="11.5" style="280" customWidth="1"/>
    <col min="4100" max="4100" width="10.875" style="280" customWidth="1"/>
    <col min="4101" max="4101" width="10.625" style="280"/>
    <col min="4102" max="4102" width="11.25" style="280" customWidth="1"/>
    <col min="4103" max="4103" width="10.75" style="280" customWidth="1"/>
    <col min="4104" max="4104" width="13.375" style="280" customWidth="1"/>
    <col min="4105" max="4105" width="1.25" style="280" customWidth="1"/>
    <col min="4106" max="4106" width="11.375" style="280" customWidth="1"/>
    <col min="4107" max="4107" width="8.75" style="280" bestFit="1" customWidth="1"/>
    <col min="4108" max="4108" width="21.75" style="280" customWidth="1"/>
    <col min="4109" max="4109" width="10.75" style="280" customWidth="1"/>
    <col min="4110" max="4116" width="7.875" style="280" customWidth="1"/>
    <col min="4117" max="4117" width="11.75" style="280" customWidth="1"/>
    <col min="4118" max="4347" width="7.875" style="280" customWidth="1"/>
    <col min="4348" max="4348" width="5.5" style="280" customWidth="1"/>
    <col min="4349" max="4349" width="61.25" style="280" customWidth="1"/>
    <col min="4350" max="4350" width="11.5" style="280" customWidth="1"/>
    <col min="4351" max="4351" width="10.875" style="280" customWidth="1"/>
    <col min="4352" max="4352" width="10.625" style="280"/>
    <col min="4353" max="4353" width="5.5" style="280" customWidth="1"/>
    <col min="4354" max="4354" width="79.875" style="280" customWidth="1"/>
    <col min="4355" max="4355" width="11.5" style="280" customWidth="1"/>
    <col min="4356" max="4356" width="10.875" style="280" customWidth="1"/>
    <col min="4357" max="4357" width="10.625" style="280"/>
    <col min="4358" max="4358" width="11.25" style="280" customWidth="1"/>
    <col min="4359" max="4359" width="10.75" style="280" customWidth="1"/>
    <col min="4360" max="4360" width="13.375" style="280" customWidth="1"/>
    <col min="4361" max="4361" width="1.25" style="280" customWidth="1"/>
    <col min="4362" max="4362" width="11.375" style="280" customWidth="1"/>
    <col min="4363" max="4363" width="8.75" style="280" bestFit="1" customWidth="1"/>
    <col min="4364" max="4364" width="21.75" style="280" customWidth="1"/>
    <col min="4365" max="4365" width="10.75" style="280" customWidth="1"/>
    <col min="4366" max="4372" width="7.875" style="280" customWidth="1"/>
    <col min="4373" max="4373" width="11.75" style="280" customWidth="1"/>
    <col min="4374" max="4603" width="7.875" style="280" customWidth="1"/>
    <col min="4604" max="4604" width="5.5" style="280" customWidth="1"/>
    <col min="4605" max="4605" width="61.25" style="280" customWidth="1"/>
    <col min="4606" max="4606" width="11.5" style="280" customWidth="1"/>
    <col min="4607" max="4607" width="10.875" style="280" customWidth="1"/>
    <col min="4608" max="4608" width="10.625" style="280"/>
    <col min="4609" max="4609" width="5.5" style="280" customWidth="1"/>
    <col min="4610" max="4610" width="79.875" style="280" customWidth="1"/>
    <col min="4611" max="4611" width="11.5" style="280" customWidth="1"/>
    <col min="4612" max="4612" width="10.875" style="280" customWidth="1"/>
    <col min="4613" max="4613" width="10.625" style="280"/>
    <col min="4614" max="4614" width="11.25" style="280" customWidth="1"/>
    <col min="4615" max="4615" width="10.75" style="280" customWidth="1"/>
    <col min="4616" max="4616" width="13.375" style="280" customWidth="1"/>
    <col min="4617" max="4617" width="1.25" style="280" customWidth="1"/>
    <col min="4618" max="4618" width="11.375" style="280" customWidth="1"/>
    <col min="4619" max="4619" width="8.75" style="280" bestFit="1" customWidth="1"/>
    <col min="4620" max="4620" width="21.75" style="280" customWidth="1"/>
    <col min="4621" max="4621" width="10.75" style="280" customWidth="1"/>
    <col min="4622" max="4628" width="7.875" style="280" customWidth="1"/>
    <col min="4629" max="4629" width="11.75" style="280" customWidth="1"/>
    <col min="4630" max="4859" width="7.875" style="280" customWidth="1"/>
    <col min="4860" max="4860" width="5.5" style="280" customWidth="1"/>
    <col min="4861" max="4861" width="61.25" style="280" customWidth="1"/>
    <col min="4862" max="4862" width="11.5" style="280" customWidth="1"/>
    <col min="4863" max="4863" width="10.875" style="280" customWidth="1"/>
    <col min="4864" max="4864" width="10.625" style="280"/>
    <col min="4865" max="4865" width="5.5" style="280" customWidth="1"/>
    <col min="4866" max="4866" width="79.875" style="280" customWidth="1"/>
    <col min="4867" max="4867" width="11.5" style="280" customWidth="1"/>
    <col min="4868" max="4868" width="10.875" style="280" customWidth="1"/>
    <col min="4869" max="4869" width="10.625" style="280"/>
    <col min="4870" max="4870" width="11.25" style="280" customWidth="1"/>
    <col min="4871" max="4871" width="10.75" style="280" customWidth="1"/>
    <col min="4872" max="4872" width="13.375" style="280" customWidth="1"/>
    <col min="4873" max="4873" width="1.25" style="280" customWidth="1"/>
    <col min="4874" max="4874" width="11.375" style="280" customWidth="1"/>
    <col min="4875" max="4875" width="8.75" style="280" bestFit="1" customWidth="1"/>
    <col min="4876" max="4876" width="21.75" style="280" customWidth="1"/>
    <col min="4877" max="4877" width="10.75" style="280" customWidth="1"/>
    <col min="4878" max="4884" width="7.875" style="280" customWidth="1"/>
    <col min="4885" max="4885" width="11.75" style="280" customWidth="1"/>
    <col min="4886" max="5115" width="7.875" style="280" customWidth="1"/>
    <col min="5116" max="5116" width="5.5" style="280" customWidth="1"/>
    <col min="5117" max="5117" width="61.25" style="280" customWidth="1"/>
    <col min="5118" max="5118" width="11.5" style="280" customWidth="1"/>
    <col min="5119" max="5119" width="10.875" style="280" customWidth="1"/>
    <col min="5120" max="5120" width="10.625" style="280"/>
    <col min="5121" max="5121" width="5.5" style="280" customWidth="1"/>
    <col min="5122" max="5122" width="79.875" style="280" customWidth="1"/>
    <col min="5123" max="5123" width="11.5" style="280" customWidth="1"/>
    <col min="5124" max="5124" width="10.875" style="280" customWidth="1"/>
    <col min="5125" max="5125" width="10.625" style="280"/>
    <col min="5126" max="5126" width="11.25" style="280" customWidth="1"/>
    <col min="5127" max="5127" width="10.75" style="280" customWidth="1"/>
    <col min="5128" max="5128" width="13.375" style="280" customWidth="1"/>
    <col min="5129" max="5129" width="1.25" style="280" customWidth="1"/>
    <col min="5130" max="5130" width="11.375" style="280" customWidth="1"/>
    <col min="5131" max="5131" width="8.75" style="280" bestFit="1" customWidth="1"/>
    <col min="5132" max="5132" width="21.75" style="280" customWidth="1"/>
    <col min="5133" max="5133" width="10.75" style="280" customWidth="1"/>
    <col min="5134" max="5140" width="7.875" style="280" customWidth="1"/>
    <col min="5141" max="5141" width="11.75" style="280" customWidth="1"/>
    <col min="5142" max="5371" width="7.875" style="280" customWidth="1"/>
    <col min="5372" max="5372" width="5.5" style="280" customWidth="1"/>
    <col min="5373" max="5373" width="61.25" style="280" customWidth="1"/>
    <col min="5374" max="5374" width="11.5" style="280" customWidth="1"/>
    <col min="5375" max="5375" width="10.875" style="280" customWidth="1"/>
    <col min="5376" max="5376" width="10.625" style="280"/>
    <col min="5377" max="5377" width="5.5" style="280" customWidth="1"/>
    <col min="5378" max="5378" width="79.875" style="280" customWidth="1"/>
    <col min="5379" max="5379" width="11.5" style="280" customWidth="1"/>
    <col min="5380" max="5380" width="10.875" style="280" customWidth="1"/>
    <col min="5381" max="5381" width="10.625" style="280"/>
    <col min="5382" max="5382" width="11.25" style="280" customWidth="1"/>
    <col min="5383" max="5383" width="10.75" style="280" customWidth="1"/>
    <col min="5384" max="5384" width="13.375" style="280" customWidth="1"/>
    <col min="5385" max="5385" width="1.25" style="280" customWidth="1"/>
    <col min="5386" max="5386" width="11.375" style="280" customWidth="1"/>
    <col min="5387" max="5387" width="8.75" style="280" bestFit="1" customWidth="1"/>
    <col min="5388" max="5388" width="21.75" style="280" customWidth="1"/>
    <col min="5389" max="5389" width="10.75" style="280" customWidth="1"/>
    <col min="5390" max="5396" width="7.875" style="280" customWidth="1"/>
    <col min="5397" max="5397" width="11.75" style="280" customWidth="1"/>
    <col min="5398" max="5627" width="7.875" style="280" customWidth="1"/>
    <col min="5628" max="5628" width="5.5" style="280" customWidth="1"/>
    <col min="5629" max="5629" width="61.25" style="280" customWidth="1"/>
    <col min="5630" max="5630" width="11.5" style="280" customWidth="1"/>
    <col min="5631" max="5631" width="10.875" style="280" customWidth="1"/>
    <col min="5632" max="5632" width="10.625" style="280"/>
    <col min="5633" max="5633" width="5.5" style="280" customWidth="1"/>
    <col min="5634" max="5634" width="79.875" style="280" customWidth="1"/>
    <col min="5635" max="5635" width="11.5" style="280" customWidth="1"/>
    <col min="5636" max="5636" width="10.875" style="280" customWidth="1"/>
    <col min="5637" max="5637" width="10.625" style="280"/>
    <col min="5638" max="5638" width="11.25" style="280" customWidth="1"/>
    <col min="5639" max="5639" width="10.75" style="280" customWidth="1"/>
    <col min="5640" max="5640" width="13.375" style="280" customWidth="1"/>
    <col min="5641" max="5641" width="1.25" style="280" customWidth="1"/>
    <col min="5642" max="5642" width="11.375" style="280" customWidth="1"/>
    <col min="5643" max="5643" width="8.75" style="280" bestFit="1" customWidth="1"/>
    <col min="5644" max="5644" width="21.75" style="280" customWidth="1"/>
    <col min="5645" max="5645" width="10.75" style="280" customWidth="1"/>
    <col min="5646" max="5652" width="7.875" style="280" customWidth="1"/>
    <col min="5653" max="5653" width="11.75" style="280" customWidth="1"/>
    <col min="5654" max="5883" width="7.875" style="280" customWidth="1"/>
    <col min="5884" max="5884" width="5.5" style="280" customWidth="1"/>
    <col min="5885" max="5885" width="61.25" style="280" customWidth="1"/>
    <col min="5886" max="5886" width="11.5" style="280" customWidth="1"/>
    <col min="5887" max="5887" width="10.875" style="280" customWidth="1"/>
    <col min="5888" max="5888" width="10.625" style="280"/>
    <col min="5889" max="5889" width="5.5" style="280" customWidth="1"/>
    <col min="5890" max="5890" width="79.875" style="280" customWidth="1"/>
    <col min="5891" max="5891" width="11.5" style="280" customWidth="1"/>
    <col min="5892" max="5892" width="10.875" style="280" customWidth="1"/>
    <col min="5893" max="5893" width="10.625" style="280"/>
    <col min="5894" max="5894" width="11.25" style="280" customWidth="1"/>
    <col min="5895" max="5895" width="10.75" style="280" customWidth="1"/>
    <col min="5896" max="5896" width="13.375" style="280" customWidth="1"/>
    <col min="5897" max="5897" width="1.25" style="280" customWidth="1"/>
    <col min="5898" max="5898" width="11.375" style="280" customWidth="1"/>
    <col min="5899" max="5899" width="8.75" style="280" bestFit="1" customWidth="1"/>
    <col min="5900" max="5900" width="21.75" style="280" customWidth="1"/>
    <col min="5901" max="5901" width="10.75" style="280" customWidth="1"/>
    <col min="5902" max="5908" width="7.875" style="280" customWidth="1"/>
    <col min="5909" max="5909" width="11.75" style="280" customWidth="1"/>
    <col min="5910" max="6139" width="7.875" style="280" customWidth="1"/>
    <col min="6140" max="6140" width="5.5" style="280" customWidth="1"/>
    <col min="6141" max="6141" width="61.25" style="280" customWidth="1"/>
    <col min="6142" max="6142" width="11.5" style="280" customWidth="1"/>
    <col min="6143" max="6143" width="10.875" style="280" customWidth="1"/>
    <col min="6144" max="6144" width="10.625" style="280"/>
    <col min="6145" max="6145" width="5.5" style="280" customWidth="1"/>
    <col min="6146" max="6146" width="79.875" style="280" customWidth="1"/>
    <col min="6147" max="6147" width="11.5" style="280" customWidth="1"/>
    <col min="6148" max="6148" width="10.875" style="280" customWidth="1"/>
    <col min="6149" max="6149" width="10.625" style="280"/>
    <col min="6150" max="6150" width="11.25" style="280" customWidth="1"/>
    <col min="6151" max="6151" width="10.75" style="280" customWidth="1"/>
    <col min="6152" max="6152" width="13.375" style="280" customWidth="1"/>
    <col min="6153" max="6153" width="1.25" style="280" customWidth="1"/>
    <col min="6154" max="6154" width="11.375" style="280" customWidth="1"/>
    <col min="6155" max="6155" width="8.75" style="280" bestFit="1" customWidth="1"/>
    <col min="6156" max="6156" width="21.75" style="280" customWidth="1"/>
    <col min="6157" max="6157" width="10.75" style="280" customWidth="1"/>
    <col min="6158" max="6164" width="7.875" style="280" customWidth="1"/>
    <col min="6165" max="6165" width="11.75" style="280" customWidth="1"/>
    <col min="6166" max="6395" width="7.875" style="280" customWidth="1"/>
    <col min="6396" max="6396" width="5.5" style="280" customWidth="1"/>
    <col min="6397" max="6397" width="61.25" style="280" customWidth="1"/>
    <col min="6398" max="6398" width="11.5" style="280" customWidth="1"/>
    <col min="6399" max="6399" width="10.875" style="280" customWidth="1"/>
    <col min="6400" max="6400" width="10.625" style="280"/>
    <col min="6401" max="6401" width="5.5" style="280" customWidth="1"/>
    <col min="6402" max="6402" width="79.875" style="280" customWidth="1"/>
    <col min="6403" max="6403" width="11.5" style="280" customWidth="1"/>
    <col min="6404" max="6404" width="10.875" style="280" customWidth="1"/>
    <col min="6405" max="6405" width="10.625" style="280"/>
    <col min="6406" max="6406" width="11.25" style="280" customWidth="1"/>
    <col min="6407" max="6407" width="10.75" style="280" customWidth="1"/>
    <col min="6408" max="6408" width="13.375" style="280" customWidth="1"/>
    <col min="6409" max="6409" width="1.25" style="280" customWidth="1"/>
    <col min="6410" max="6410" width="11.375" style="280" customWidth="1"/>
    <col min="6411" max="6411" width="8.75" style="280" bestFit="1" customWidth="1"/>
    <col min="6412" max="6412" width="21.75" style="280" customWidth="1"/>
    <col min="6413" max="6413" width="10.75" style="280" customWidth="1"/>
    <col min="6414" max="6420" width="7.875" style="280" customWidth="1"/>
    <col min="6421" max="6421" width="11.75" style="280" customWidth="1"/>
    <col min="6422" max="6651" width="7.875" style="280" customWidth="1"/>
    <col min="6652" max="6652" width="5.5" style="280" customWidth="1"/>
    <col min="6653" max="6653" width="61.25" style="280" customWidth="1"/>
    <col min="6654" max="6654" width="11.5" style="280" customWidth="1"/>
    <col min="6655" max="6655" width="10.875" style="280" customWidth="1"/>
    <col min="6656" max="6656" width="10.625" style="280"/>
    <col min="6657" max="6657" width="5.5" style="280" customWidth="1"/>
    <col min="6658" max="6658" width="79.875" style="280" customWidth="1"/>
    <col min="6659" max="6659" width="11.5" style="280" customWidth="1"/>
    <col min="6660" max="6660" width="10.875" style="280" customWidth="1"/>
    <col min="6661" max="6661" width="10.625" style="280"/>
    <col min="6662" max="6662" width="11.25" style="280" customWidth="1"/>
    <col min="6663" max="6663" width="10.75" style="280" customWidth="1"/>
    <col min="6664" max="6664" width="13.375" style="280" customWidth="1"/>
    <col min="6665" max="6665" width="1.25" style="280" customWidth="1"/>
    <col min="6666" max="6666" width="11.375" style="280" customWidth="1"/>
    <col min="6667" max="6667" width="8.75" style="280" bestFit="1" customWidth="1"/>
    <col min="6668" max="6668" width="21.75" style="280" customWidth="1"/>
    <col min="6669" max="6669" width="10.75" style="280" customWidth="1"/>
    <col min="6670" max="6676" width="7.875" style="280" customWidth="1"/>
    <col min="6677" max="6677" width="11.75" style="280" customWidth="1"/>
    <col min="6678" max="6907" width="7.875" style="280" customWidth="1"/>
    <col min="6908" max="6908" width="5.5" style="280" customWidth="1"/>
    <col min="6909" max="6909" width="61.25" style="280" customWidth="1"/>
    <col min="6910" max="6910" width="11.5" style="280" customWidth="1"/>
    <col min="6911" max="6911" width="10.875" style="280" customWidth="1"/>
    <col min="6912" max="6912" width="10.625" style="280"/>
    <col min="6913" max="6913" width="5.5" style="280" customWidth="1"/>
    <col min="6914" max="6914" width="79.875" style="280" customWidth="1"/>
    <col min="6915" max="6915" width="11.5" style="280" customWidth="1"/>
    <col min="6916" max="6916" width="10.875" style="280" customWidth="1"/>
    <col min="6917" max="6917" width="10.625" style="280"/>
    <col min="6918" max="6918" width="11.25" style="280" customWidth="1"/>
    <col min="6919" max="6919" width="10.75" style="280" customWidth="1"/>
    <col min="6920" max="6920" width="13.375" style="280" customWidth="1"/>
    <col min="6921" max="6921" width="1.25" style="280" customWidth="1"/>
    <col min="6922" max="6922" width="11.375" style="280" customWidth="1"/>
    <col min="6923" max="6923" width="8.75" style="280" bestFit="1" customWidth="1"/>
    <col min="6924" max="6924" width="21.75" style="280" customWidth="1"/>
    <col min="6925" max="6925" width="10.75" style="280" customWidth="1"/>
    <col min="6926" max="6932" width="7.875" style="280" customWidth="1"/>
    <col min="6933" max="6933" width="11.75" style="280" customWidth="1"/>
    <col min="6934" max="7163" width="7.875" style="280" customWidth="1"/>
    <col min="7164" max="7164" width="5.5" style="280" customWidth="1"/>
    <col min="7165" max="7165" width="61.25" style="280" customWidth="1"/>
    <col min="7166" max="7166" width="11.5" style="280" customWidth="1"/>
    <col min="7167" max="7167" width="10.875" style="280" customWidth="1"/>
    <col min="7168" max="7168" width="10.625" style="280"/>
    <col min="7169" max="7169" width="5.5" style="280" customWidth="1"/>
    <col min="7170" max="7170" width="79.875" style="280" customWidth="1"/>
    <col min="7171" max="7171" width="11.5" style="280" customWidth="1"/>
    <col min="7172" max="7172" width="10.875" style="280" customWidth="1"/>
    <col min="7173" max="7173" width="10.625" style="280"/>
    <col min="7174" max="7174" width="11.25" style="280" customWidth="1"/>
    <col min="7175" max="7175" width="10.75" style="280" customWidth="1"/>
    <col min="7176" max="7176" width="13.375" style="280" customWidth="1"/>
    <col min="7177" max="7177" width="1.25" style="280" customWidth="1"/>
    <col min="7178" max="7178" width="11.375" style="280" customWidth="1"/>
    <col min="7179" max="7179" width="8.75" style="280" bestFit="1" customWidth="1"/>
    <col min="7180" max="7180" width="21.75" style="280" customWidth="1"/>
    <col min="7181" max="7181" width="10.75" style="280" customWidth="1"/>
    <col min="7182" max="7188" width="7.875" style="280" customWidth="1"/>
    <col min="7189" max="7189" width="11.75" style="280" customWidth="1"/>
    <col min="7190" max="7419" width="7.875" style="280" customWidth="1"/>
    <col min="7420" max="7420" width="5.5" style="280" customWidth="1"/>
    <col min="7421" max="7421" width="61.25" style="280" customWidth="1"/>
    <col min="7422" max="7422" width="11.5" style="280" customWidth="1"/>
    <col min="7423" max="7423" width="10.875" style="280" customWidth="1"/>
    <col min="7424" max="7424" width="10.625" style="280"/>
    <col min="7425" max="7425" width="5.5" style="280" customWidth="1"/>
    <col min="7426" max="7426" width="79.875" style="280" customWidth="1"/>
    <col min="7427" max="7427" width="11.5" style="280" customWidth="1"/>
    <col min="7428" max="7428" width="10.875" style="280" customWidth="1"/>
    <col min="7429" max="7429" width="10.625" style="280"/>
    <col min="7430" max="7430" width="11.25" style="280" customWidth="1"/>
    <col min="7431" max="7431" width="10.75" style="280" customWidth="1"/>
    <col min="7432" max="7432" width="13.375" style="280" customWidth="1"/>
    <col min="7433" max="7433" width="1.25" style="280" customWidth="1"/>
    <col min="7434" max="7434" width="11.375" style="280" customWidth="1"/>
    <col min="7435" max="7435" width="8.75" style="280" bestFit="1" customWidth="1"/>
    <col min="7436" max="7436" width="21.75" style="280" customWidth="1"/>
    <col min="7437" max="7437" width="10.75" style="280" customWidth="1"/>
    <col min="7438" max="7444" width="7.875" style="280" customWidth="1"/>
    <col min="7445" max="7445" width="11.75" style="280" customWidth="1"/>
    <col min="7446" max="7675" width="7.875" style="280" customWidth="1"/>
    <col min="7676" max="7676" width="5.5" style="280" customWidth="1"/>
    <col min="7677" max="7677" width="61.25" style="280" customWidth="1"/>
    <col min="7678" max="7678" width="11.5" style="280" customWidth="1"/>
    <col min="7679" max="7679" width="10.875" style="280" customWidth="1"/>
    <col min="7680" max="7680" width="10.625" style="280"/>
    <col min="7681" max="7681" width="5.5" style="280" customWidth="1"/>
    <col min="7682" max="7682" width="79.875" style="280" customWidth="1"/>
    <col min="7683" max="7683" width="11.5" style="280" customWidth="1"/>
    <col min="7684" max="7684" width="10.875" style="280" customWidth="1"/>
    <col min="7685" max="7685" width="10.625" style="280"/>
    <col min="7686" max="7686" width="11.25" style="280" customWidth="1"/>
    <col min="7687" max="7687" width="10.75" style="280" customWidth="1"/>
    <col min="7688" max="7688" width="13.375" style="280" customWidth="1"/>
    <col min="7689" max="7689" width="1.25" style="280" customWidth="1"/>
    <col min="7690" max="7690" width="11.375" style="280" customWidth="1"/>
    <col min="7691" max="7691" width="8.75" style="280" bestFit="1" customWidth="1"/>
    <col min="7692" max="7692" width="21.75" style="280" customWidth="1"/>
    <col min="7693" max="7693" width="10.75" style="280" customWidth="1"/>
    <col min="7694" max="7700" width="7.875" style="280" customWidth="1"/>
    <col min="7701" max="7701" width="11.75" style="280" customWidth="1"/>
    <col min="7702" max="7931" width="7.875" style="280" customWidth="1"/>
    <col min="7932" max="7932" width="5.5" style="280" customWidth="1"/>
    <col min="7933" max="7933" width="61.25" style="280" customWidth="1"/>
    <col min="7934" max="7934" width="11.5" style="280" customWidth="1"/>
    <col min="7935" max="7935" width="10.875" style="280" customWidth="1"/>
    <col min="7936" max="7936" width="10.625" style="280"/>
    <col min="7937" max="7937" width="5.5" style="280" customWidth="1"/>
    <col min="7938" max="7938" width="79.875" style="280" customWidth="1"/>
    <col min="7939" max="7939" width="11.5" style="280" customWidth="1"/>
    <col min="7940" max="7940" width="10.875" style="280" customWidth="1"/>
    <col min="7941" max="7941" width="10.625" style="280"/>
    <col min="7942" max="7942" width="11.25" style="280" customWidth="1"/>
    <col min="7943" max="7943" width="10.75" style="280" customWidth="1"/>
    <col min="7944" max="7944" width="13.375" style="280" customWidth="1"/>
    <col min="7945" max="7945" width="1.25" style="280" customWidth="1"/>
    <col min="7946" max="7946" width="11.375" style="280" customWidth="1"/>
    <col min="7947" max="7947" width="8.75" style="280" bestFit="1" customWidth="1"/>
    <col min="7948" max="7948" width="21.75" style="280" customWidth="1"/>
    <col min="7949" max="7949" width="10.75" style="280" customWidth="1"/>
    <col min="7950" max="7956" width="7.875" style="280" customWidth="1"/>
    <col min="7957" max="7957" width="11.75" style="280" customWidth="1"/>
    <col min="7958" max="8187" width="7.875" style="280" customWidth="1"/>
    <col min="8188" max="8188" width="5.5" style="280" customWidth="1"/>
    <col min="8189" max="8189" width="61.25" style="280" customWidth="1"/>
    <col min="8190" max="8190" width="11.5" style="280" customWidth="1"/>
    <col min="8191" max="8191" width="10.875" style="280" customWidth="1"/>
    <col min="8192" max="8192" width="10.625" style="280"/>
    <col min="8193" max="8193" width="5.5" style="280" customWidth="1"/>
    <col min="8194" max="8194" width="79.875" style="280" customWidth="1"/>
    <col min="8195" max="8195" width="11.5" style="280" customWidth="1"/>
    <col min="8196" max="8196" width="10.875" style="280" customWidth="1"/>
    <col min="8197" max="8197" width="10.625" style="280"/>
    <col min="8198" max="8198" width="11.25" style="280" customWidth="1"/>
    <col min="8199" max="8199" width="10.75" style="280" customWidth="1"/>
    <col min="8200" max="8200" width="13.375" style="280" customWidth="1"/>
    <col min="8201" max="8201" width="1.25" style="280" customWidth="1"/>
    <col min="8202" max="8202" width="11.375" style="280" customWidth="1"/>
    <col min="8203" max="8203" width="8.75" style="280" bestFit="1" customWidth="1"/>
    <col min="8204" max="8204" width="21.75" style="280" customWidth="1"/>
    <col min="8205" max="8205" width="10.75" style="280" customWidth="1"/>
    <col min="8206" max="8212" width="7.875" style="280" customWidth="1"/>
    <col min="8213" max="8213" width="11.75" style="280" customWidth="1"/>
    <col min="8214" max="8443" width="7.875" style="280" customWidth="1"/>
    <col min="8444" max="8444" width="5.5" style="280" customWidth="1"/>
    <col min="8445" max="8445" width="61.25" style="280" customWidth="1"/>
    <col min="8446" max="8446" width="11.5" style="280" customWidth="1"/>
    <col min="8447" max="8447" width="10.875" style="280" customWidth="1"/>
    <col min="8448" max="8448" width="10.625" style="280"/>
    <col min="8449" max="8449" width="5.5" style="280" customWidth="1"/>
    <col min="8450" max="8450" width="79.875" style="280" customWidth="1"/>
    <col min="8451" max="8451" width="11.5" style="280" customWidth="1"/>
    <col min="8452" max="8452" width="10.875" style="280" customWidth="1"/>
    <col min="8453" max="8453" width="10.625" style="280"/>
    <col min="8454" max="8454" width="11.25" style="280" customWidth="1"/>
    <col min="8455" max="8455" width="10.75" style="280" customWidth="1"/>
    <col min="8456" max="8456" width="13.375" style="280" customWidth="1"/>
    <col min="8457" max="8457" width="1.25" style="280" customWidth="1"/>
    <col min="8458" max="8458" width="11.375" style="280" customWidth="1"/>
    <col min="8459" max="8459" width="8.75" style="280" bestFit="1" customWidth="1"/>
    <col min="8460" max="8460" width="21.75" style="280" customWidth="1"/>
    <col min="8461" max="8461" width="10.75" style="280" customWidth="1"/>
    <col min="8462" max="8468" width="7.875" style="280" customWidth="1"/>
    <col min="8469" max="8469" width="11.75" style="280" customWidth="1"/>
    <col min="8470" max="8699" width="7.875" style="280" customWidth="1"/>
    <col min="8700" max="8700" width="5.5" style="280" customWidth="1"/>
    <col min="8701" max="8701" width="61.25" style="280" customWidth="1"/>
    <col min="8702" max="8702" width="11.5" style="280" customWidth="1"/>
    <col min="8703" max="8703" width="10.875" style="280" customWidth="1"/>
    <col min="8704" max="8704" width="10.625" style="280"/>
    <col min="8705" max="8705" width="5.5" style="280" customWidth="1"/>
    <col min="8706" max="8706" width="79.875" style="280" customWidth="1"/>
    <col min="8707" max="8707" width="11.5" style="280" customWidth="1"/>
    <col min="8708" max="8708" width="10.875" style="280" customWidth="1"/>
    <col min="8709" max="8709" width="10.625" style="280"/>
    <col min="8710" max="8710" width="11.25" style="280" customWidth="1"/>
    <col min="8711" max="8711" width="10.75" style="280" customWidth="1"/>
    <col min="8712" max="8712" width="13.375" style="280" customWidth="1"/>
    <col min="8713" max="8713" width="1.25" style="280" customWidth="1"/>
    <col min="8714" max="8714" width="11.375" style="280" customWidth="1"/>
    <col min="8715" max="8715" width="8.75" style="280" bestFit="1" customWidth="1"/>
    <col min="8716" max="8716" width="21.75" style="280" customWidth="1"/>
    <col min="8717" max="8717" width="10.75" style="280" customWidth="1"/>
    <col min="8718" max="8724" width="7.875" style="280" customWidth="1"/>
    <col min="8725" max="8725" width="11.75" style="280" customWidth="1"/>
    <col min="8726" max="8955" width="7.875" style="280" customWidth="1"/>
    <col min="8956" max="8956" width="5.5" style="280" customWidth="1"/>
    <col min="8957" max="8957" width="61.25" style="280" customWidth="1"/>
    <col min="8958" max="8958" width="11.5" style="280" customWidth="1"/>
    <col min="8959" max="8959" width="10.875" style="280" customWidth="1"/>
    <col min="8960" max="8960" width="10.625" style="280"/>
    <col min="8961" max="8961" width="5.5" style="280" customWidth="1"/>
    <col min="8962" max="8962" width="79.875" style="280" customWidth="1"/>
    <col min="8963" max="8963" width="11.5" style="280" customWidth="1"/>
    <col min="8964" max="8964" width="10.875" style="280" customWidth="1"/>
    <col min="8965" max="8965" width="10.625" style="280"/>
    <col min="8966" max="8966" width="11.25" style="280" customWidth="1"/>
    <col min="8967" max="8967" width="10.75" style="280" customWidth="1"/>
    <col min="8968" max="8968" width="13.375" style="280" customWidth="1"/>
    <col min="8969" max="8969" width="1.25" style="280" customWidth="1"/>
    <col min="8970" max="8970" width="11.375" style="280" customWidth="1"/>
    <col min="8971" max="8971" width="8.75" style="280" bestFit="1" customWidth="1"/>
    <col min="8972" max="8972" width="21.75" style="280" customWidth="1"/>
    <col min="8973" max="8973" width="10.75" style="280" customWidth="1"/>
    <col min="8974" max="8980" width="7.875" style="280" customWidth="1"/>
    <col min="8981" max="8981" width="11.75" style="280" customWidth="1"/>
    <col min="8982" max="9211" width="7.875" style="280" customWidth="1"/>
    <col min="9212" max="9212" width="5.5" style="280" customWidth="1"/>
    <col min="9213" max="9213" width="61.25" style="280" customWidth="1"/>
    <col min="9214" max="9214" width="11.5" style="280" customWidth="1"/>
    <col min="9215" max="9215" width="10.875" style="280" customWidth="1"/>
    <col min="9216" max="9216" width="10.625" style="280"/>
    <col min="9217" max="9217" width="5.5" style="280" customWidth="1"/>
    <col min="9218" max="9218" width="79.875" style="280" customWidth="1"/>
    <col min="9219" max="9219" width="11.5" style="280" customWidth="1"/>
    <col min="9220" max="9220" width="10.875" style="280" customWidth="1"/>
    <col min="9221" max="9221" width="10.625" style="280"/>
    <col min="9222" max="9222" width="11.25" style="280" customWidth="1"/>
    <col min="9223" max="9223" width="10.75" style="280" customWidth="1"/>
    <col min="9224" max="9224" width="13.375" style="280" customWidth="1"/>
    <col min="9225" max="9225" width="1.25" style="280" customWidth="1"/>
    <col min="9226" max="9226" width="11.375" style="280" customWidth="1"/>
    <col min="9227" max="9227" width="8.75" style="280" bestFit="1" customWidth="1"/>
    <col min="9228" max="9228" width="21.75" style="280" customWidth="1"/>
    <col min="9229" max="9229" width="10.75" style="280" customWidth="1"/>
    <col min="9230" max="9236" width="7.875" style="280" customWidth="1"/>
    <col min="9237" max="9237" width="11.75" style="280" customWidth="1"/>
    <col min="9238" max="9467" width="7.875" style="280" customWidth="1"/>
    <col min="9468" max="9468" width="5.5" style="280" customWidth="1"/>
    <col min="9469" max="9469" width="61.25" style="280" customWidth="1"/>
    <col min="9470" max="9470" width="11.5" style="280" customWidth="1"/>
    <col min="9471" max="9471" width="10.875" style="280" customWidth="1"/>
    <col min="9472" max="9472" width="10.625" style="280"/>
    <col min="9473" max="9473" width="5.5" style="280" customWidth="1"/>
    <col min="9474" max="9474" width="79.875" style="280" customWidth="1"/>
    <col min="9475" max="9475" width="11.5" style="280" customWidth="1"/>
    <col min="9476" max="9476" width="10.875" style="280" customWidth="1"/>
    <col min="9477" max="9477" width="10.625" style="280"/>
    <col min="9478" max="9478" width="11.25" style="280" customWidth="1"/>
    <col min="9479" max="9479" width="10.75" style="280" customWidth="1"/>
    <col min="9480" max="9480" width="13.375" style="280" customWidth="1"/>
    <col min="9481" max="9481" width="1.25" style="280" customWidth="1"/>
    <col min="9482" max="9482" width="11.375" style="280" customWidth="1"/>
    <col min="9483" max="9483" width="8.75" style="280" bestFit="1" customWidth="1"/>
    <col min="9484" max="9484" width="21.75" style="280" customWidth="1"/>
    <col min="9485" max="9485" width="10.75" style="280" customWidth="1"/>
    <col min="9486" max="9492" width="7.875" style="280" customWidth="1"/>
    <col min="9493" max="9493" width="11.75" style="280" customWidth="1"/>
    <col min="9494" max="9723" width="7.875" style="280" customWidth="1"/>
    <col min="9724" max="9724" width="5.5" style="280" customWidth="1"/>
    <col min="9725" max="9725" width="61.25" style="280" customWidth="1"/>
    <col min="9726" max="9726" width="11.5" style="280" customWidth="1"/>
    <col min="9727" max="9727" width="10.875" style="280" customWidth="1"/>
    <col min="9728" max="9728" width="10.625" style="280"/>
    <col min="9729" max="9729" width="5.5" style="280" customWidth="1"/>
    <col min="9730" max="9730" width="79.875" style="280" customWidth="1"/>
    <col min="9731" max="9731" width="11.5" style="280" customWidth="1"/>
    <col min="9732" max="9732" width="10.875" style="280" customWidth="1"/>
    <col min="9733" max="9733" width="10.625" style="280"/>
    <col min="9734" max="9734" width="11.25" style="280" customWidth="1"/>
    <col min="9735" max="9735" width="10.75" style="280" customWidth="1"/>
    <col min="9736" max="9736" width="13.375" style="280" customWidth="1"/>
    <col min="9737" max="9737" width="1.25" style="280" customWidth="1"/>
    <col min="9738" max="9738" width="11.375" style="280" customWidth="1"/>
    <col min="9739" max="9739" width="8.75" style="280" bestFit="1" customWidth="1"/>
    <col min="9740" max="9740" width="21.75" style="280" customWidth="1"/>
    <col min="9741" max="9741" width="10.75" style="280" customWidth="1"/>
    <col min="9742" max="9748" width="7.875" style="280" customWidth="1"/>
    <col min="9749" max="9749" width="11.75" style="280" customWidth="1"/>
    <col min="9750" max="9979" width="7.875" style="280" customWidth="1"/>
    <col min="9980" max="9980" width="5.5" style="280" customWidth="1"/>
    <col min="9981" max="9981" width="61.25" style="280" customWidth="1"/>
    <col min="9982" max="9982" width="11.5" style="280" customWidth="1"/>
    <col min="9983" max="9983" width="10.875" style="280" customWidth="1"/>
    <col min="9984" max="9984" width="10.625" style="280"/>
    <col min="9985" max="9985" width="5.5" style="280" customWidth="1"/>
    <col min="9986" max="9986" width="79.875" style="280" customWidth="1"/>
    <col min="9987" max="9987" width="11.5" style="280" customWidth="1"/>
    <col min="9988" max="9988" width="10.875" style="280" customWidth="1"/>
    <col min="9989" max="9989" width="10.625" style="280"/>
    <col min="9990" max="9990" width="11.25" style="280" customWidth="1"/>
    <col min="9991" max="9991" width="10.75" style="280" customWidth="1"/>
    <col min="9992" max="9992" width="13.375" style="280" customWidth="1"/>
    <col min="9993" max="9993" width="1.25" style="280" customWidth="1"/>
    <col min="9994" max="9994" width="11.375" style="280" customWidth="1"/>
    <col min="9995" max="9995" width="8.75" style="280" bestFit="1" customWidth="1"/>
    <col min="9996" max="9996" width="21.75" style="280" customWidth="1"/>
    <col min="9997" max="9997" width="10.75" style="280" customWidth="1"/>
    <col min="9998" max="10004" width="7.875" style="280" customWidth="1"/>
    <col min="10005" max="10005" width="11.75" style="280" customWidth="1"/>
    <col min="10006" max="10235" width="7.875" style="280" customWidth="1"/>
    <col min="10236" max="10236" width="5.5" style="280" customWidth="1"/>
    <col min="10237" max="10237" width="61.25" style="280" customWidth="1"/>
    <col min="10238" max="10238" width="11.5" style="280" customWidth="1"/>
    <col min="10239" max="10239" width="10.875" style="280" customWidth="1"/>
    <col min="10240" max="10240" width="10.625" style="280"/>
    <col min="10241" max="10241" width="5.5" style="280" customWidth="1"/>
    <col min="10242" max="10242" width="79.875" style="280" customWidth="1"/>
    <col min="10243" max="10243" width="11.5" style="280" customWidth="1"/>
    <col min="10244" max="10244" width="10.875" style="280" customWidth="1"/>
    <col min="10245" max="10245" width="10.625" style="280"/>
    <col min="10246" max="10246" width="11.25" style="280" customWidth="1"/>
    <col min="10247" max="10247" width="10.75" style="280" customWidth="1"/>
    <col min="10248" max="10248" width="13.375" style="280" customWidth="1"/>
    <col min="10249" max="10249" width="1.25" style="280" customWidth="1"/>
    <col min="10250" max="10250" width="11.375" style="280" customWidth="1"/>
    <col min="10251" max="10251" width="8.75" style="280" bestFit="1" customWidth="1"/>
    <col min="10252" max="10252" width="21.75" style="280" customWidth="1"/>
    <col min="10253" max="10253" width="10.75" style="280" customWidth="1"/>
    <col min="10254" max="10260" width="7.875" style="280" customWidth="1"/>
    <col min="10261" max="10261" width="11.75" style="280" customWidth="1"/>
    <col min="10262" max="10491" width="7.875" style="280" customWidth="1"/>
    <col min="10492" max="10492" width="5.5" style="280" customWidth="1"/>
    <col min="10493" max="10493" width="61.25" style="280" customWidth="1"/>
    <col min="10494" max="10494" width="11.5" style="280" customWidth="1"/>
    <col min="10495" max="10495" width="10.875" style="280" customWidth="1"/>
    <col min="10496" max="10496" width="10.625" style="280"/>
    <col min="10497" max="10497" width="5.5" style="280" customWidth="1"/>
    <col min="10498" max="10498" width="79.875" style="280" customWidth="1"/>
    <col min="10499" max="10499" width="11.5" style="280" customWidth="1"/>
    <col min="10500" max="10500" width="10.875" style="280" customWidth="1"/>
    <col min="10501" max="10501" width="10.625" style="280"/>
    <col min="10502" max="10502" width="11.25" style="280" customWidth="1"/>
    <col min="10503" max="10503" width="10.75" style="280" customWidth="1"/>
    <col min="10504" max="10504" width="13.375" style="280" customWidth="1"/>
    <col min="10505" max="10505" width="1.25" style="280" customWidth="1"/>
    <col min="10506" max="10506" width="11.375" style="280" customWidth="1"/>
    <col min="10507" max="10507" width="8.75" style="280" bestFit="1" customWidth="1"/>
    <col min="10508" max="10508" width="21.75" style="280" customWidth="1"/>
    <col min="10509" max="10509" width="10.75" style="280" customWidth="1"/>
    <col min="10510" max="10516" width="7.875" style="280" customWidth="1"/>
    <col min="10517" max="10517" width="11.75" style="280" customWidth="1"/>
    <col min="10518" max="10747" width="7.875" style="280" customWidth="1"/>
    <col min="10748" max="10748" width="5.5" style="280" customWidth="1"/>
    <col min="10749" max="10749" width="61.25" style="280" customWidth="1"/>
    <col min="10750" max="10750" width="11.5" style="280" customWidth="1"/>
    <col min="10751" max="10751" width="10.875" style="280" customWidth="1"/>
    <col min="10752" max="10752" width="10.625" style="280"/>
    <col min="10753" max="10753" width="5.5" style="280" customWidth="1"/>
    <col min="10754" max="10754" width="79.875" style="280" customWidth="1"/>
    <col min="10755" max="10755" width="11.5" style="280" customWidth="1"/>
    <col min="10756" max="10756" width="10.875" style="280" customWidth="1"/>
    <col min="10757" max="10757" width="10.625" style="280"/>
    <col min="10758" max="10758" width="11.25" style="280" customWidth="1"/>
    <col min="10759" max="10759" width="10.75" style="280" customWidth="1"/>
    <col min="10760" max="10760" width="13.375" style="280" customWidth="1"/>
    <col min="10761" max="10761" width="1.25" style="280" customWidth="1"/>
    <col min="10762" max="10762" width="11.375" style="280" customWidth="1"/>
    <col min="10763" max="10763" width="8.75" style="280" bestFit="1" customWidth="1"/>
    <col min="10764" max="10764" width="21.75" style="280" customWidth="1"/>
    <col min="10765" max="10765" width="10.75" style="280" customWidth="1"/>
    <col min="10766" max="10772" width="7.875" style="280" customWidth="1"/>
    <col min="10773" max="10773" width="11.75" style="280" customWidth="1"/>
    <col min="10774" max="11003" width="7.875" style="280" customWidth="1"/>
    <col min="11004" max="11004" width="5.5" style="280" customWidth="1"/>
    <col min="11005" max="11005" width="61.25" style="280" customWidth="1"/>
    <col min="11006" max="11006" width="11.5" style="280" customWidth="1"/>
    <col min="11007" max="11007" width="10.875" style="280" customWidth="1"/>
    <col min="11008" max="11008" width="10.625" style="280"/>
    <col min="11009" max="11009" width="5.5" style="280" customWidth="1"/>
    <col min="11010" max="11010" width="79.875" style="280" customWidth="1"/>
    <col min="11011" max="11011" width="11.5" style="280" customWidth="1"/>
    <col min="11012" max="11012" width="10.875" style="280" customWidth="1"/>
    <col min="11013" max="11013" width="10.625" style="280"/>
    <col min="11014" max="11014" width="11.25" style="280" customWidth="1"/>
    <col min="11015" max="11015" width="10.75" style="280" customWidth="1"/>
    <col min="11016" max="11016" width="13.375" style="280" customWidth="1"/>
    <col min="11017" max="11017" width="1.25" style="280" customWidth="1"/>
    <col min="11018" max="11018" width="11.375" style="280" customWidth="1"/>
    <col min="11019" max="11019" width="8.75" style="280" bestFit="1" customWidth="1"/>
    <col min="11020" max="11020" width="21.75" style="280" customWidth="1"/>
    <col min="11021" max="11021" width="10.75" style="280" customWidth="1"/>
    <col min="11022" max="11028" width="7.875" style="280" customWidth="1"/>
    <col min="11029" max="11029" width="11.75" style="280" customWidth="1"/>
    <col min="11030" max="11259" width="7.875" style="280" customWidth="1"/>
    <col min="11260" max="11260" width="5.5" style="280" customWidth="1"/>
    <col min="11261" max="11261" width="61.25" style="280" customWidth="1"/>
    <col min="11262" max="11262" width="11.5" style="280" customWidth="1"/>
    <col min="11263" max="11263" width="10.875" style="280" customWidth="1"/>
    <col min="11264" max="11264" width="10.625" style="280"/>
    <col min="11265" max="11265" width="5.5" style="280" customWidth="1"/>
    <col min="11266" max="11266" width="79.875" style="280" customWidth="1"/>
    <col min="11267" max="11267" width="11.5" style="280" customWidth="1"/>
    <col min="11268" max="11268" width="10.875" style="280" customWidth="1"/>
    <col min="11269" max="11269" width="10.625" style="280"/>
    <col min="11270" max="11270" width="11.25" style="280" customWidth="1"/>
    <col min="11271" max="11271" width="10.75" style="280" customWidth="1"/>
    <col min="11272" max="11272" width="13.375" style="280" customWidth="1"/>
    <col min="11273" max="11273" width="1.25" style="280" customWidth="1"/>
    <col min="11274" max="11274" width="11.375" style="280" customWidth="1"/>
    <col min="11275" max="11275" width="8.75" style="280" bestFit="1" customWidth="1"/>
    <col min="11276" max="11276" width="21.75" style="280" customWidth="1"/>
    <col min="11277" max="11277" width="10.75" style="280" customWidth="1"/>
    <col min="11278" max="11284" width="7.875" style="280" customWidth="1"/>
    <col min="11285" max="11285" width="11.75" style="280" customWidth="1"/>
    <col min="11286" max="11515" width="7.875" style="280" customWidth="1"/>
    <col min="11516" max="11516" width="5.5" style="280" customWidth="1"/>
    <col min="11517" max="11517" width="61.25" style="280" customWidth="1"/>
    <col min="11518" max="11518" width="11.5" style="280" customWidth="1"/>
    <col min="11519" max="11519" width="10.875" style="280" customWidth="1"/>
    <col min="11520" max="11520" width="10.625" style="280"/>
    <col min="11521" max="11521" width="5.5" style="280" customWidth="1"/>
    <col min="11522" max="11522" width="79.875" style="280" customWidth="1"/>
    <col min="11523" max="11523" width="11.5" style="280" customWidth="1"/>
    <col min="11524" max="11524" width="10.875" style="280" customWidth="1"/>
    <col min="11525" max="11525" width="10.625" style="280"/>
    <col min="11526" max="11526" width="11.25" style="280" customWidth="1"/>
    <col min="11527" max="11527" width="10.75" style="280" customWidth="1"/>
    <col min="11528" max="11528" width="13.375" style="280" customWidth="1"/>
    <col min="11529" max="11529" width="1.25" style="280" customWidth="1"/>
    <col min="11530" max="11530" width="11.375" style="280" customWidth="1"/>
    <col min="11531" max="11531" width="8.75" style="280" bestFit="1" customWidth="1"/>
    <col min="11532" max="11532" width="21.75" style="280" customWidth="1"/>
    <col min="11533" max="11533" width="10.75" style="280" customWidth="1"/>
    <col min="11534" max="11540" width="7.875" style="280" customWidth="1"/>
    <col min="11541" max="11541" width="11.75" style="280" customWidth="1"/>
    <col min="11542" max="11771" width="7.875" style="280" customWidth="1"/>
    <col min="11772" max="11772" width="5.5" style="280" customWidth="1"/>
    <col min="11773" max="11773" width="61.25" style="280" customWidth="1"/>
    <col min="11774" max="11774" width="11.5" style="280" customWidth="1"/>
    <col min="11775" max="11775" width="10.875" style="280" customWidth="1"/>
    <col min="11776" max="11776" width="10.625" style="280"/>
    <col min="11777" max="11777" width="5.5" style="280" customWidth="1"/>
    <col min="11778" max="11778" width="79.875" style="280" customWidth="1"/>
    <col min="11779" max="11779" width="11.5" style="280" customWidth="1"/>
    <col min="11780" max="11780" width="10.875" style="280" customWidth="1"/>
    <col min="11781" max="11781" width="10.625" style="280"/>
    <col min="11782" max="11782" width="11.25" style="280" customWidth="1"/>
    <col min="11783" max="11783" width="10.75" style="280" customWidth="1"/>
    <col min="11784" max="11784" width="13.375" style="280" customWidth="1"/>
    <col min="11785" max="11785" width="1.25" style="280" customWidth="1"/>
    <col min="11786" max="11786" width="11.375" style="280" customWidth="1"/>
    <col min="11787" max="11787" width="8.75" style="280" bestFit="1" customWidth="1"/>
    <col min="11788" max="11788" width="21.75" style="280" customWidth="1"/>
    <col min="11789" max="11789" width="10.75" style="280" customWidth="1"/>
    <col min="11790" max="11796" width="7.875" style="280" customWidth="1"/>
    <col min="11797" max="11797" width="11.75" style="280" customWidth="1"/>
    <col min="11798" max="12027" width="7.875" style="280" customWidth="1"/>
    <col min="12028" max="12028" width="5.5" style="280" customWidth="1"/>
    <col min="12029" max="12029" width="61.25" style="280" customWidth="1"/>
    <col min="12030" max="12030" width="11.5" style="280" customWidth="1"/>
    <col min="12031" max="12031" width="10.875" style="280" customWidth="1"/>
    <col min="12032" max="12032" width="10.625" style="280"/>
    <col min="12033" max="12033" width="5.5" style="280" customWidth="1"/>
    <col min="12034" max="12034" width="79.875" style="280" customWidth="1"/>
    <col min="12035" max="12035" width="11.5" style="280" customWidth="1"/>
    <col min="12036" max="12036" width="10.875" style="280" customWidth="1"/>
    <col min="12037" max="12037" width="10.625" style="280"/>
    <col min="12038" max="12038" width="11.25" style="280" customWidth="1"/>
    <col min="12039" max="12039" width="10.75" style="280" customWidth="1"/>
    <col min="12040" max="12040" width="13.375" style="280" customWidth="1"/>
    <col min="12041" max="12041" width="1.25" style="280" customWidth="1"/>
    <col min="12042" max="12042" width="11.375" style="280" customWidth="1"/>
    <col min="12043" max="12043" width="8.75" style="280" bestFit="1" customWidth="1"/>
    <col min="12044" max="12044" width="21.75" style="280" customWidth="1"/>
    <col min="12045" max="12045" width="10.75" style="280" customWidth="1"/>
    <col min="12046" max="12052" width="7.875" style="280" customWidth="1"/>
    <col min="12053" max="12053" width="11.75" style="280" customWidth="1"/>
    <col min="12054" max="12283" width="7.875" style="280" customWidth="1"/>
    <col min="12284" max="12284" width="5.5" style="280" customWidth="1"/>
    <col min="12285" max="12285" width="61.25" style="280" customWidth="1"/>
    <col min="12286" max="12286" width="11.5" style="280" customWidth="1"/>
    <col min="12287" max="12287" width="10.875" style="280" customWidth="1"/>
    <col min="12288" max="12288" width="10.625" style="280"/>
    <col min="12289" max="12289" width="5.5" style="280" customWidth="1"/>
    <col min="12290" max="12290" width="79.875" style="280" customWidth="1"/>
    <col min="12291" max="12291" width="11.5" style="280" customWidth="1"/>
    <col min="12292" max="12292" width="10.875" style="280" customWidth="1"/>
    <col min="12293" max="12293" width="10.625" style="280"/>
    <col min="12294" max="12294" width="11.25" style="280" customWidth="1"/>
    <col min="12295" max="12295" width="10.75" style="280" customWidth="1"/>
    <col min="12296" max="12296" width="13.375" style="280" customWidth="1"/>
    <col min="12297" max="12297" width="1.25" style="280" customWidth="1"/>
    <col min="12298" max="12298" width="11.375" style="280" customWidth="1"/>
    <col min="12299" max="12299" width="8.75" style="280" bestFit="1" customWidth="1"/>
    <col min="12300" max="12300" width="21.75" style="280" customWidth="1"/>
    <col min="12301" max="12301" width="10.75" style="280" customWidth="1"/>
    <col min="12302" max="12308" width="7.875" style="280" customWidth="1"/>
    <col min="12309" max="12309" width="11.75" style="280" customWidth="1"/>
    <col min="12310" max="12539" width="7.875" style="280" customWidth="1"/>
    <col min="12540" max="12540" width="5.5" style="280" customWidth="1"/>
    <col min="12541" max="12541" width="61.25" style="280" customWidth="1"/>
    <col min="12542" max="12542" width="11.5" style="280" customWidth="1"/>
    <col min="12543" max="12543" width="10.875" style="280" customWidth="1"/>
    <col min="12544" max="12544" width="10.625" style="280"/>
    <col min="12545" max="12545" width="5.5" style="280" customWidth="1"/>
    <col min="12546" max="12546" width="79.875" style="280" customWidth="1"/>
    <col min="12547" max="12547" width="11.5" style="280" customWidth="1"/>
    <col min="12548" max="12548" width="10.875" style="280" customWidth="1"/>
    <col min="12549" max="12549" width="10.625" style="280"/>
    <col min="12550" max="12550" width="11.25" style="280" customWidth="1"/>
    <col min="12551" max="12551" width="10.75" style="280" customWidth="1"/>
    <col min="12552" max="12552" width="13.375" style="280" customWidth="1"/>
    <col min="12553" max="12553" width="1.25" style="280" customWidth="1"/>
    <col min="12554" max="12554" width="11.375" style="280" customWidth="1"/>
    <col min="12555" max="12555" width="8.75" style="280" bestFit="1" customWidth="1"/>
    <col min="12556" max="12556" width="21.75" style="280" customWidth="1"/>
    <col min="12557" max="12557" width="10.75" style="280" customWidth="1"/>
    <col min="12558" max="12564" width="7.875" style="280" customWidth="1"/>
    <col min="12565" max="12565" width="11.75" style="280" customWidth="1"/>
    <col min="12566" max="12795" width="7.875" style="280" customWidth="1"/>
    <col min="12796" max="12796" width="5.5" style="280" customWidth="1"/>
    <col min="12797" max="12797" width="61.25" style="280" customWidth="1"/>
    <col min="12798" max="12798" width="11.5" style="280" customWidth="1"/>
    <col min="12799" max="12799" width="10.875" style="280" customWidth="1"/>
    <col min="12800" max="12800" width="10.625" style="280"/>
    <col min="12801" max="12801" width="5.5" style="280" customWidth="1"/>
    <col min="12802" max="12802" width="79.875" style="280" customWidth="1"/>
    <col min="12803" max="12803" width="11.5" style="280" customWidth="1"/>
    <col min="12804" max="12804" width="10.875" style="280" customWidth="1"/>
    <col min="12805" max="12805" width="10.625" style="280"/>
    <col min="12806" max="12806" width="11.25" style="280" customWidth="1"/>
    <col min="12807" max="12807" width="10.75" style="280" customWidth="1"/>
    <col min="12808" max="12808" width="13.375" style="280" customWidth="1"/>
    <col min="12809" max="12809" width="1.25" style="280" customWidth="1"/>
    <col min="12810" max="12810" width="11.375" style="280" customWidth="1"/>
    <col min="12811" max="12811" width="8.75" style="280" bestFit="1" customWidth="1"/>
    <col min="12812" max="12812" width="21.75" style="280" customWidth="1"/>
    <col min="12813" max="12813" width="10.75" style="280" customWidth="1"/>
    <col min="12814" max="12820" width="7.875" style="280" customWidth="1"/>
    <col min="12821" max="12821" width="11.75" style="280" customWidth="1"/>
    <col min="12822" max="13051" width="7.875" style="280" customWidth="1"/>
    <col min="13052" max="13052" width="5.5" style="280" customWidth="1"/>
    <col min="13053" max="13053" width="61.25" style="280" customWidth="1"/>
    <col min="13054" max="13054" width="11.5" style="280" customWidth="1"/>
    <col min="13055" max="13055" width="10.875" style="280" customWidth="1"/>
    <col min="13056" max="13056" width="10.625" style="280"/>
    <col min="13057" max="13057" width="5.5" style="280" customWidth="1"/>
    <col min="13058" max="13058" width="79.875" style="280" customWidth="1"/>
    <col min="13059" max="13059" width="11.5" style="280" customWidth="1"/>
    <col min="13060" max="13060" width="10.875" style="280" customWidth="1"/>
    <col min="13061" max="13061" width="10.625" style="280"/>
    <col min="13062" max="13062" width="11.25" style="280" customWidth="1"/>
    <col min="13063" max="13063" width="10.75" style="280" customWidth="1"/>
    <col min="13064" max="13064" width="13.375" style="280" customWidth="1"/>
    <col min="13065" max="13065" width="1.25" style="280" customWidth="1"/>
    <col min="13066" max="13066" width="11.375" style="280" customWidth="1"/>
    <col min="13067" max="13067" width="8.75" style="280" bestFit="1" customWidth="1"/>
    <col min="13068" max="13068" width="21.75" style="280" customWidth="1"/>
    <col min="13069" max="13069" width="10.75" style="280" customWidth="1"/>
    <col min="13070" max="13076" width="7.875" style="280" customWidth="1"/>
    <col min="13077" max="13077" width="11.75" style="280" customWidth="1"/>
    <col min="13078" max="13307" width="7.875" style="280" customWidth="1"/>
    <col min="13308" max="13308" width="5.5" style="280" customWidth="1"/>
    <col min="13309" max="13309" width="61.25" style="280" customWidth="1"/>
    <col min="13310" max="13310" width="11.5" style="280" customWidth="1"/>
    <col min="13311" max="13311" width="10.875" style="280" customWidth="1"/>
    <col min="13312" max="13312" width="10.625" style="280"/>
    <col min="13313" max="13313" width="5.5" style="280" customWidth="1"/>
    <col min="13314" max="13314" width="79.875" style="280" customWidth="1"/>
    <col min="13315" max="13315" width="11.5" style="280" customWidth="1"/>
    <col min="13316" max="13316" width="10.875" style="280" customWidth="1"/>
    <col min="13317" max="13317" width="10.625" style="280"/>
    <col min="13318" max="13318" width="11.25" style="280" customWidth="1"/>
    <col min="13319" max="13319" width="10.75" style="280" customWidth="1"/>
    <col min="13320" max="13320" width="13.375" style="280" customWidth="1"/>
    <col min="13321" max="13321" width="1.25" style="280" customWidth="1"/>
    <col min="13322" max="13322" width="11.375" style="280" customWidth="1"/>
    <col min="13323" max="13323" width="8.75" style="280" bestFit="1" customWidth="1"/>
    <col min="13324" max="13324" width="21.75" style="280" customWidth="1"/>
    <col min="13325" max="13325" width="10.75" style="280" customWidth="1"/>
    <col min="13326" max="13332" width="7.875" style="280" customWidth="1"/>
    <col min="13333" max="13333" width="11.75" style="280" customWidth="1"/>
    <col min="13334" max="13563" width="7.875" style="280" customWidth="1"/>
    <col min="13564" max="13564" width="5.5" style="280" customWidth="1"/>
    <col min="13565" max="13565" width="61.25" style="280" customWidth="1"/>
    <col min="13566" max="13566" width="11.5" style="280" customWidth="1"/>
    <col min="13567" max="13567" width="10.875" style="280" customWidth="1"/>
    <col min="13568" max="13568" width="10.625" style="280"/>
    <col min="13569" max="13569" width="5.5" style="280" customWidth="1"/>
    <col min="13570" max="13570" width="79.875" style="280" customWidth="1"/>
    <col min="13571" max="13571" width="11.5" style="280" customWidth="1"/>
    <col min="13572" max="13572" width="10.875" style="280" customWidth="1"/>
    <col min="13573" max="13573" width="10.625" style="280"/>
    <col min="13574" max="13574" width="11.25" style="280" customWidth="1"/>
    <col min="13575" max="13575" width="10.75" style="280" customWidth="1"/>
    <col min="13576" max="13576" width="13.375" style="280" customWidth="1"/>
    <col min="13577" max="13577" width="1.25" style="280" customWidth="1"/>
    <col min="13578" max="13578" width="11.375" style="280" customWidth="1"/>
    <col min="13579" max="13579" width="8.75" style="280" bestFit="1" customWidth="1"/>
    <col min="13580" max="13580" width="21.75" style="280" customWidth="1"/>
    <col min="13581" max="13581" width="10.75" style="280" customWidth="1"/>
    <col min="13582" max="13588" width="7.875" style="280" customWidth="1"/>
    <col min="13589" max="13589" width="11.75" style="280" customWidth="1"/>
    <col min="13590" max="13819" width="7.875" style="280" customWidth="1"/>
    <col min="13820" max="13820" width="5.5" style="280" customWidth="1"/>
    <col min="13821" max="13821" width="61.25" style="280" customWidth="1"/>
    <col min="13822" max="13822" width="11.5" style="280" customWidth="1"/>
    <col min="13823" max="13823" width="10.875" style="280" customWidth="1"/>
    <col min="13824" max="13824" width="10.625" style="280"/>
    <col min="13825" max="13825" width="5.5" style="280" customWidth="1"/>
    <col min="13826" max="13826" width="79.875" style="280" customWidth="1"/>
    <col min="13827" max="13827" width="11.5" style="280" customWidth="1"/>
    <col min="13828" max="13828" width="10.875" style="280" customWidth="1"/>
    <col min="13829" max="13829" width="10.625" style="280"/>
    <col min="13830" max="13830" width="11.25" style="280" customWidth="1"/>
    <col min="13831" max="13831" width="10.75" style="280" customWidth="1"/>
    <col min="13832" max="13832" width="13.375" style="280" customWidth="1"/>
    <col min="13833" max="13833" width="1.25" style="280" customWidth="1"/>
    <col min="13834" max="13834" width="11.375" style="280" customWidth="1"/>
    <col min="13835" max="13835" width="8.75" style="280" bestFit="1" customWidth="1"/>
    <col min="13836" max="13836" width="21.75" style="280" customWidth="1"/>
    <col min="13837" max="13837" width="10.75" style="280" customWidth="1"/>
    <col min="13838" max="13844" width="7.875" style="280" customWidth="1"/>
    <col min="13845" max="13845" width="11.75" style="280" customWidth="1"/>
    <col min="13846" max="14075" width="7.875" style="280" customWidth="1"/>
    <col min="14076" max="14076" width="5.5" style="280" customWidth="1"/>
    <col min="14077" max="14077" width="61.25" style="280" customWidth="1"/>
    <col min="14078" max="14078" width="11.5" style="280" customWidth="1"/>
    <col min="14079" max="14079" width="10.875" style="280" customWidth="1"/>
    <col min="14080" max="14080" width="10.625" style="280"/>
    <col min="14081" max="14081" width="5.5" style="280" customWidth="1"/>
    <col min="14082" max="14082" width="79.875" style="280" customWidth="1"/>
    <col min="14083" max="14083" width="11.5" style="280" customWidth="1"/>
    <col min="14084" max="14084" width="10.875" style="280" customWidth="1"/>
    <col min="14085" max="14085" width="10.625" style="280"/>
    <col min="14086" max="14086" width="11.25" style="280" customWidth="1"/>
    <col min="14087" max="14087" width="10.75" style="280" customWidth="1"/>
    <col min="14088" max="14088" width="13.375" style="280" customWidth="1"/>
    <col min="14089" max="14089" width="1.25" style="280" customWidth="1"/>
    <col min="14090" max="14090" width="11.375" style="280" customWidth="1"/>
    <col min="14091" max="14091" width="8.75" style="280" bestFit="1" customWidth="1"/>
    <col min="14092" max="14092" width="21.75" style="280" customWidth="1"/>
    <col min="14093" max="14093" width="10.75" style="280" customWidth="1"/>
    <col min="14094" max="14100" width="7.875" style="280" customWidth="1"/>
    <col min="14101" max="14101" width="11.75" style="280" customWidth="1"/>
    <col min="14102" max="14331" width="7.875" style="280" customWidth="1"/>
    <col min="14332" max="14332" width="5.5" style="280" customWidth="1"/>
    <col min="14333" max="14333" width="61.25" style="280" customWidth="1"/>
    <col min="14334" max="14334" width="11.5" style="280" customWidth="1"/>
    <col min="14335" max="14335" width="10.875" style="280" customWidth="1"/>
    <col min="14336" max="14336" width="10.625" style="280"/>
    <col min="14337" max="14337" width="5.5" style="280" customWidth="1"/>
    <col min="14338" max="14338" width="79.875" style="280" customWidth="1"/>
    <col min="14339" max="14339" width="11.5" style="280" customWidth="1"/>
    <col min="14340" max="14340" width="10.875" style="280" customWidth="1"/>
    <col min="14341" max="14341" width="10.625" style="280"/>
    <col min="14342" max="14342" width="11.25" style="280" customWidth="1"/>
    <col min="14343" max="14343" width="10.75" style="280" customWidth="1"/>
    <col min="14344" max="14344" width="13.375" style="280" customWidth="1"/>
    <col min="14345" max="14345" width="1.25" style="280" customWidth="1"/>
    <col min="14346" max="14346" width="11.375" style="280" customWidth="1"/>
    <col min="14347" max="14347" width="8.75" style="280" bestFit="1" customWidth="1"/>
    <col min="14348" max="14348" width="21.75" style="280" customWidth="1"/>
    <col min="14349" max="14349" width="10.75" style="280" customWidth="1"/>
    <col min="14350" max="14356" width="7.875" style="280" customWidth="1"/>
    <col min="14357" max="14357" width="11.75" style="280" customWidth="1"/>
    <col min="14358" max="14587" width="7.875" style="280" customWidth="1"/>
    <col min="14588" max="14588" width="5.5" style="280" customWidth="1"/>
    <col min="14589" max="14589" width="61.25" style="280" customWidth="1"/>
    <col min="14590" max="14590" width="11.5" style="280" customWidth="1"/>
    <col min="14591" max="14591" width="10.875" style="280" customWidth="1"/>
    <col min="14592" max="14592" width="10.625" style="280"/>
    <col min="14593" max="14593" width="5.5" style="280" customWidth="1"/>
    <col min="14594" max="14594" width="79.875" style="280" customWidth="1"/>
    <col min="14595" max="14595" width="11.5" style="280" customWidth="1"/>
    <col min="14596" max="14596" width="10.875" style="280" customWidth="1"/>
    <col min="14597" max="14597" width="10.625" style="280"/>
    <col min="14598" max="14598" width="11.25" style="280" customWidth="1"/>
    <col min="14599" max="14599" width="10.75" style="280" customWidth="1"/>
    <col min="14600" max="14600" width="13.375" style="280" customWidth="1"/>
    <col min="14601" max="14601" width="1.25" style="280" customWidth="1"/>
    <col min="14602" max="14602" width="11.375" style="280" customWidth="1"/>
    <col min="14603" max="14603" width="8.75" style="280" bestFit="1" customWidth="1"/>
    <col min="14604" max="14604" width="21.75" style="280" customWidth="1"/>
    <col min="14605" max="14605" width="10.75" style="280" customWidth="1"/>
    <col min="14606" max="14612" width="7.875" style="280" customWidth="1"/>
    <col min="14613" max="14613" width="11.75" style="280" customWidth="1"/>
    <col min="14614" max="14843" width="7.875" style="280" customWidth="1"/>
    <col min="14844" max="14844" width="5.5" style="280" customWidth="1"/>
    <col min="14845" max="14845" width="61.25" style="280" customWidth="1"/>
    <col min="14846" max="14846" width="11.5" style="280" customWidth="1"/>
    <col min="14847" max="14847" width="10.875" style="280" customWidth="1"/>
    <col min="14848" max="14848" width="10.625" style="280"/>
    <col min="14849" max="14849" width="5.5" style="280" customWidth="1"/>
    <col min="14850" max="14850" width="79.875" style="280" customWidth="1"/>
    <col min="14851" max="14851" width="11.5" style="280" customWidth="1"/>
    <col min="14852" max="14852" width="10.875" style="280" customWidth="1"/>
    <col min="14853" max="14853" width="10.625" style="280"/>
    <col min="14854" max="14854" width="11.25" style="280" customWidth="1"/>
    <col min="14855" max="14855" width="10.75" style="280" customWidth="1"/>
    <col min="14856" max="14856" width="13.375" style="280" customWidth="1"/>
    <col min="14857" max="14857" width="1.25" style="280" customWidth="1"/>
    <col min="14858" max="14858" width="11.375" style="280" customWidth="1"/>
    <col min="14859" max="14859" width="8.75" style="280" bestFit="1" customWidth="1"/>
    <col min="14860" max="14860" width="21.75" style="280" customWidth="1"/>
    <col min="14861" max="14861" width="10.75" style="280" customWidth="1"/>
    <col min="14862" max="14868" width="7.875" style="280" customWidth="1"/>
    <col min="14869" max="14869" width="11.75" style="280" customWidth="1"/>
    <col min="14870" max="15099" width="7.875" style="280" customWidth="1"/>
    <col min="15100" max="15100" width="5.5" style="280" customWidth="1"/>
    <col min="15101" max="15101" width="61.25" style="280" customWidth="1"/>
    <col min="15102" max="15102" width="11.5" style="280" customWidth="1"/>
    <col min="15103" max="15103" width="10.875" style="280" customWidth="1"/>
    <col min="15104" max="15104" width="10.625" style="280"/>
    <col min="15105" max="15105" width="5.5" style="280" customWidth="1"/>
    <col min="15106" max="15106" width="79.875" style="280" customWidth="1"/>
    <col min="15107" max="15107" width="11.5" style="280" customWidth="1"/>
    <col min="15108" max="15108" width="10.875" style="280" customWidth="1"/>
    <col min="15109" max="15109" width="10.625" style="280"/>
    <col min="15110" max="15110" width="11.25" style="280" customWidth="1"/>
    <col min="15111" max="15111" width="10.75" style="280" customWidth="1"/>
    <col min="15112" max="15112" width="13.375" style="280" customWidth="1"/>
    <col min="15113" max="15113" width="1.25" style="280" customWidth="1"/>
    <col min="15114" max="15114" width="11.375" style="280" customWidth="1"/>
    <col min="15115" max="15115" width="8.75" style="280" bestFit="1" customWidth="1"/>
    <col min="15116" max="15116" width="21.75" style="280" customWidth="1"/>
    <col min="15117" max="15117" width="10.75" style="280" customWidth="1"/>
    <col min="15118" max="15124" width="7.875" style="280" customWidth="1"/>
    <col min="15125" max="15125" width="11.75" style="280" customWidth="1"/>
    <col min="15126" max="15355" width="7.875" style="280" customWidth="1"/>
    <col min="15356" max="15356" width="5.5" style="280" customWidth="1"/>
    <col min="15357" max="15357" width="61.25" style="280" customWidth="1"/>
    <col min="15358" max="15358" width="11.5" style="280" customWidth="1"/>
    <col min="15359" max="15359" width="10.875" style="280" customWidth="1"/>
    <col min="15360" max="15360" width="10.625" style="280"/>
    <col min="15361" max="15361" width="5.5" style="280" customWidth="1"/>
    <col min="15362" max="15362" width="79.875" style="280" customWidth="1"/>
    <col min="15363" max="15363" width="11.5" style="280" customWidth="1"/>
    <col min="15364" max="15364" width="10.875" style="280" customWidth="1"/>
    <col min="15365" max="15365" width="10.625" style="280"/>
    <col min="15366" max="15366" width="11.25" style="280" customWidth="1"/>
    <col min="15367" max="15367" width="10.75" style="280" customWidth="1"/>
    <col min="15368" max="15368" width="13.375" style="280" customWidth="1"/>
    <col min="15369" max="15369" width="1.25" style="280" customWidth="1"/>
    <col min="15370" max="15370" width="11.375" style="280" customWidth="1"/>
    <col min="15371" max="15371" width="8.75" style="280" bestFit="1" customWidth="1"/>
    <col min="15372" max="15372" width="21.75" style="280" customWidth="1"/>
    <col min="15373" max="15373" width="10.75" style="280" customWidth="1"/>
    <col min="15374" max="15380" width="7.875" style="280" customWidth="1"/>
    <col min="15381" max="15381" width="11.75" style="280" customWidth="1"/>
    <col min="15382" max="15611" width="7.875" style="280" customWidth="1"/>
    <col min="15612" max="15612" width="5.5" style="280" customWidth="1"/>
    <col min="15613" max="15613" width="61.25" style="280" customWidth="1"/>
    <col min="15614" max="15614" width="11.5" style="280" customWidth="1"/>
    <col min="15615" max="15615" width="10.875" style="280" customWidth="1"/>
    <col min="15616" max="15616" width="10.625" style="280"/>
    <col min="15617" max="15617" width="5.5" style="280" customWidth="1"/>
    <col min="15618" max="15618" width="79.875" style="280" customWidth="1"/>
    <col min="15619" max="15619" width="11.5" style="280" customWidth="1"/>
    <col min="15620" max="15620" width="10.875" style="280" customWidth="1"/>
    <col min="15621" max="15621" width="10.625" style="280"/>
    <col min="15622" max="15622" width="11.25" style="280" customWidth="1"/>
    <col min="15623" max="15623" width="10.75" style="280" customWidth="1"/>
    <col min="15624" max="15624" width="13.375" style="280" customWidth="1"/>
    <col min="15625" max="15625" width="1.25" style="280" customWidth="1"/>
    <col min="15626" max="15626" width="11.375" style="280" customWidth="1"/>
    <col min="15627" max="15627" width="8.75" style="280" bestFit="1" customWidth="1"/>
    <col min="15628" max="15628" width="21.75" style="280" customWidth="1"/>
    <col min="15629" max="15629" width="10.75" style="280" customWidth="1"/>
    <col min="15630" max="15636" width="7.875" style="280" customWidth="1"/>
    <col min="15637" max="15637" width="11.75" style="280" customWidth="1"/>
    <col min="15638" max="15867" width="7.875" style="280" customWidth="1"/>
    <col min="15868" max="15868" width="5.5" style="280" customWidth="1"/>
    <col min="15869" max="15869" width="61.25" style="280" customWidth="1"/>
    <col min="15870" max="15870" width="11.5" style="280" customWidth="1"/>
    <col min="15871" max="15871" width="10.875" style="280" customWidth="1"/>
    <col min="15872" max="15872" width="10.625" style="280"/>
    <col min="15873" max="15873" width="5.5" style="280" customWidth="1"/>
    <col min="15874" max="15874" width="79.875" style="280" customWidth="1"/>
    <col min="15875" max="15875" width="11.5" style="280" customWidth="1"/>
    <col min="15876" max="15876" width="10.875" style="280" customWidth="1"/>
    <col min="15877" max="15877" width="10.625" style="280"/>
    <col min="15878" max="15878" width="11.25" style="280" customWidth="1"/>
    <col min="15879" max="15879" width="10.75" style="280" customWidth="1"/>
    <col min="15880" max="15880" width="13.375" style="280" customWidth="1"/>
    <col min="15881" max="15881" width="1.25" style="280" customWidth="1"/>
    <col min="15882" max="15882" width="11.375" style="280" customWidth="1"/>
    <col min="15883" max="15883" width="8.75" style="280" bestFit="1" customWidth="1"/>
    <col min="15884" max="15884" width="21.75" style="280" customWidth="1"/>
    <col min="15885" max="15885" width="10.75" style="280" customWidth="1"/>
    <col min="15886" max="15892" width="7.875" style="280" customWidth="1"/>
    <col min="15893" max="15893" width="11.75" style="280" customWidth="1"/>
    <col min="15894" max="16123" width="7.875" style="280" customWidth="1"/>
    <col min="16124" max="16124" width="5.5" style="280" customWidth="1"/>
    <col min="16125" max="16125" width="61.25" style="280" customWidth="1"/>
    <col min="16126" max="16126" width="11.5" style="280" customWidth="1"/>
    <col min="16127" max="16127" width="10.875" style="280" customWidth="1"/>
    <col min="16128" max="16128" width="10.625" style="280"/>
    <col min="16129" max="16129" width="5.5" style="280" customWidth="1"/>
    <col min="16130" max="16130" width="79.875" style="280" customWidth="1"/>
    <col min="16131" max="16131" width="11.5" style="280" customWidth="1"/>
    <col min="16132" max="16132" width="10.875" style="280" customWidth="1"/>
    <col min="16133" max="16133" width="10.625" style="280"/>
    <col min="16134" max="16134" width="11.25" style="280" customWidth="1"/>
    <col min="16135" max="16135" width="10.75" style="280" customWidth="1"/>
    <col min="16136" max="16136" width="13.375" style="280" customWidth="1"/>
    <col min="16137" max="16137" width="1.25" style="280" customWidth="1"/>
    <col min="16138" max="16138" width="11.375" style="280" customWidth="1"/>
    <col min="16139" max="16139" width="8.75" style="280" bestFit="1" customWidth="1"/>
    <col min="16140" max="16140" width="21.75" style="280" customWidth="1"/>
    <col min="16141" max="16141" width="10.75" style="280" customWidth="1"/>
    <col min="16142" max="16148" width="7.875" style="280" customWidth="1"/>
    <col min="16149" max="16149" width="11.75" style="280" customWidth="1"/>
    <col min="16150" max="16379" width="7.875" style="280" customWidth="1"/>
    <col min="16380" max="16380" width="5.5" style="280" customWidth="1"/>
    <col min="16381" max="16381" width="61.25" style="280" customWidth="1"/>
    <col min="16382" max="16382" width="11.5" style="280" customWidth="1"/>
    <col min="16383" max="16383" width="10.875" style="280" customWidth="1"/>
    <col min="16384" max="16384" width="10.625" style="280"/>
  </cols>
  <sheetData>
    <row r="2" spans="1:8" ht="20.100000000000001" customHeight="1">
      <c r="A2" s="894" t="s">
        <v>1652</v>
      </c>
      <c r="B2" s="895"/>
      <c r="C2" s="896"/>
      <c r="D2" s="279"/>
      <c r="E2" s="897"/>
      <c r="F2" s="897"/>
      <c r="G2" s="898"/>
      <c r="H2" s="899"/>
    </row>
    <row r="3" spans="1:8" ht="20.100000000000001" customHeight="1">
      <c r="A3" s="895" t="s">
        <v>522</v>
      </c>
      <c r="B3" s="895"/>
      <c r="C3" s="896"/>
      <c r="D3" s="279"/>
      <c r="E3" s="897"/>
      <c r="F3" s="897"/>
      <c r="G3" s="898"/>
      <c r="H3" s="899"/>
    </row>
    <row r="4" spans="1:8" ht="20.100000000000001" customHeight="1">
      <c r="A4" s="900" t="s">
        <v>1639</v>
      </c>
      <c r="B4" s="901"/>
      <c r="C4" s="899"/>
      <c r="D4" s="902"/>
      <c r="E4" s="903"/>
      <c r="F4" s="903"/>
      <c r="G4" s="902"/>
      <c r="H4" s="899"/>
    </row>
    <row r="5" spans="1:8" ht="20.100000000000001" customHeight="1">
      <c r="A5" s="904" t="s">
        <v>524</v>
      </c>
      <c r="B5" s="902"/>
      <c r="C5" s="899"/>
      <c r="D5" s="902"/>
      <c r="E5" s="903"/>
      <c r="F5" s="903"/>
      <c r="G5" s="902"/>
      <c r="H5" s="899"/>
    </row>
    <row r="6" spans="1:8" ht="20.100000000000001" customHeight="1">
      <c r="A6" s="905"/>
      <c r="B6" s="905"/>
      <c r="C6" s="906"/>
      <c r="D6" s="907"/>
      <c r="E6" s="908"/>
      <c r="F6" s="909" t="s">
        <v>525</v>
      </c>
      <c r="G6" s="910"/>
      <c r="H6" s="906"/>
    </row>
    <row r="7" spans="1:8" ht="20.100000000000001" customHeight="1">
      <c r="A7" s="911" t="s">
        <v>1</v>
      </c>
      <c r="B7" s="911" t="s">
        <v>526</v>
      </c>
      <c r="C7" s="912" t="s">
        <v>527</v>
      </c>
      <c r="D7" s="911" t="s">
        <v>4</v>
      </c>
      <c r="E7" s="913" t="s">
        <v>528</v>
      </c>
      <c r="F7" s="913" t="s">
        <v>529</v>
      </c>
      <c r="G7" s="905" t="s">
        <v>11</v>
      </c>
      <c r="H7" s="912" t="s">
        <v>530</v>
      </c>
    </row>
    <row r="8" spans="1:8" ht="20.100000000000001" customHeight="1">
      <c r="A8" s="914"/>
      <c r="B8" s="914"/>
      <c r="C8" s="915"/>
      <c r="D8" s="914"/>
      <c r="E8" s="916" t="s">
        <v>531</v>
      </c>
      <c r="F8" s="916" t="s">
        <v>531</v>
      </c>
      <c r="G8" s="914" t="s">
        <v>531</v>
      </c>
      <c r="H8" s="915" t="s">
        <v>531</v>
      </c>
    </row>
    <row r="9" spans="1:8" ht="20.100000000000001" customHeight="1">
      <c r="A9" s="917">
        <v>1</v>
      </c>
      <c r="B9" s="918" t="s">
        <v>532</v>
      </c>
      <c r="C9" s="919"/>
      <c r="D9" s="920"/>
      <c r="E9" s="921"/>
      <c r="F9" s="921"/>
      <c r="G9" s="922"/>
      <c r="H9" s="923"/>
    </row>
    <row r="10" spans="1:8" ht="20.100000000000001" customHeight="1">
      <c r="A10" s="924">
        <v>1.1000000000000001</v>
      </c>
      <c r="B10" s="885" t="s">
        <v>533</v>
      </c>
      <c r="C10" s="925">
        <v>60</v>
      </c>
      <c r="D10" s="926" t="s">
        <v>232</v>
      </c>
      <c r="E10" s="927">
        <v>0</v>
      </c>
      <c r="F10" s="927">
        <v>8000</v>
      </c>
      <c r="G10" s="927">
        <v>8000</v>
      </c>
      <c r="H10" s="928">
        <v>480000</v>
      </c>
    </row>
    <row r="11" spans="1:8" ht="20.100000000000001" customHeight="1">
      <c r="A11" s="924"/>
      <c r="B11" s="885"/>
      <c r="C11" s="925"/>
      <c r="D11" s="926"/>
      <c r="E11" s="927"/>
      <c r="F11" s="927"/>
      <c r="G11" s="927"/>
      <c r="H11" s="929"/>
    </row>
    <row r="12" spans="1:8" ht="20.100000000000001" customHeight="1">
      <c r="A12" s="924"/>
      <c r="B12" s="930"/>
      <c r="C12" s="925"/>
      <c r="D12" s="926"/>
      <c r="E12" s="927"/>
      <c r="F12" s="927"/>
      <c r="G12" s="927"/>
      <c r="H12" s="929"/>
    </row>
    <row r="13" spans="1:8" ht="20.100000000000001" customHeight="1">
      <c r="A13" s="924"/>
      <c r="B13" s="930"/>
      <c r="C13" s="925"/>
      <c r="D13" s="926"/>
      <c r="E13" s="927"/>
      <c r="F13" s="927"/>
      <c r="G13" s="927"/>
      <c r="H13" s="929"/>
    </row>
    <row r="14" spans="1:8" ht="20.100000000000001" customHeight="1">
      <c r="A14" s="924"/>
      <c r="B14" s="930"/>
      <c r="C14" s="925"/>
      <c r="D14" s="926"/>
      <c r="E14" s="927"/>
      <c r="F14" s="927"/>
      <c r="G14" s="927"/>
      <c r="H14" s="929"/>
    </row>
    <row r="15" spans="1:8" ht="20.100000000000001" customHeight="1">
      <c r="A15" s="924"/>
      <c r="B15" s="930"/>
      <c r="C15" s="925"/>
      <c r="D15" s="926"/>
      <c r="E15" s="927"/>
      <c r="F15" s="927"/>
      <c r="G15" s="927"/>
      <c r="H15" s="929"/>
    </row>
    <row r="16" spans="1:8" ht="20.100000000000001" customHeight="1">
      <c r="A16" s="924"/>
      <c r="B16" s="930"/>
      <c r="C16" s="925"/>
      <c r="D16" s="926"/>
      <c r="E16" s="927"/>
      <c r="F16" s="927"/>
      <c r="G16" s="927"/>
      <c r="H16" s="929"/>
    </row>
    <row r="17" spans="1:16" ht="20.100000000000001" customHeight="1">
      <c r="A17" s="924"/>
      <c r="B17" s="930"/>
      <c r="C17" s="925"/>
      <c r="D17" s="926"/>
      <c r="E17" s="927"/>
      <c r="F17" s="927"/>
      <c r="G17" s="927"/>
      <c r="H17" s="929"/>
    </row>
    <row r="18" spans="1:16" ht="20.100000000000001" customHeight="1">
      <c r="A18" s="924"/>
      <c r="B18" s="930"/>
      <c r="C18" s="925"/>
      <c r="D18" s="926"/>
      <c r="E18" s="927"/>
      <c r="F18" s="927"/>
      <c r="G18" s="927"/>
      <c r="H18" s="929"/>
    </row>
    <row r="19" spans="1:16" ht="20.100000000000001" customHeight="1">
      <c r="A19" s="924"/>
      <c r="B19" s="930"/>
      <c r="C19" s="281"/>
      <c r="D19" s="924"/>
      <c r="E19" s="281"/>
      <c r="F19" s="281"/>
      <c r="G19" s="281"/>
      <c r="H19" s="281"/>
    </row>
    <row r="20" spans="1:16" ht="20.100000000000001" customHeight="1">
      <c r="A20" s="931"/>
      <c r="B20" s="932" t="s">
        <v>534</v>
      </c>
      <c r="C20" s="281"/>
      <c r="D20" s="924"/>
      <c r="E20" s="281"/>
      <c r="F20" s="281"/>
      <c r="G20" s="281"/>
      <c r="H20" s="281"/>
      <c r="L20" s="282"/>
      <c r="M20" s="283"/>
      <c r="N20" s="284"/>
      <c r="O20" s="284"/>
      <c r="P20" s="285"/>
    </row>
    <row r="21" spans="1:16" ht="20.100000000000001" customHeight="1">
      <c r="A21" s="933"/>
      <c r="B21" s="932"/>
      <c r="C21" s="281"/>
      <c r="D21" s="924"/>
      <c r="E21" s="281"/>
      <c r="F21" s="281"/>
      <c r="G21" s="281"/>
      <c r="H21" s="281"/>
      <c r="L21" s="286"/>
      <c r="M21" s="287"/>
      <c r="N21" s="285"/>
      <c r="O21" s="288"/>
      <c r="P21" s="285"/>
    </row>
    <row r="22" spans="1:16" ht="20.100000000000001" customHeight="1">
      <c r="A22" s="933"/>
      <c r="B22" s="932"/>
      <c r="C22" s="281"/>
      <c r="D22" s="924"/>
      <c r="E22" s="281"/>
      <c r="F22" s="281"/>
      <c r="G22" s="281"/>
      <c r="H22" s="281"/>
      <c r="L22" s="286"/>
      <c r="M22" s="287"/>
      <c r="N22" s="285"/>
      <c r="O22" s="288"/>
      <c r="P22" s="285"/>
    </row>
    <row r="23" spans="1:16" ht="20.100000000000001" customHeight="1">
      <c r="A23" s="933"/>
      <c r="B23" s="932"/>
      <c r="C23" s="281"/>
      <c r="D23" s="924"/>
      <c r="E23" s="281"/>
      <c r="F23" s="281"/>
      <c r="G23" s="281"/>
      <c r="H23" s="281"/>
      <c r="L23" s="286"/>
      <c r="M23" s="287"/>
      <c r="N23" s="285"/>
      <c r="O23" s="288"/>
      <c r="P23" s="285"/>
    </row>
    <row r="24" spans="1:16" ht="20.100000000000001" customHeight="1">
      <c r="A24" s="933"/>
      <c r="B24" s="932"/>
      <c r="C24" s="281"/>
      <c r="D24" s="924"/>
      <c r="E24" s="281"/>
      <c r="F24" s="281"/>
      <c r="G24" s="281"/>
      <c r="H24" s="281"/>
      <c r="L24" s="286"/>
      <c r="M24" s="287"/>
      <c r="N24" s="285"/>
      <c r="O24" s="288"/>
      <c r="P24" s="285"/>
    </row>
    <row r="25" spans="1:16" ht="20.100000000000001" customHeight="1">
      <c r="A25" s="933"/>
      <c r="B25" s="932"/>
      <c r="C25" s="281"/>
      <c r="D25" s="924"/>
      <c r="E25" s="281"/>
      <c r="F25" s="281"/>
      <c r="G25" s="281"/>
      <c r="H25" s="281"/>
      <c r="L25" s="287"/>
      <c r="M25" s="287"/>
      <c r="N25" s="285"/>
      <c r="O25" s="288"/>
      <c r="P25" s="285"/>
    </row>
    <row r="26" spans="1:16" ht="20.100000000000001" customHeight="1">
      <c r="A26" s="933"/>
      <c r="B26" s="932"/>
      <c r="C26" s="281"/>
      <c r="D26" s="924"/>
      <c r="E26" s="281"/>
      <c r="F26" s="281"/>
      <c r="G26" s="281"/>
      <c r="H26" s="281"/>
      <c r="L26" s="287"/>
      <c r="M26" s="287"/>
      <c r="N26" s="285"/>
      <c r="O26" s="288"/>
      <c r="P26" s="285"/>
    </row>
    <row r="27" spans="1:16" ht="20.100000000000001" customHeight="1">
      <c r="A27" s="933"/>
      <c r="B27" s="934" t="s">
        <v>535</v>
      </c>
      <c r="C27" s="935"/>
      <c r="D27" s="936"/>
      <c r="E27" s="937"/>
      <c r="F27" s="937"/>
      <c r="G27" s="938"/>
      <c r="H27" s="939"/>
    </row>
    <row r="28" spans="1:16" ht="20.100000000000001" customHeight="1">
      <c r="A28" s="933"/>
      <c r="B28" s="940"/>
      <c r="C28" s="939"/>
      <c r="D28" s="941"/>
      <c r="E28" s="942"/>
      <c r="F28" s="943"/>
      <c r="G28" s="944"/>
      <c r="H28" s="945"/>
    </row>
    <row r="29" spans="1:16" ht="20.100000000000001" customHeight="1">
      <c r="A29" s="946"/>
      <c r="B29" s="947" t="s">
        <v>536</v>
      </c>
      <c r="C29" s="948"/>
      <c r="D29" s="947"/>
      <c r="E29" s="949"/>
      <c r="F29" s="949"/>
      <c r="G29" s="950"/>
      <c r="H29" s="950">
        <v>480000</v>
      </c>
    </row>
    <row r="30" spans="1:16" ht="20.100000000000001" customHeight="1">
      <c r="A30" s="951"/>
      <c r="B30" s="952" t="s">
        <v>537</v>
      </c>
      <c r="C30" s="953"/>
      <c r="D30" s="954"/>
      <c r="E30" s="955"/>
      <c r="F30" s="955"/>
      <c r="G30" s="956"/>
      <c r="H30" s="957">
        <v>480000</v>
      </c>
    </row>
    <row r="31" spans="1:16" ht="19.7" hidden="1" customHeight="1">
      <c r="A31" s="904" t="s">
        <v>538</v>
      </c>
      <c r="B31" s="902"/>
      <c r="C31" s="899"/>
      <c r="D31" s="902"/>
      <c r="E31" s="903"/>
      <c r="F31" s="903"/>
      <c r="G31" s="902"/>
      <c r="H31" s="899"/>
    </row>
    <row r="32" spans="1:16" ht="19.7" hidden="1" customHeight="1">
      <c r="A32" s="958" t="s">
        <v>539</v>
      </c>
      <c r="B32" s="902"/>
      <c r="C32" s="899"/>
      <c r="D32" s="902"/>
      <c r="E32" s="903"/>
      <c r="F32" s="903"/>
      <c r="G32" s="902"/>
      <c r="H32" s="899"/>
    </row>
    <row r="33" spans="1:22" ht="19.7" hidden="1" customHeight="1">
      <c r="A33" s="958" t="s">
        <v>540</v>
      </c>
      <c r="B33" s="902"/>
      <c r="C33" s="899"/>
      <c r="D33" s="902"/>
      <c r="E33" s="903"/>
      <c r="F33" s="903"/>
      <c r="G33" s="902"/>
      <c r="H33" s="899"/>
    </row>
    <row r="34" spans="1:22" ht="19.7" hidden="1" customHeight="1">
      <c r="A34" s="904" t="s">
        <v>541</v>
      </c>
      <c r="B34" s="902"/>
      <c r="C34" s="899"/>
      <c r="D34" s="902"/>
      <c r="E34" s="903"/>
      <c r="F34" s="903"/>
      <c r="G34" s="902"/>
      <c r="H34" s="899"/>
    </row>
    <row r="35" spans="1:22" ht="19.7" hidden="1" customHeight="1">
      <c r="A35" s="904"/>
      <c r="B35" s="902"/>
      <c r="C35" s="899"/>
      <c r="D35" s="902"/>
      <c r="E35" s="903"/>
      <c r="F35" s="903"/>
      <c r="G35" s="902"/>
      <c r="H35" s="899"/>
    </row>
    <row r="36" spans="1:22" ht="19.7" hidden="1" customHeight="1">
      <c r="A36" s="959" t="s">
        <v>1639</v>
      </c>
      <c r="B36" s="902"/>
      <c r="C36" s="899"/>
      <c r="D36" s="902"/>
      <c r="E36" s="903"/>
      <c r="F36" s="903"/>
      <c r="G36" s="902"/>
      <c r="H36" s="899"/>
    </row>
    <row r="37" spans="1:22" ht="19.7" hidden="1" customHeight="1">
      <c r="A37" s="960" t="e">
        <v>#REF!</v>
      </c>
      <c r="B37" s="902"/>
      <c r="C37" s="899"/>
      <c r="D37" s="902"/>
      <c r="E37" s="903"/>
      <c r="F37" s="903"/>
      <c r="G37" s="902"/>
      <c r="H37" s="899"/>
    </row>
    <row r="38" spans="1:22" ht="19.7" hidden="1" customHeight="1">
      <c r="A38" s="904" t="s">
        <v>524</v>
      </c>
      <c r="B38" s="902"/>
      <c r="C38" s="899"/>
      <c r="D38" s="902"/>
      <c r="E38" s="903"/>
      <c r="F38" s="903"/>
      <c r="G38" s="902"/>
      <c r="H38" s="899"/>
    </row>
    <row r="39" spans="1:22" ht="19.7" hidden="1" customHeight="1">
      <c r="A39" s="905"/>
      <c r="B39" s="905"/>
      <c r="C39" s="906"/>
      <c r="D39" s="907"/>
      <c r="E39" s="908"/>
      <c r="F39" s="909" t="s">
        <v>525</v>
      </c>
      <c r="G39" s="910"/>
      <c r="H39" s="906"/>
    </row>
    <row r="40" spans="1:22" ht="19.7" hidden="1" customHeight="1">
      <c r="A40" s="911" t="s">
        <v>1</v>
      </c>
      <c r="B40" s="911" t="s">
        <v>526</v>
      </c>
      <c r="C40" s="912" t="s">
        <v>527</v>
      </c>
      <c r="D40" s="911" t="s">
        <v>4</v>
      </c>
      <c r="E40" s="913" t="s">
        <v>528</v>
      </c>
      <c r="F40" s="913" t="s">
        <v>529</v>
      </c>
      <c r="G40" s="905" t="s">
        <v>11</v>
      </c>
      <c r="H40" s="912" t="s">
        <v>530</v>
      </c>
    </row>
    <row r="41" spans="1:22" ht="19.7" hidden="1" customHeight="1">
      <c r="A41" s="914"/>
      <c r="B41" s="914"/>
      <c r="C41" s="915"/>
      <c r="D41" s="914"/>
      <c r="E41" s="916" t="s">
        <v>531</v>
      </c>
      <c r="F41" s="916" t="s">
        <v>531</v>
      </c>
      <c r="G41" s="914" t="s">
        <v>531</v>
      </c>
      <c r="H41" s="915" t="s">
        <v>531</v>
      </c>
    </row>
    <row r="42" spans="1:22" ht="19.7" hidden="1" customHeight="1">
      <c r="A42" s="917">
        <v>2</v>
      </c>
      <c r="B42" s="961" t="s">
        <v>542</v>
      </c>
      <c r="C42" s="919"/>
      <c r="D42" s="920"/>
      <c r="E42" s="921"/>
      <c r="F42" s="921"/>
      <c r="G42" s="922"/>
      <c r="H42" s="923"/>
      <c r="M42" s="289"/>
      <c r="N42" s="289"/>
      <c r="O42" s="289"/>
      <c r="P42" s="289"/>
      <c r="Q42" s="279"/>
      <c r="R42" s="279"/>
      <c r="S42" s="279"/>
      <c r="T42" s="289" t="s">
        <v>4</v>
      </c>
      <c r="U42" s="280" t="s">
        <v>543</v>
      </c>
    </row>
    <row r="43" spans="1:22" ht="19.7" hidden="1" customHeight="1">
      <c r="A43" s="924">
        <v>2.1</v>
      </c>
      <c r="B43" s="930" t="s">
        <v>544</v>
      </c>
      <c r="C43" s="962">
        <v>1744</v>
      </c>
      <c r="D43" s="924" t="s">
        <v>196</v>
      </c>
      <c r="E43" s="963">
        <v>657.741421214605</v>
      </c>
      <c r="F43" s="963"/>
      <c r="G43" s="281">
        <v>657.741421214605</v>
      </c>
      <c r="H43" s="964">
        <v>1147101.0385982711</v>
      </c>
      <c r="J43" s="280" t="s">
        <v>545</v>
      </c>
      <c r="M43" s="290"/>
      <c r="N43" s="290"/>
      <c r="O43" s="290"/>
      <c r="P43" s="290"/>
      <c r="Q43" s="291"/>
      <c r="R43" s="279"/>
      <c r="T43" s="290" t="s">
        <v>546</v>
      </c>
      <c r="U43" s="292">
        <f>+S43+Q43</f>
        <v>0</v>
      </c>
      <c r="V43" s="280" t="s">
        <v>547</v>
      </c>
    </row>
    <row r="44" spans="1:22" ht="19.7" hidden="1" customHeight="1">
      <c r="A44" s="924"/>
      <c r="B44" s="930" t="s">
        <v>548</v>
      </c>
      <c r="C44" s="963">
        <v>1744</v>
      </c>
      <c r="D44" s="924" t="s">
        <v>196</v>
      </c>
      <c r="E44" s="963"/>
      <c r="F44" s="963">
        <v>80</v>
      </c>
      <c r="G44" s="281">
        <v>80</v>
      </c>
      <c r="H44" s="964">
        <v>139520</v>
      </c>
      <c r="M44" s="290"/>
      <c r="N44" s="290"/>
      <c r="O44" s="293"/>
      <c r="P44" s="290"/>
      <c r="Q44" s="291"/>
      <c r="R44" s="279"/>
      <c r="T44" s="290" t="s">
        <v>549</v>
      </c>
      <c r="U44" s="292">
        <f>+S44+Q44</f>
        <v>0</v>
      </c>
      <c r="V44" s="280" t="s">
        <v>547</v>
      </c>
    </row>
    <row r="45" spans="1:22" ht="19.7" hidden="1" customHeight="1">
      <c r="A45" s="924"/>
      <c r="B45" s="930" t="s">
        <v>550</v>
      </c>
      <c r="C45" s="963">
        <v>1744</v>
      </c>
      <c r="D45" s="924" t="s">
        <v>196</v>
      </c>
      <c r="E45" s="963"/>
      <c r="F45" s="963">
        <v>40</v>
      </c>
      <c r="G45" s="281">
        <v>40</v>
      </c>
      <c r="H45" s="964">
        <v>69760</v>
      </c>
      <c r="R45" s="279"/>
      <c r="U45" s="294"/>
    </row>
    <row r="46" spans="1:22" ht="19.7" hidden="1" customHeight="1">
      <c r="A46" s="924">
        <v>2.2000000000000002</v>
      </c>
      <c r="B46" s="930" t="s">
        <v>551</v>
      </c>
      <c r="C46" s="963">
        <v>1</v>
      </c>
      <c r="D46" s="924" t="s">
        <v>47</v>
      </c>
      <c r="E46" s="963">
        <v>7210.9850000000006</v>
      </c>
      <c r="F46" s="963">
        <v>1350</v>
      </c>
      <c r="G46" s="281">
        <v>8560.9850000000006</v>
      </c>
      <c r="H46" s="964">
        <v>8560.9850000000006</v>
      </c>
      <c r="N46" s="290"/>
      <c r="O46" s="295"/>
      <c r="P46" s="290"/>
      <c r="Q46" s="291"/>
      <c r="R46" s="279"/>
      <c r="T46" s="290" t="s">
        <v>549</v>
      </c>
      <c r="U46" s="292">
        <f>+S46+Q46</f>
        <v>0</v>
      </c>
      <c r="V46" s="280" t="s">
        <v>547</v>
      </c>
    </row>
    <row r="47" spans="1:22" ht="19.7" hidden="1" customHeight="1">
      <c r="A47" s="924"/>
      <c r="B47" s="930"/>
      <c r="C47" s="281"/>
      <c r="D47" s="924"/>
      <c r="E47" s="281"/>
      <c r="F47" s="281"/>
      <c r="G47" s="281"/>
      <c r="H47" s="281"/>
      <c r="P47" s="290"/>
      <c r="U47" s="296">
        <f>SUM(U43:U46)</f>
        <v>0</v>
      </c>
      <c r="V47" s="280" t="s">
        <v>547</v>
      </c>
    </row>
    <row r="48" spans="1:22" ht="19.7" hidden="1" customHeight="1">
      <c r="A48" s="924"/>
      <c r="B48" s="930"/>
      <c r="C48" s="281"/>
      <c r="D48" s="924"/>
      <c r="E48" s="281"/>
      <c r="F48" s="281"/>
      <c r="G48" s="281"/>
      <c r="H48" s="281"/>
      <c r="P48" s="290"/>
      <c r="U48" s="296"/>
    </row>
    <row r="49" spans="1:22" ht="19.7" hidden="1" customHeight="1">
      <c r="A49" s="924"/>
      <c r="B49" s="930"/>
      <c r="C49" s="281"/>
      <c r="D49" s="924"/>
      <c r="E49" s="281"/>
      <c r="F49" s="281"/>
      <c r="G49" s="281"/>
      <c r="H49" s="281"/>
      <c r="P49" s="290"/>
      <c r="U49" s="296"/>
    </row>
    <row r="50" spans="1:22" ht="19.7" hidden="1" customHeight="1">
      <c r="A50" s="924"/>
      <c r="B50" s="930"/>
      <c r="C50" s="281"/>
      <c r="D50" s="924"/>
      <c r="E50" s="281"/>
      <c r="F50" s="281"/>
      <c r="G50" s="281"/>
      <c r="H50" s="964"/>
      <c r="U50" s="291">
        <f>+U47/10</f>
        <v>0</v>
      </c>
      <c r="V50" s="280" t="s">
        <v>547</v>
      </c>
    </row>
    <row r="51" spans="1:22" ht="19.7" hidden="1" customHeight="1">
      <c r="A51" s="933"/>
      <c r="B51" s="930"/>
      <c r="C51" s="965"/>
      <c r="D51" s="924"/>
      <c r="E51" s="966"/>
      <c r="F51" s="966"/>
      <c r="G51" s="281"/>
      <c r="H51" s="965"/>
      <c r="U51" s="295">
        <f>+U50/2</f>
        <v>0</v>
      </c>
      <c r="V51" s="280" t="s">
        <v>547</v>
      </c>
    </row>
    <row r="52" spans="1:22" ht="19.7" hidden="1" customHeight="1">
      <c r="A52" s="933"/>
      <c r="B52" s="930"/>
      <c r="C52" s="965"/>
      <c r="D52" s="924"/>
      <c r="E52" s="966"/>
      <c r="F52" s="966"/>
      <c r="G52" s="281"/>
      <c r="H52" s="965"/>
    </row>
    <row r="53" spans="1:22" ht="19.7" hidden="1" customHeight="1">
      <c r="A53" s="967"/>
      <c r="B53" s="946"/>
      <c r="C53" s="948"/>
      <c r="D53" s="947"/>
      <c r="E53" s="968"/>
      <c r="F53" s="968"/>
      <c r="G53" s="950"/>
      <c r="H53" s="948"/>
    </row>
    <row r="54" spans="1:22" ht="19.7" hidden="1" customHeight="1">
      <c r="A54" s="924"/>
      <c r="B54" s="930"/>
      <c r="C54" s="281"/>
      <c r="D54" s="924"/>
      <c r="E54" s="281"/>
      <c r="F54" s="969"/>
      <c r="G54" s="281"/>
      <c r="H54" s="964"/>
    </row>
    <row r="55" spans="1:22" ht="19.7" hidden="1" customHeight="1">
      <c r="A55" s="931"/>
      <c r="B55" s="930"/>
      <c r="C55" s="965"/>
      <c r="D55" s="924"/>
      <c r="E55" s="966"/>
      <c r="F55" s="966"/>
      <c r="G55" s="281"/>
      <c r="H55" s="965"/>
    </row>
    <row r="56" spans="1:22" ht="19.7" hidden="1" customHeight="1">
      <c r="A56" s="931"/>
      <c r="B56" s="930" t="s">
        <v>552</v>
      </c>
      <c r="C56" s="281"/>
      <c r="D56" s="924"/>
      <c r="E56" s="966"/>
      <c r="F56" s="969"/>
      <c r="G56" s="281"/>
      <c r="H56" s="965"/>
    </row>
    <row r="57" spans="1:22" ht="19.7" hidden="1" customHeight="1">
      <c r="A57" s="933"/>
      <c r="B57" s="930" t="s">
        <v>553</v>
      </c>
      <c r="C57" s="965"/>
      <c r="D57" s="924"/>
      <c r="E57" s="966"/>
      <c r="F57" s="966"/>
      <c r="G57" s="281"/>
      <c r="H57" s="965"/>
    </row>
    <row r="58" spans="1:22" ht="19.7" hidden="1" customHeight="1">
      <c r="A58" s="933"/>
      <c r="B58" s="930" t="s">
        <v>554</v>
      </c>
      <c r="C58" s="965"/>
      <c r="D58" s="924"/>
      <c r="E58" s="966"/>
      <c r="F58" s="969"/>
      <c r="G58" s="281"/>
      <c r="H58" s="965"/>
    </row>
    <row r="59" spans="1:22" ht="19.7" hidden="1" customHeight="1">
      <c r="A59" s="946"/>
      <c r="B59" s="946"/>
      <c r="C59" s="948"/>
      <c r="D59" s="947"/>
      <c r="E59" s="949"/>
      <c r="F59" s="949"/>
      <c r="G59" s="950"/>
      <c r="H59" s="948"/>
    </row>
    <row r="60" spans="1:22" ht="19.7" hidden="1" customHeight="1">
      <c r="A60" s="951"/>
      <c r="B60" s="952" t="s">
        <v>555</v>
      </c>
      <c r="C60" s="953"/>
      <c r="D60" s="954"/>
      <c r="E60" s="955"/>
      <c r="F60" s="955"/>
      <c r="G60" s="956"/>
      <c r="H60" s="953">
        <v>1364942</v>
      </c>
    </row>
    <row r="61" spans="1:22" ht="20.100000000000001" customHeight="1">
      <c r="A61" s="894" t="s">
        <v>1652</v>
      </c>
      <c r="B61" s="895"/>
      <c r="C61" s="896"/>
      <c r="D61" s="279"/>
      <c r="E61" s="897"/>
      <c r="F61" s="897"/>
      <c r="G61" s="898"/>
      <c r="H61" s="899"/>
    </row>
    <row r="62" spans="1:22" ht="20.100000000000001" customHeight="1">
      <c r="A62" s="895" t="s">
        <v>556</v>
      </c>
      <c r="B62" s="895"/>
      <c r="C62" s="896"/>
      <c r="D62" s="279"/>
      <c r="E62" s="897"/>
      <c r="F62" s="897"/>
      <c r="G62" s="898"/>
      <c r="H62" s="899"/>
    </row>
    <row r="63" spans="1:22" ht="20.100000000000001" customHeight="1">
      <c r="A63" s="900" t="s">
        <v>1639</v>
      </c>
      <c r="B63" s="901"/>
      <c r="C63" s="899"/>
      <c r="D63" s="902"/>
      <c r="E63" s="903"/>
      <c r="F63" s="903"/>
      <c r="G63" s="902"/>
      <c r="H63" s="899"/>
    </row>
    <row r="64" spans="1:22" ht="20.100000000000001" customHeight="1">
      <c r="A64" s="904" t="s">
        <v>524</v>
      </c>
      <c r="B64" s="902"/>
      <c r="C64" s="899"/>
      <c r="D64" s="902"/>
      <c r="E64" s="903"/>
      <c r="F64" s="903"/>
      <c r="G64" s="902"/>
      <c r="H64" s="899"/>
    </row>
    <row r="65" spans="1:13" ht="20.100000000000001" customHeight="1">
      <c r="A65" s="905"/>
      <c r="B65" s="905"/>
      <c r="C65" s="906"/>
      <c r="D65" s="907"/>
      <c r="E65" s="908"/>
      <c r="F65" s="909" t="s">
        <v>525</v>
      </c>
      <c r="G65" s="910"/>
      <c r="H65" s="906"/>
    </row>
    <row r="66" spans="1:13" ht="20.100000000000001" customHeight="1">
      <c r="A66" s="911" t="s">
        <v>1</v>
      </c>
      <c r="B66" s="911" t="s">
        <v>526</v>
      </c>
      <c r="C66" s="912" t="s">
        <v>527</v>
      </c>
      <c r="D66" s="911" t="s">
        <v>4</v>
      </c>
      <c r="E66" s="913" t="s">
        <v>528</v>
      </c>
      <c r="F66" s="913" t="s">
        <v>529</v>
      </c>
      <c r="G66" s="905" t="s">
        <v>11</v>
      </c>
      <c r="H66" s="912" t="s">
        <v>530</v>
      </c>
    </row>
    <row r="67" spans="1:13" ht="20.100000000000001" customHeight="1">
      <c r="A67" s="914"/>
      <c r="B67" s="914"/>
      <c r="C67" s="915"/>
      <c r="D67" s="914"/>
      <c r="E67" s="916" t="s">
        <v>531</v>
      </c>
      <c r="F67" s="916" t="s">
        <v>531</v>
      </c>
      <c r="G67" s="914" t="s">
        <v>531</v>
      </c>
      <c r="H67" s="915" t="s">
        <v>531</v>
      </c>
    </row>
    <row r="68" spans="1:13" ht="20.100000000000001" customHeight="1">
      <c r="A68" s="917">
        <v>2</v>
      </c>
      <c r="B68" s="970" t="s">
        <v>557</v>
      </c>
      <c r="C68" s="919"/>
      <c r="D68" s="920"/>
      <c r="E68" s="921"/>
      <c r="F68" s="921"/>
      <c r="G68" s="922"/>
      <c r="H68" s="923"/>
    </row>
    <row r="69" spans="1:13" ht="20.100000000000001" customHeight="1">
      <c r="A69" s="924">
        <v>2.1</v>
      </c>
      <c r="B69" s="971" t="s">
        <v>1514</v>
      </c>
      <c r="C69" s="972">
        <v>270</v>
      </c>
      <c r="D69" s="973" t="s">
        <v>232</v>
      </c>
      <c r="E69" s="972">
        <v>2100</v>
      </c>
      <c r="F69" s="972">
        <v>0</v>
      </c>
      <c r="G69" s="972">
        <v>2100</v>
      </c>
      <c r="H69" s="974">
        <v>567000</v>
      </c>
    </row>
    <row r="70" spans="1:13" ht="20.100000000000001" customHeight="1">
      <c r="A70" s="924"/>
      <c r="B70" s="975" t="s">
        <v>558</v>
      </c>
      <c r="C70" s="972">
        <v>1400</v>
      </c>
      <c r="D70" s="973" t="s">
        <v>47</v>
      </c>
      <c r="E70" s="972">
        <v>0</v>
      </c>
      <c r="F70" s="972">
        <v>30</v>
      </c>
      <c r="G70" s="972">
        <v>30</v>
      </c>
      <c r="H70" s="974">
        <v>42000</v>
      </c>
    </row>
    <row r="71" spans="1:13" ht="20.100000000000001" customHeight="1">
      <c r="A71" s="924"/>
      <c r="B71" s="975" t="s">
        <v>559</v>
      </c>
      <c r="C71" s="972">
        <v>40</v>
      </c>
      <c r="D71" s="973" t="s">
        <v>47</v>
      </c>
      <c r="E71" s="972">
        <v>2232</v>
      </c>
      <c r="F71" s="972"/>
      <c r="G71" s="972">
        <v>2232</v>
      </c>
      <c r="H71" s="974">
        <v>89280</v>
      </c>
    </row>
    <row r="72" spans="1:13" ht="20.100000000000001" customHeight="1">
      <c r="A72" s="924"/>
      <c r="B72" s="971" t="s">
        <v>560</v>
      </c>
      <c r="C72" s="972">
        <v>3894</v>
      </c>
      <c r="D72" s="973" t="s">
        <v>13</v>
      </c>
      <c r="E72" s="976">
        <v>20</v>
      </c>
      <c r="F72" s="976">
        <v>8</v>
      </c>
      <c r="G72" s="972">
        <v>28</v>
      </c>
      <c r="H72" s="974">
        <v>109032</v>
      </c>
    </row>
    <row r="73" spans="1:13" ht="20.100000000000001" customHeight="1">
      <c r="A73" s="931"/>
      <c r="B73" s="977" t="s">
        <v>561</v>
      </c>
      <c r="C73" s="978"/>
      <c r="D73" s="979"/>
      <c r="E73" s="978"/>
      <c r="F73" s="978"/>
      <c r="G73" s="978"/>
      <c r="H73" s="974"/>
    </row>
    <row r="74" spans="1:13" ht="20.100000000000001" customHeight="1">
      <c r="A74" s="933"/>
      <c r="B74" s="980" t="s">
        <v>562</v>
      </c>
      <c r="C74" s="281"/>
      <c r="D74" s="924"/>
      <c r="E74" s="281"/>
      <c r="F74" s="281"/>
      <c r="G74" s="281"/>
      <c r="H74" s="281"/>
      <c r="M74" s="279"/>
    </row>
    <row r="75" spans="1:13" ht="20.100000000000001" customHeight="1">
      <c r="A75" s="933"/>
      <c r="B75" s="980" t="s">
        <v>563</v>
      </c>
      <c r="C75" s="281"/>
      <c r="D75" s="924"/>
      <c r="E75" s="281"/>
      <c r="F75" s="281"/>
      <c r="G75" s="281"/>
      <c r="H75" s="281"/>
      <c r="J75" s="297"/>
      <c r="K75" s="297"/>
      <c r="L75" s="297"/>
      <c r="M75" s="279"/>
    </row>
    <row r="76" spans="1:13" ht="20.100000000000001" customHeight="1">
      <c r="A76" s="933"/>
      <c r="B76" s="980" t="s">
        <v>1511</v>
      </c>
      <c r="C76" s="281"/>
      <c r="D76" s="924"/>
      <c r="E76" s="281"/>
      <c r="F76" s="281"/>
      <c r="G76" s="281"/>
      <c r="H76" s="281"/>
      <c r="J76" s="297"/>
    </row>
    <row r="77" spans="1:13" ht="20.100000000000001" customHeight="1">
      <c r="A77" s="933"/>
      <c r="B77" s="980" t="s">
        <v>564</v>
      </c>
      <c r="C77" s="281"/>
      <c r="D77" s="924"/>
      <c r="E77" s="281"/>
      <c r="F77" s="281"/>
      <c r="G77" s="281"/>
      <c r="H77" s="281"/>
      <c r="J77" s="297"/>
    </row>
    <row r="78" spans="1:13" ht="20.100000000000001" customHeight="1">
      <c r="A78" s="933"/>
      <c r="B78" s="980" t="s">
        <v>1531</v>
      </c>
      <c r="C78" s="281"/>
      <c r="D78" s="924"/>
      <c r="E78" s="281"/>
      <c r="F78" s="281"/>
      <c r="G78" s="281"/>
      <c r="H78" s="281"/>
    </row>
    <row r="79" spans="1:13" ht="20.100000000000001" customHeight="1">
      <c r="A79" s="933"/>
      <c r="B79" s="980" t="s">
        <v>1512</v>
      </c>
      <c r="C79" s="281"/>
      <c r="D79" s="924"/>
      <c r="E79" s="281"/>
      <c r="F79" s="281"/>
      <c r="G79" s="281"/>
      <c r="H79" s="281"/>
      <c r="J79" s="311"/>
    </row>
    <row r="80" spans="1:13" ht="20.100000000000001" customHeight="1">
      <c r="A80" s="933"/>
      <c r="B80" s="980" t="s">
        <v>674</v>
      </c>
      <c r="C80" s="281"/>
      <c r="D80" s="924"/>
      <c r="E80" s="281"/>
      <c r="F80" s="281"/>
      <c r="G80" s="281"/>
      <c r="H80" s="281"/>
    </row>
    <row r="81" spans="1:10" ht="20.100000000000001" customHeight="1">
      <c r="A81" s="933"/>
      <c r="B81" s="980" t="s">
        <v>673</v>
      </c>
      <c r="C81" s="281"/>
      <c r="D81" s="924"/>
      <c r="E81" s="281"/>
      <c r="F81" s="281"/>
      <c r="G81" s="281"/>
      <c r="H81" s="281"/>
      <c r="J81" s="297"/>
    </row>
    <row r="82" spans="1:10" ht="20.100000000000001" customHeight="1">
      <c r="A82" s="933"/>
      <c r="B82" s="980" t="s">
        <v>590</v>
      </c>
      <c r="C82" s="281"/>
      <c r="D82" s="924"/>
      <c r="E82" s="966"/>
      <c r="F82" s="981"/>
      <c r="G82" s="281"/>
      <c r="H82" s="965"/>
      <c r="J82" s="297"/>
    </row>
    <row r="83" spans="1:10" ht="20.100000000000001" customHeight="1">
      <c r="A83" s="967"/>
      <c r="B83" s="980" t="s">
        <v>1513</v>
      </c>
      <c r="C83" s="950"/>
      <c r="D83" s="947"/>
      <c r="E83" s="968"/>
      <c r="F83" s="982"/>
      <c r="G83" s="950"/>
      <c r="H83" s="948"/>
      <c r="J83" s="311"/>
    </row>
    <row r="84" spans="1:10" ht="20.100000000000001" customHeight="1">
      <c r="A84" s="967"/>
      <c r="B84" s="980" t="s">
        <v>565</v>
      </c>
      <c r="C84" s="950"/>
      <c r="D84" s="947"/>
      <c r="E84" s="968"/>
      <c r="F84" s="982"/>
      <c r="G84" s="950"/>
      <c r="H84" s="948"/>
    </row>
    <row r="85" spans="1:10" ht="20.100000000000001" customHeight="1">
      <c r="A85" s="967"/>
      <c r="B85" s="983"/>
      <c r="C85" s="950"/>
      <c r="D85" s="947"/>
      <c r="E85" s="968"/>
      <c r="F85" s="982"/>
      <c r="G85" s="950"/>
      <c r="H85" s="948"/>
    </row>
    <row r="86" spans="1:10" ht="20.100000000000001" customHeight="1">
      <c r="A86" s="967"/>
      <c r="B86" s="983" t="s">
        <v>86</v>
      </c>
      <c r="C86" s="950"/>
      <c r="D86" s="947"/>
      <c r="E86" s="968"/>
      <c r="F86" s="982"/>
      <c r="G86" s="950"/>
      <c r="H86" s="948"/>
    </row>
    <row r="87" spans="1:10" ht="20.100000000000001" customHeight="1">
      <c r="A87" s="984"/>
      <c r="B87" s="985"/>
      <c r="C87" s="986"/>
      <c r="D87" s="987"/>
      <c r="E87" s="988"/>
      <c r="F87" s="989"/>
      <c r="G87" s="986"/>
      <c r="H87" s="990"/>
    </row>
    <row r="88" spans="1:10" ht="20.100000000000001" customHeight="1">
      <c r="A88" s="991"/>
      <c r="B88" s="911" t="s">
        <v>566</v>
      </c>
      <c r="C88" s="992"/>
      <c r="D88" s="911"/>
      <c r="E88" s="993"/>
      <c r="F88" s="993"/>
      <c r="G88" s="994"/>
      <c r="H88" s="994">
        <v>807312</v>
      </c>
    </row>
    <row r="89" spans="1:10" ht="20.100000000000001" customHeight="1">
      <c r="A89" s="951"/>
      <c r="B89" s="952" t="s">
        <v>537</v>
      </c>
      <c r="C89" s="953"/>
      <c r="D89" s="954"/>
      <c r="E89" s="955"/>
      <c r="F89" s="955"/>
      <c r="G89" s="956"/>
      <c r="H89" s="957">
        <v>807300</v>
      </c>
    </row>
    <row r="90" spans="1:10" ht="19.7" hidden="1" customHeight="1">
      <c r="A90" s="894" t="s">
        <v>582</v>
      </c>
      <c r="B90" s="895"/>
      <c r="C90" s="896"/>
      <c r="D90" s="279"/>
      <c r="E90" s="897"/>
      <c r="F90" s="897"/>
      <c r="G90" s="898"/>
      <c r="H90" s="899"/>
    </row>
    <row r="91" spans="1:10" ht="19.7" hidden="1" customHeight="1">
      <c r="A91" s="895" t="s">
        <v>567</v>
      </c>
      <c r="B91" s="895"/>
      <c r="C91" s="896"/>
      <c r="D91" s="279"/>
      <c r="E91" s="897"/>
      <c r="F91" s="897"/>
      <c r="G91" s="898"/>
      <c r="H91" s="899"/>
    </row>
    <row r="92" spans="1:10" ht="19.7" hidden="1" customHeight="1">
      <c r="A92" s="895" t="s">
        <v>568</v>
      </c>
      <c r="B92" s="895"/>
      <c r="C92" s="896"/>
      <c r="D92" s="279"/>
      <c r="E92" s="897"/>
      <c r="F92" s="897"/>
      <c r="G92" s="898"/>
      <c r="H92" s="899"/>
    </row>
    <row r="93" spans="1:10" ht="19.7" hidden="1" customHeight="1">
      <c r="A93" s="900" t="s">
        <v>523</v>
      </c>
      <c r="B93" s="901"/>
      <c r="C93" s="899"/>
      <c r="D93" s="902"/>
      <c r="E93" s="903"/>
      <c r="F93" s="903"/>
      <c r="G93" s="902"/>
      <c r="H93" s="899"/>
    </row>
    <row r="94" spans="1:10" ht="19.7" hidden="1" customHeight="1">
      <c r="A94" s="904" t="s">
        <v>524</v>
      </c>
      <c r="B94" s="902"/>
      <c r="C94" s="899"/>
      <c r="D94" s="902"/>
      <c r="E94" s="903"/>
      <c r="F94" s="903"/>
      <c r="G94" s="902"/>
      <c r="H94" s="899"/>
    </row>
    <row r="95" spans="1:10" ht="19.7" hidden="1" customHeight="1">
      <c r="A95" s="905"/>
      <c r="B95" s="905"/>
      <c r="C95" s="906"/>
      <c r="D95" s="907"/>
      <c r="E95" s="908"/>
      <c r="F95" s="909" t="s">
        <v>525</v>
      </c>
      <c r="G95" s="910"/>
      <c r="H95" s="906"/>
    </row>
    <row r="96" spans="1:10" ht="19.7" hidden="1" customHeight="1">
      <c r="A96" s="911" t="s">
        <v>1</v>
      </c>
      <c r="B96" s="911" t="s">
        <v>526</v>
      </c>
      <c r="C96" s="912" t="s">
        <v>527</v>
      </c>
      <c r="D96" s="911" t="s">
        <v>4</v>
      </c>
      <c r="E96" s="913" t="s">
        <v>528</v>
      </c>
      <c r="F96" s="913" t="s">
        <v>529</v>
      </c>
      <c r="G96" s="905" t="s">
        <v>11</v>
      </c>
      <c r="H96" s="912" t="s">
        <v>530</v>
      </c>
    </row>
    <row r="97" spans="1:10" ht="19.7" hidden="1" customHeight="1">
      <c r="A97" s="914"/>
      <c r="B97" s="914"/>
      <c r="C97" s="915"/>
      <c r="D97" s="914"/>
      <c r="E97" s="916" t="s">
        <v>531</v>
      </c>
      <c r="F97" s="916" t="s">
        <v>531</v>
      </c>
      <c r="G97" s="914" t="s">
        <v>531</v>
      </c>
      <c r="H97" s="915" t="s">
        <v>531</v>
      </c>
    </row>
    <row r="98" spans="1:10" ht="19.7" hidden="1" customHeight="1">
      <c r="A98" s="917">
        <v>3</v>
      </c>
      <c r="B98" s="970" t="s">
        <v>569</v>
      </c>
      <c r="C98" s="919"/>
      <c r="D98" s="920"/>
      <c r="E98" s="921"/>
      <c r="F98" s="921"/>
      <c r="G98" s="922"/>
      <c r="H98" s="923"/>
    </row>
    <row r="99" spans="1:10" ht="19.7" hidden="1" customHeight="1">
      <c r="A99" s="995"/>
      <c r="B99" s="930" t="s">
        <v>570</v>
      </c>
      <c r="C99" s="996">
        <v>459.99999999999994</v>
      </c>
      <c r="D99" s="924" t="s">
        <v>232</v>
      </c>
      <c r="E99" s="281"/>
      <c r="F99" s="281">
        <v>4000</v>
      </c>
      <c r="G99" s="281">
        <v>4000</v>
      </c>
      <c r="H99" s="964">
        <v>1839999.9999999998</v>
      </c>
      <c r="J99" s="280">
        <f>22*0.7</f>
        <v>15.399999999999999</v>
      </c>
    </row>
    <row r="100" spans="1:10" ht="19.7" hidden="1" customHeight="1">
      <c r="A100" s="995"/>
      <c r="B100" s="930"/>
      <c r="C100" s="996"/>
      <c r="D100" s="924"/>
      <c r="E100" s="281"/>
      <c r="F100" s="281"/>
      <c r="G100" s="281"/>
      <c r="H100" s="964"/>
    </row>
    <row r="101" spans="1:10" ht="19.7" hidden="1" customHeight="1">
      <c r="A101" s="995"/>
      <c r="B101" s="930"/>
      <c r="C101" s="996"/>
      <c r="D101" s="924"/>
      <c r="E101" s="281"/>
      <c r="F101" s="281"/>
      <c r="G101" s="281"/>
      <c r="H101" s="964"/>
    </row>
    <row r="102" spans="1:10" ht="19.7" hidden="1" customHeight="1">
      <c r="A102" s="995"/>
      <c r="B102" s="930"/>
      <c r="C102" s="996"/>
      <c r="D102" s="924"/>
      <c r="E102" s="281"/>
      <c r="F102" s="281"/>
      <c r="G102" s="281"/>
      <c r="H102" s="964"/>
    </row>
    <row r="103" spans="1:10" ht="19.7" hidden="1" customHeight="1">
      <c r="A103" s="995"/>
      <c r="B103" s="930"/>
      <c r="C103" s="996"/>
      <c r="D103" s="979"/>
      <c r="E103" s="281"/>
      <c r="F103" s="281"/>
      <c r="G103" s="281"/>
      <c r="H103" s="964"/>
    </row>
    <row r="104" spans="1:10" ht="19.7" hidden="1" customHeight="1">
      <c r="A104" s="924"/>
      <c r="B104" s="930"/>
      <c r="C104" s="996"/>
      <c r="D104" s="924"/>
      <c r="E104" s="281"/>
      <c r="F104" s="281"/>
      <c r="G104" s="281"/>
      <c r="H104" s="997"/>
    </row>
    <row r="105" spans="1:10" ht="19.7" hidden="1" customHeight="1">
      <c r="A105" s="924"/>
      <c r="B105" s="930"/>
      <c r="C105" s="996"/>
      <c r="D105" s="924"/>
      <c r="E105" s="281"/>
      <c r="F105" s="281"/>
      <c r="G105" s="281"/>
      <c r="H105" s="997"/>
    </row>
    <row r="106" spans="1:10" s="298" customFormat="1" ht="19.7" hidden="1" customHeight="1">
      <c r="A106" s="931"/>
      <c r="B106" s="930" t="s">
        <v>571</v>
      </c>
      <c r="C106" s="281"/>
      <c r="D106" s="924"/>
      <c r="E106" s="966"/>
      <c r="F106" s="969"/>
      <c r="G106" s="281"/>
      <c r="H106" s="965"/>
    </row>
    <row r="107" spans="1:10" s="298" customFormat="1" ht="19.7" hidden="1" customHeight="1">
      <c r="A107" s="933"/>
      <c r="B107" s="930" t="s">
        <v>572</v>
      </c>
      <c r="C107" s="281"/>
      <c r="D107" s="924"/>
      <c r="E107" s="966"/>
      <c r="F107" s="969"/>
      <c r="G107" s="281"/>
      <c r="H107" s="965"/>
    </row>
    <row r="108" spans="1:10" s="298" customFormat="1" ht="19.7" hidden="1" customHeight="1">
      <c r="A108" s="933"/>
      <c r="B108" s="930" t="s">
        <v>573</v>
      </c>
      <c r="C108" s="281"/>
      <c r="D108" s="924"/>
      <c r="E108" s="966"/>
      <c r="F108" s="969"/>
      <c r="G108" s="281"/>
      <c r="H108" s="965"/>
      <c r="J108" s="281">
        <f>2000*30</f>
        <v>60000</v>
      </c>
    </row>
    <row r="109" spans="1:10" s="298" customFormat="1" ht="19.7" hidden="1" customHeight="1">
      <c r="A109" s="933"/>
      <c r="B109" s="930" t="s">
        <v>574</v>
      </c>
      <c r="C109" s="281"/>
      <c r="D109" s="924"/>
      <c r="E109" s="966"/>
      <c r="F109" s="969"/>
      <c r="G109" s="281"/>
      <c r="H109" s="965"/>
      <c r="J109" s="281">
        <f>+J108/30</f>
        <v>2000</v>
      </c>
    </row>
    <row r="110" spans="1:10" s="298" customFormat="1" ht="19.7" hidden="1" customHeight="1">
      <c r="A110" s="933"/>
      <c r="B110" s="930" t="s">
        <v>575</v>
      </c>
      <c r="C110" s="281"/>
      <c r="D110" s="924"/>
      <c r="E110" s="966"/>
      <c r="F110" s="969"/>
      <c r="G110" s="281"/>
      <c r="H110" s="965"/>
    </row>
    <row r="111" spans="1:10" s="298" customFormat="1" ht="19.7" hidden="1" customHeight="1">
      <c r="A111" s="933"/>
      <c r="B111" s="930"/>
      <c r="C111" s="281"/>
      <c r="D111" s="924"/>
      <c r="E111" s="966"/>
      <c r="F111" s="969"/>
      <c r="G111" s="281"/>
      <c r="H111" s="965"/>
      <c r="J111" s="291">
        <v>159219000</v>
      </c>
    </row>
    <row r="112" spans="1:10" s="298" customFormat="1" ht="19.7" hidden="1" customHeight="1">
      <c r="A112" s="933"/>
      <c r="B112" s="930" t="s">
        <v>576</v>
      </c>
      <c r="C112" s="281"/>
      <c r="D112" s="924"/>
      <c r="E112" s="966"/>
      <c r="F112" s="969"/>
      <c r="G112" s="281"/>
      <c r="H112" s="965"/>
      <c r="J112" s="291">
        <f>J111*0.15</f>
        <v>23882850</v>
      </c>
    </row>
    <row r="113" spans="1:10" s="298" customFormat="1" ht="19.7" hidden="1" customHeight="1">
      <c r="A113" s="933"/>
      <c r="B113" s="930" t="s">
        <v>577</v>
      </c>
      <c r="C113" s="965"/>
      <c r="D113" s="924"/>
      <c r="E113" s="966"/>
      <c r="F113" s="966"/>
      <c r="G113" s="281"/>
      <c r="H113" s="965"/>
      <c r="J113" s="291">
        <f>22*30</f>
        <v>660</v>
      </c>
    </row>
    <row r="114" spans="1:10" s="298" customFormat="1" ht="19.7" hidden="1" customHeight="1">
      <c r="A114" s="933"/>
      <c r="B114" s="998" t="s">
        <v>578</v>
      </c>
      <c r="C114" s="965"/>
      <c r="D114" s="924"/>
      <c r="E114" s="966"/>
      <c r="F114" s="966"/>
      <c r="G114" s="281"/>
      <c r="H114" s="965"/>
      <c r="J114" s="291">
        <f>ROUND((J112/1000000)*1000000/J113/353,0)</f>
        <v>103</v>
      </c>
    </row>
    <row r="115" spans="1:10" ht="19.7" hidden="1" customHeight="1">
      <c r="A115" s="933"/>
      <c r="B115" s="930"/>
      <c r="C115" s="281"/>
      <c r="D115" s="924"/>
      <c r="E115" s="281"/>
      <c r="F115" s="281"/>
      <c r="G115" s="281"/>
      <c r="H115" s="281"/>
    </row>
    <row r="116" spans="1:10" ht="19.7" hidden="1" customHeight="1">
      <c r="A116" s="933"/>
      <c r="B116" s="930"/>
      <c r="C116" s="281"/>
      <c r="D116" s="924"/>
      <c r="E116" s="281"/>
      <c r="F116" s="281"/>
      <c r="G116" s="281"/>
      <c r="H116" s="281"/>
    </row>
    <row r="117" spans="1:10" ht="19.7" hidden="1" customHeight="1">
      <c r="A117" s="991"/>
      <c r="B117" s="911" t="s">
        <v>579</v>
      </c>
      <c r="C117" s="992"/>
      <c r="D117" s="911"/>
      <c r="E117" s="993"/>
      <c r="F117" s="993"/>
      <c r="G117" s="994"/>
      <c r="H117" s="994">
        <v>1839999.9999999998</v>
      </c>
    </row>
    <row r="118" spans="1:10" ht="19.7" hidden="1" customHeight="1">
      <c r="A118" s="951"/>
      <c r="B118" s="952" t="s">
        <v>537</v>
      </c>
      <c r="C118" s="953"/>
      <c r="D118" s="954"/>
      <c r="E118" s="955"/>
      <c r="F118" s="955"/>
      <c r="G118" s="956"/>
      <c r="H118" s="957">
        <v>1840000</v>
      </c>
    </row>
    <row r="119" spans="1:10" ht="20.100000000000001" customHeight="1">
      <c r="A119" s="894" t="s">
        <v>1652</v>
      </c>
      <c r="B119" s="895"/>
      <c r="C119" s="896"/>
      <c r="D119" s="279"/>
      <c r="E119" s="897"/>
      <c r="F119" s="897"/>
      <c r="G119" s="898"/>
      <c r="H119" s="899"/>
    </row>
    <row r="120" spans="1:10" ht="20.100000000000001" customHeight="1">
      <c r="A120" s="895" t="s">
        <v>580</v>
      </c>
      <c r="B120" s="895"/>
      <c r="C120" s="896"/>
      <c r="D120" s="279"/>
      <c r="E120" s="897"/>
      <c r="F120" s="897"/>
      <c r="G120" s="898"/>
      <c r="H120" s="899"/>
    </row>
    <row r="121" spans="1:10" ht="20.100000000000001" customHeight="1">
      <c r="A121" s="900" t="s">
        <v>1639</v>
      </c>
      <c r="B121" s="901"/>
      <c r="C121" s="899"/>
      <c r="D121" s="902"/>
      <c r="E121" s="903"/>
      <c r="F121" s="903"/>
      <c r="G121" s="902"/>
      <c r="H121" s="899"/>
    </row>
    <row r="122" spans="1:10" ht="20.100000000000001" customHeight="1">
      <c r="A122" s="904" t="s">
        <v>524</v>
      </c>
      <c r="B122" s="902"/>
      <c r="C122" s="899"/>
      <c r="D122" s="902"/>
      <c r="E122" s="903"/>
      <c r="F122" s="903"/>
      <c r="G122" s="902"/>
      <c r="H122" s="899"/>
    </row>
    <row r="123" spans="1:10" ht="20.100000000000001" customHeight="1">
      <c r="A123" s="905"/>
      <c r="B123" s="905"/>
      <c r="C123" s="906"/>
      <c r="D123" s="907"/>
      <c r="E123" s="908"/>
      <c r="F123" s="909" t="s">
        <v>525</v>
      </c>
      <c r="G123" s="910"/>
      <c r="H123" s="906"/>
    </row>
    <row r="124" spans="1:10" ht="20.100000000000001" customHeight="1">
      <c r="A124" s="911" t="s">
        <v>1</v>
      </c>
      <c r="B124" s="911" t="s">
        <v>526</v>
      </c>
      <c r="C124" s="912" t="s">
        <v>527</v>
      </c>
      <c r="D124" s="911" t="s">
        <v>4</v>
      </c>
      <c r="E124" s="913" t="s">
        <v>528</v>
      </c>
      <c r="F124" s="913" t="s">
        <v>529</v>
      </c>
      <c r="G124" s="905" t="s">
        <v>11</v>
      </c>
      <c r="H124" s="912" t="s">
        <v>530</v>
      </c>
    </row>
    <row r="125" spans="1:10" ht="20.100000000000001" customHeight="1">
      <c r="A125" s="914"/>
      <c r="B125" s="914"/>
      <c r="C125" s="915"/>
      <c r="D125" s="914"/>
      <c r="E125" s="916" t="s">
        <v>531</v>
      </c>
      <c r="F125" s="916" t="s">
        <v>531</v>
      </c>
      <c r="G125" s="914" t="s">
        <v>531</v>
      </c>
      <c r="H125" s="915" t="s">
        <v>531</v>
      </c>
    </row>
    <row r="126" spans="1:10" ht="20.100000000000001" customHeight="1">
      <c r="A126" s="917">
        <v>3</v>
      </c>
      <c r="B126" s="970" t="s">
        <v>542</v>
      </c>
      <c r="C126" s="919"/>
      <c r="D126" s="920"/>
      <c r="E126" s="921"/>
      <c r="F126" s="921"/>
      <c r="G126" s="922"/>
      <c r="H126" s="923"/>
    </row>
    <row r="127" spans="1:10" ht="20.100000000000001" customHeight="1">
      <c r="A127" s="995"/>
      <c r="B127" s="930" t="s">
        <v>544</v>
      </c>
      <c r="C127" s="996">
        <v>400</v>
      </c>
      <c r="D127" s="924" t="s">
        <v>196</v>
      </c>
      <c r="E127" s="281">
        <v>657.74142121460454</v>
      </c>
      <c r="F127" s="281"/>
      <c r="G127" s="281">
        <v>657.74142121460454</v>
      </c>
      <c r="H127" s="964">
        <v>263096.5684858418</v>
      </c>
    </row>
    <row r="128" spans="1:10" ht="20.100000000000001" customHeight="1">
      <c r="A128" s="995"/>
      <c r="B128" s="930" t="s">
        <v>548</v>
      </c>
      <c r="C128" s="996">
        <v>400</v>
      </c>
      <c r="D128" s="924" t="s">
        <v>196</v>
      </c>
      <c r="E128" s="281">
        <v>0</v>
      </c>
      <c r="F128" s="281">
        <v>80</v>
      </c>
      <c r="G128" s="281">
        <v>80</v>
      </c>
      <c r="H128" s="964">
        <v>32000</v>
      </c>
    </row>
    <row r="129" spans="1:8" ht="20.100000000000001" customHeight="1">
      <c r="A129" s="995"/>
      <c r="B129" s="930" t="s">
        <v>550</v>
      </c>
      <c r="C129" s="996">
        <v>400</v>
      </c>
      <c r="D129" s="924" t="s">
        <v>196</v>
      </c>
      <c r="E129" s="281">
        <v>0</v>
      </c>
      <c r="F129" s="281">
        <v>40</v>
      </c>
      <c r="G129" s="281">
        <v>40</v>
      </c>
      <c r="H129" s="964">
        <v>16000</v>
      </c>
    </row>
    <row r="130" spans="1:8" ht="20.100000000000001" customHeight="1">
      <c r="A130" s="995"/>
      <c r="B130" s="930" t="s">
        <v>551</v>
      </c>
      <c r="C130" s="996">
        <v>1</v>
      </c>
      <c r="D130" s="924" t="s">
        <v>47</v>
      </c>
      <c r="E130" s="281">
        <v>7210.9850000000006</v>
      </c>
      <c r="F130" s="281">
        <v>1350</v>
      </c>
      <c r="G130" s="281">
        <v>8560.9850000000006</v>
      </c>
      <c r="H130" s="964">
        <v>8560.9850000000006</v>
      </c>
    </row>
    <row r="131" spans="1:8" ht="20.100000000000001" customHeight="1">
      <c r="A131" s="995"/>
      <c r="B131" s="930"/>
      <c r="C131" s="996"/>
      <c r="D131" s="924"/>
      <c r="E131" s="281"/>
      <c r="F131" s="281"/>
      <c r="G131" s="281"/>
      <c r="H131" s="964"/>
    </row>
    <row r="132" spans="1:8" ht="20.100000000000001" customHeight="1">
      <c r="A132" s="995"/>
      <c r="B132" s="930"/>
      <c r="C132" s="996"/>
      <c r="D132" s="924"/>
      <c r="E132" s="281"/>
      <c r="F132" s="281"/>
      <c r="G132" s="281"/>
      <c r="H132" s="964"/>
    </row>
    <row r="133" spans="1:8" ht="20.100000000000001" customHeight="1">
      <c r="A133" s="924"/>
      <c r="B133" s="930"/>
      <c r="C133" s="996"/>
      <c r="D133" s="924"/>
      <c r="E133" s="281"/>
      <c r="F133" s="281"/>
      <c r="G133" s="281"/>
      <c r="H133" s="997"/>
    </row>
    <row r="134" spans="1:8" ht="20.100000000000001" customHeight="1">
      <c r="A134" s="924"/>
      <c r="B134" s="930"/>
      <c r="C134" s="996"/>
      <c r="D134" s="924"/>
      <c r="E134" s="281"/>
      <c r="F134" s="281"/>
      <c r="G134" s="281"/>
      <c r="H134" s="997"/>
    </row>
    <row r="135" spans="1:8" ht="20.100000000000001" customHeight="1">
      <c r="A135" s="924"/>
      <c r="B135" s="930"/>
      <c r="C135" s="996"/>
      <c r="D135" s="924"/>
      <c r="E135" s="281"/>
      <c r="F135" s="281"/>
      <c r="G135" s="281"/>
      <c r="H135" s="997"/>
    </row>
    <row r="136" spans="1:8" ht="20.100000000000001" customHeight="1">
      <c r="A136" s="924"/>
      <c r="B136" s="930"/>
      <c r="C136" s="996"/>
      <c r="D136" s="924"/>
      <c r="E136" s="281"/>
      <c r="F136" s="281"/>
      <c r="G136" s="281"/>
      <c r="H136" s="997"/>
    </row>
    <row r="137" spans="1:8" ht="20.100000000000001" customHeight="1">
      <c r="A137" s="924"/>
      <c r="B137" s="930"/>
      <c r="C137" s="996"/>
      <c r="D137" s="924"/>
      <c r="E137" s="281"/>
      <c r="F137" s="281"/>
      <c r="G137" s="281"/>
      <c r="H137" s="997"/>
    </row>
    <row r="138" spans="1:8" ht="20.100000000000001" customHeight="1">
      <c r="A138" s="924"/>
      <c r="B138" s="930"/>
      <c r="C138" s="996"/>
      <c r="D138" s="924"/>
      <c r="E138" s="281"/>
      <c r="F138" s="281"/>
      <c r="G138" s="281"/>
      <c r="H138" s="997"/>
    </row>
    <row r="139" spans="1:8" ht="20.100000000000001" customHeight="1">
      <c r="A139" s="924"/>
      <c r="B139" s="930"/>
      <c r="C139" s="996"/>
      <c r="D139" s="924"/>
      <c r="E139" s="281"/>
      <c r="F139" s="281"/>
      <c r="G139" s="281"/>
      <c r="H139" s="997"/>
    </row>
    <row r="140" spans="1:8" ht="20.100000000000001" customHeight="1">
      <c r="A140" s="924"/>
      <c r="B140" s="930"/>
      <c r="C140" s="996"/>
      <c r="D140" s="924"/>
      <c r="E140" s="281"/>
      <c r="F140" s="281"/>
      <c r="G140" s="281"/>
      <c r="H140" s="997"/>
    </row>
    <row r="141" spans="1:8" ht="20.100000000000001" customHeight="1">
      <c r="A141" s="924"/>
      <c r="B141" s="930"/>
      <c r="C141" s="996"/>
      <c r="D141" s="924"/>
      <c r="E141" s="281"/>
      <c r="F141" s="281"/>
      <c r="G141" s="281"/>
      <c r="H141" s="964"/>
    </row>
    <row r="142" spans="1:8" ht="20.100000000000001" customHeight="1">
      <c r="A142" s="924"/>
      <c r="B142" s="930"/>
      <c r="C142" s="281"/>
      <c r="D142" s="924"/>
      <c r="E142" s="281"/>
      <c r="F142" s="281"/>
      <c r="G142" s="281"/>
      <c r="H142" s="281"/>
    </row>
    <row r="143" spans="1:8" ht="20.100000000000001" customHeight="1">
      <c r="A143" s="931"/>
      <c r="B143" s="930"/>
      <c r="C143" s="281"/>
      <c r="D143" s="924"/>
      <c r="E143" s="281"/>
      <c r="F143" s="281"/>
      <c r="G143" s="281"/>
      <c r="H143" s="281"/>
    </row>
    <row r="144" spans="1:8" ht="20.100000000000001" customHeight="1">
      <c r="A144" s="933"/>
      <c r="B144" s="930"/>
      <c r="C144" s="281"/>
      <c r="D144" s="924"/>
      <c r="E144" s="281"/>
      <c r="F144" s="281"/>
      <c r="G144" s="281"/>
      <c r="H144" s="281"/>
    </row>
    <row r="145" spans="1:8" ht="20.100000000000001" customHeight="1">
      <c r="A145" s="991"/>
      <c r="B145" s="911" t="s">
        <v>581</v>
      </c>
      <c r="C145" s="992"/>
      <c r="D145" s="911"/>
      <c r="E145" s="993"/>
      <c r="F145" s="993"/>
      <c r="G145" s="994"/>
      <c r="H145" s="994">
        <v>319657.55348584178</v>
      </c>
    </row>
    <row r="146" spans="1:8" ht="20.100000000000001" customHeight="1">
      <c r="A146" s="951"/>
      <c r="B146" s="952" t="s">
        <v>537</v>
      </c>
      <c r="C146" s="953"/>
      <c r="D146" s="954"/>
      <c r="E146" s="955"/>
      <c r="F146" s="955"/>
      <c r="G146" s="956"/>
      <c r="H146" s="957">
        <v>319600</v>
      </c>
    </row>
  </sheetData>
  <pageMargins left="0.23622047244094491" right="0.23622047244094491" top="0.59055118110236227" bottom="0.35433070866141736" header="0.31496062992125984" footer="0.31496062992125984"/>
  <pageSetup paperSize="9" scale="90" orientation="landscape" r:id="rId1"/>
  <headerFooter>
    <oddHeader>&amp;R&amp;"TH SarabunPSK,ธรรมดา"&amp;14ปร.4 (พ) แผ่นที่ &amp;P/&amp;N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218E1-77BF-46F7-B055-7EC0343C5B3F}">
  <sheetPr>
    <tabColor rgb="FFFF0000"/>
  </sheetPr>
  <dimension ref="A1:T40"/>
  <sheetViews>
    <sheetView showGridLines="0" showRowColHeaders="0" view="pageBreakPreview" zoomScale="70" zoomScaleNormal="145" zoomScaleSheetLayoutView="70" workbookViewId="0">
      <selection activeCell="L3" sqref="L3:M3"/>
    </sheetView>
  </sheetViews>
  <sheetFormatPr defaultColWidth="0" defaultRowHeight="21.4" customHeight="1" zeroHeight="1"/>
  <cols>
    <col min="1" max="1" width="5.625" style="2" customWidth="1"/>
    <col min="2" max="3" width="10.625" style="2" customWidth="1"/>
    <col min="4" max="8" width="11.625" style="2" hidden="1" customWidth="1"/>
    <col min="9" max="14" width="10.625" style="2" customWidth="1"/>
    <col min="15" max="15" width="13.625" style="2" customWidth="1"/>
    <col min="16" max="16" width="11.625" style="2" hidden="1" customWidth="1"/>
    <col min="17" max="17" width="13.375" style="2" hidden="1" customWidth="1"/>
    <col min="18" max="18" width="11.625" style="2" hidden="1" customWidth="1"/>
    <col min="19" max="16384" width="8.75" style="2" hidden="1"/>
  </cols>
  <sheetData>
    <row r="1" spans="2:20" ht="18.75">
      <c r="N1" s="78" t="s">
        <v>197</v>
      </c>
      <c r="Q1" s="79" t="s">
        <v>198</v>
      </c>
      <c r="R1" s="80">
        <f>L3/1000000</f>
        <v>73.252699000000007</v>
      </c>
    </row>
    <row r="2" spans="2:20" ht="18.75">
      <c r="J2" s="1008" t="s">
        <v>199</v>
      </c>
      <c r="K2" s="1008"/>
      <c r="L2" s="1008"/>
      <c r="M2" s="1008"/>
      <c r="N2" s="81"/>
      <c r="Q2" s="79" t="s">
        <v>200</v>
      </c>
      <c r="R2" s="80">
        <f>VLOOKUP(R1,B12:B34,1)</f>
        <v>70</v>
      </c>
      <c r="S2" s="80">
        <f>VLOOKUP(R2,$B$12:$N$34,13,FALSE)</f>
        <v>1.2067000000000001</v>
      </c>
    </row>
    <row r="3" spans="2:20" ht="18.75">
      <c r="J3" s="82" t="s">
        <v>201</v>
      </c>
      <c r="L3" s="1009">
        <f>'ปร.5 อ.ศูนย์เรียนรู้-LAB'!C13+'ปร.5 ผัง'!C12</f>
        <v>73252699</v>
      </c>
      <c r="M3" s="1009"/>
      <c r="Q3" s="79" t="s">
        <v>202</v>
      </c>
      <c r="R3" s="80">
        <f>MATCH(R2,B12:B34)</f>
        <v>13</v>
      </c>
    </row>
    <row r="4" spans="2:20" ht="18.75">
      <c r="J4" s="82" t="s">
        <v>203</v>
      </c>
      <c r="L4" s="1010">
        <f>IF(L3=0,0,IF(L3&lt;=500000,N12,IF(L3=500000000,N34,IF(L3&gt;500000000,N35,S6))))</f>
        <v>1.2067000000000001</v>
      </c>
      <c r="M4" s="1010"/>
      <c r="Q4" s="79" t="s">
        <v>204</v>
      </c>
      <c r="R4" s="80">
        <f>R3+1</f>
        <v>14</v>
      </c>
    </row>
    <row r="5" spans="2:20" ht="18.75">
      <c r="J5" s="82" t="s">
        <v>205</v>
      </c>
      <c r="L5" s="1011">
        <f>ROUND(L3*L4,2)</f>
        <v>88394031.879999995</v>
      </c>
      <c r="M5" s="1011"/>
      <c r="Q5" s="79" t="s">
        <v>206</v>
      </c>
      <c r="R5" s="80">
        <f>INDEX(B12:B34,R4)</f>
        <v>80</v>
      </c>
      <c r="S5" s="80">
        <f>VLOOKUP(R5,$B$12:$N$34,13,FALSE)</f>
        <v>1.2067000000000001</v>
      </c>
    </row>
    <row r="6" spans="2:20" ht="18.75">
      <c r="Q6" s="1" t="s">
        <v>207</v>
      </c>
      <c r="S6" s="80">
        <f>ROUND((S2-((S2-S5)*(R1-R2)/(R5-R2))),4)</f>
        <v>1.2067000000000001</v>
      </c>
    </row>
    <row r="7" spans="2:20" ht="18.75">
      <c r="B7" s="1008"/>
      <c r="C7" s="1008"/>
      <c r="D7" s="1008"/>
      <c r="E7" s="1008"/>
      <c r="F7" s="1008"/>
      <c r="G7" s="1008"/>
      <c r="H7" s="1008"/>
      <c r="I7" s="1008"/>
      <c r="J7" s="1008"/>
      <c r="K7" s="1008"/>
      <c r="L7" s="1008"/>
      <c r="M7" s="1008"/>
      <c r="N7" s="1008"/>
    </row>
    <row r="8" spans="2:20" ht="18.75">
      <c r="B8" s="83" t="s">
        <v>208</v>
      </c>
      <c r="C8" s="84"/>
      <c r="D8" s="84"/>
      <c r="E8" s="84"/>
      <c r="F8" s="84"/>
      <c r="G8" s="84"/>
      <c r="H8" s="84"/>
      <c r="I8" s="157">
        <v>0</v>
      </c>
      <c r="J8" s="1004" t="s">
        <v>209</v>
      </c>
      <c r="K8" s="1005"/>
      <c r="L8" s="83" t="s">
        <v>210</v>
      </c>
      <c r="M8" s="84"/>
      <c r="N8" s="157">
        <v>7</v>
      </c>
    </row>
    <row r="9" spans="2:20" ht="18.75">
      <c r="B9" s="83" t="s">
        <v>211</v>
      </c>
      <c r="C9" s="84"/>
      <c r="D9" s="84"/>
      <c r="E9" s="84"/>
      <c r="F9" s="84"/>
      <c r="G9" s="84"/>
      <c r="H9" s="84"/>
      <c r="I9" s="157">
        <v>0</v>
      </c>
      <c r="J9" s="1006"/>
      <c r="K9" s="1007"/>
      <c r="L9" s="83" t="s">
        <v>212</v>
      </c>
      <c r="M9" s="84"/>
      <c r="N9" s="157">
        <v>7</v>
      </c>
    </row>
    <row r="10" spans="2:20" ht="18.95" customHeight="1">
      <c r="B10" s="1012" t="s">
        <v>213</v>
      </c>
      <c r="C10" s="1014" t="s">
        <v>214</v>
      </c>
      <c r="D10" s="1014"/>
      <c r="E10" s="1014"/>
      <c r="F10" s="1014"/>
      <c r="G10" s="1014"/>
      <c r="H10" s="1014"/>
      <c r="I10" s="1014"/>
      <c r="J10" s="1015"/>
      <c r="K10" s="1015"/>
      <c r="L10" s="1012" t="s">
        <v>215</v>
      </c>
      <c r="M10" s="1012" t="s">
        <v>216</v>
      </c>
      <c r="N10" s="1016" t="s">
        <v>217</v>
      </c>
    </row>
    <row r="11" spans="2:20" ht="20.100000000000001" customHeight="1">
      <c r="B11" s="1013"/>
      <c r="C11" s="85" t="s">
        <v>218</v>
      </c>
      <c r="D11" s="86" t="s">
        <v>219</v>
      </c>
      <c r="E11" s="86" t="s">
        <v>220</v>
      </c>
      <c r="F11" s="87" t="s">
        <v>221</v>
      </c>
      <c r="G11" s="87" t="s">
        <v>222</v>
      </c>
      <c r="H11" s="85" t="s">
        <v>210</v>
      </c>
      <c r="I11" s="85" t="s">
        <v>223</v>
      </c>
      <c r="J11" s="85" t="s">
        <v>224</v>
      </c>
      <c r="K11" s="85" t="s">
        <v>225</v>
      </c>
      <c r="L11" s="1014"/>
      <c r="M11" s="1014"/>
      <c r="N11" s="1014"/>
    </row>
    <row r="12" spans="2:20" ht="21.4" customHeight="1">
      <c r="B12" s="88" t="s">
        <v>226</v>
      </c>
      <c r="C12" s="89">
        <v>15.685600000000001</v>
      </c>
      <c r="D12" s="90">
        <v>4</v>
      </c>
      <c r="E12" s="90">
        <v>3</v>
      </c>
      <c r="F12" s="91">
        <f>$I$8</f>
        <v>0</v>
      </c>
      <c r="G12" s="91">
        <f>I$9</f>
        <v>0</v>
      </c>
      <c r="H12" s="91">
        <f>$N$8</f>
        <v>7</v>
      </c>
      <c r="I12" s="92">
        <f>ROUNDDOWN((-1)*(H12/12)*((G12/100)+((D12+E12-1)*(F12/100))-(((F12+G12)/100)*((D12+1)/2))-(E12-1)),4)</f>
        <v>1.1666000000000001</v>
      </c>
      <c r="J12" s="92">
        <v>5.5</v>
      </c>
      <c r="K12" s="89">
        <f>SUM(C12,I12:J12)</f>
        <v>22.3522</v>
      </c>
      <c r="L12" s="92">
        <f>ROUNDDOWN(1+(K12/100),4)</f>
        <v>1.2235</v>
      </c>
      <c r="M12" s="92">
        <f>1+(N$9/100)</f>
        <v>1.07</v>
      </c>
      <c r="N12" s="93">
        <f>ROUNDDOWN(L12*M12,4)</f>
        <v>1.3090999999999999</v>
      </c>
      <c r="S12" s="15">
        <v>0</v>
      </c>
      <c r="T12" s="15">
        <v>5</v>
      </c>
    </row>
    <row r="13" spans="2:20" ht="21.4" customHeight="1">
      <c r="B13" s="94">
        <v>1</v>
      </c>
      <c r="C13" s="95">
        <v>15.465400000000001</v>
      </c>
      <c r="D13" s="96">
        <v>5</v>
      </c>
      <c r="E13" s="97">
        <f>E$12</f>
        <v>3</v>
      </c>
      <c r="F13" s="98">
        <f>$I$8</f>
        <v>0</v>
      </c>
      <c r="G13" s="98">
        <f>$I$9</f>
        <v>0</v>
      </c>
      <c r="H13" s="98">
        <f>H$12</f>
        <v>7</v>
      </c>
      <c r="I13" s="99">
        <f t="shared" ref="I13:I35" si="0">ROUNDDOWN((-1)*(H13/12)*((G13/100)+((D13+E13-1)*(F13/100))-(((F13+G13)/100)*((D13+1)/2))-(E13-1)),4)</f>
        <v>1.1666000000000001</v>
      </c>
      <c r="J13" s="99">
        <v>5.5</v>
      </c>
      <c r="K13" s="95">
        <f>SUM(C13,I13:J13)</f>
        <v>22.132000000000001</v>
      </c>
      <c r="L13" s="99">
        <f>ROUNDDOWN(1+(K13/100),4)</f>
        <v>1.2213000000000001</v>
      </c>
      <c r="M13" s="99">
        <f t="shared" ref="M13:M35" si="1">1+(N$9/100)</f>
        <v>1.07</v>
      </c>
      <c r="N13" s="100">
        <f t="shared" ref="N13:N35" si="2">ROUNDDOWN(L13*M13,4)</f>
        <v>1.3067</v>
      </c>
      <c r="S13" s="15">
        <v>5</v>
      </c>
      <c r="T13" s="15">
        <v>6</v>
      </c>
    </row>
    <row r="14" spans="2:20" ht="21.4" customHeight="1">
      <c r="B14" s="94">
        <v>2</v>
      </c>
      <c r="C14" s="95">
        <v>15.321999999999999</v>
      </c>
      <c r="D14" s="96">
        <v>6</v>
      </c>
      <c r="E14" s="97">
        <f t="shared" ref="E14:E35" si="3">E$12</f>
        <v>3</v>
      </c>
      <c r="F14" s="98">
        <f t="shared" ref="F14:F35" si="4">$I$8</f>
        <v>0</v>
      </c>
      <c r="G14" s="98">
        <f t="shared" ref="G14:G35" si="5">$I$9</f>
        <v>0</v>
      </c>
      <c r="H14" s="98">
        <f t="shared" ref="H14:H35" si="6">H$12</f>
        <v>7</v>
      </c>
      <c r="I14" s="99">
        <f t="shared" si="0"/>
        <v>1.1666000000000001</v>
      </c>
      <c r="J14" s="99">
        <v>5.5</v>
      </c>
      <c r="K14" s="95">
        <f t="shared" ref="K14:K35" si="7">SUM(C14,I14:J14)</f>
        <v>21.988599999999998</v>
      </c>
      <c r="L14" s="99">
        <f t="shared" ref="L14:L35" si="8">ROUNDDOWN(1+(K14/100),4)</f>
        <v>1.2198</v>
      </c>
      <c r="M14" s="99">
        <f t="shared" si="1"/>
        <v>1.07</v>
      </c>
      <c r="N14" s="100">
        <f t="shared" si="2"/>
        <v>1.3050999999999999</v>
      </c>
      <c r="S14" s="15">
        <v>10</v>
      </c>
      <c r="T14" s="15">
        <v>7</v>
      </c>
    </row>
    <row r="15" spans="2:20" ht="21.4" customHeight="1">
      <c r="B15" s="94">
        <v>5</v>
      </c>
      <c r="C15" s="95">
        <v>15.0245</v>
      </c>
      <c r="D15" s="96">
        <v>9</v>
      </c>
      <c r="E15" s="97">
        <f t="shared" si="3"/>
        <v>3</v>
      </c>
      <c r="F15" s="98">
        <f t="shared" si="4"/>
        <v>0</v>
      </c>
      <c r="G15" s="98">
        <f t="shared" si="5"/>
        <v>0</v>
      </c>
      <c r="H15" s="98">
        <f t="shared" si="6"/>
        <v>7</v>
      </c>
      <c r="I15" s="99">
        <f t="shared" si="0"/>
        <v>1.1666000000000001</v>
      </c>
      <c r="J15" s="99">
        <v>5.5</v>
      </c>
      <c r="K15" s="95">
        <f t="shared" si="7"/>
        <v>21.691099999999999</v>
      </c>
      <c r="L15" s="99">
        <f t="shared" si="8"/>
        <v>1.2169000000000001</v>
      </c>
      <c r="M15" s="99">
        <f t="shared" si="1"/>
        <v>1.07</v>
      </c>
      <c r="N15" s="100">
        <f t="shared" si="2"/>
        <v>1.302</v>
      </c>
      <c r="S15" s="15">
        <v>15</v>
      </c>
      <c r="T15" s="15">
        <v>8</v>
      </c>
    </row>
    <row r="16" spans="2:20" ht="21.4" customHeight="1">
      <c r="B16" s="94">
        <v>10</v>
      </c>
      <c r="C16" s="95">
        <v>14.9659</v>
      </c>
      <c r="D16" s="96">
        <v>13</v>
      </c>
      <c r="E16" s="97">
        <f t="shared" si="3"/>
        <v>3</v>
      </c>
      <c r="F16" s="98">
        <f t="shared" si="4"/>
        <v>0</v>
      </c>
      <c r="G16" s="98">
        <f t="shared" si="5"/>
        <v>0</v>
      </c>
      <c r="H16" s="98">
        <f t="shared" si="6"/>
        <v>7</v>
      </c>
      <c r="I16" s="99">
        <f t="shared" si="0"/>
        <v>1.1666000000000001</v>
      </c>
      <c r="J16" s="99">
        <v>5</v>
      </c>
      <c r="K16" s="95">
        <f t="shared" si="7"/>
        <v>21.1325</v>
      </c>
      <c r="L16" s="99">
        <f t="shared" si="8"/>
        <v>1.2113</v>
      </c>
      <c r="M16" s="99">
        <f t="shared" si="1"/>
        <v>1.07</v>
      </c>
      <c r="N16" s="100">
        <f t="shared" si="2"/>
        <v>1.296</v>
      </c>
      <c r="T16" s="15">
        <v>9</v>
      </c>
    </row>
    <row r="17" spans="2:20" ht="21.4" customHeight="1">
      <c r="B17" s="94">
        <v>15</v>
      </c>
      <c r="C17" s="95">
        <v>11.7</v>
      </c>
      <c r="D17" s="96">
        <v>13</v>
      </c>
      <c r="E17" s="97">
        <f t="shared" si="3"/>
        <v>3</v>
      </c>
      <c r="F17" s="98">
        <f t="shared" si="4"/>
        <v>0</v>
      </c>
      <c r="G17" s="98">
        <f t="shared" si="5"/>
        <v>0</v>
      </c>
      <c r="H17" s="98">
        <f t="shared" si="6"/>
        <v>7</v>
      </c>
      <c r="I17" s="99">
        <f t="shared" si="0"/>
        <v>1.1666000000000001</v>
      </c>
      <c r="J17" s="99">
        <v>5</v>
      </c>
      <c r="K17" s="95">
        <f t="shared" si="7"/>
        <v>17.866599999999998</v>
      </c>
      <c r="L17" s="99">
        <f t="shared" si="8"/>
        <v>1.1786000000000001</v>
      </c>
      <c r="M17" s="99">
        <f t="shared" si="1"/>
        <v>1.07</v>
      </c>
      <c r="N17" s="100">
        <f t="shared" si="2"/>
        <v>1.2611000000000001</v>
      </c>
      <c r="T17" s="15">
        <v>10</v>
      </c>
    </row>
    <row r="18" spans="2:20" ht="21.4" customHeight="1">
      <c r="B18" s="94">
        <v>20</v>
      </c>
      <c r="C18" s="95">
        <v>10.9884</v>
      </c>
      <c r="D18" s="96">
        <v>14</v>
      </c>
      <c r="E18" s="97">
        <f t="shared" si="3"/>
        <v>3</v>
      </c>
      <c r="F18" s="98">
        <f t="shared" si="4"/>
        <v>0</v>
      </c>
      <c r="G18" s="98">
        <f t="shared" si="5"/>
        <v>0</v>
      </c>
      <c r="H18" s="98">
        <f t="shared" si="6"/>
        <v>7</v>
      </c>
      <c r="I18" s="99">
        <f t="shared" si="0"/>
        <v>1.1666000000000001</v>
      </c>
      <c r="J18" s="99">
        <v>5</v>
      </c>
      <c r="K18" s="95">
        <f t="shared" si="7"/>
        <v>17.155000000000001</v>
      </c>
      <c r="L18" s="99">
        <f t="shared" si="8"/>
        <v>1.1715</v>
      </c>
      <c r="M18" s="99">
        <f t="shared" si="1"/>
        <v>1.07</v>
      </c>
      <c r="N18" s="100">
        <f t="shared" si="2"/>
        <v>1.2535000000000001</v>
      </c>
    </row>
    <row r="19" spans="2:20" ht="21.4" customHeight="1">
      <c r="B19" s="94">
        <v>25</v>
      </c>
      <c r="C19" s="95">
        <v>8.9674999999999994</v>
      </c>
      <c r="D19" s="96">
        <v>14</v>
      </c>
      <c r="E19" s="97">
        <f t="shared" si="3"/>
        <v>3</v>
      </c>
      <c r="F19" s="98">
        <f t="shared" si="4"/>
        <v>0</v>
      </c>
      <c r="G19" s="98">
        <f t="shared" si="5"/>
        <v>0</v>
      </c>
      <c r="H19" s="98">
        <f t="shared" si="6"/>
        <v>7</v>
      </c>
      <c r="I19" s="99">
        <f t="shared" si="0"/>
        <v>1.1666000000000001</v>
      </c>
      <c r="J19" s="99">
        <v>4.5</v>
      </c>
      <c r="K19" s="95">
        <f t="shared" si="7"/>
        <v>14.6341</v>
      </c>
      <c r="L19" s="99">
        <f t="shared" si="8"/>
        <v>1.1463000000000001</v>
      </c>
      <c r="M19" s="99">
        <f t="shared" si="1"/>
        <v>1.07</v>
      </c>
      <c r="N19" s="100">
        <f t="shared" si="2"/>
        <v>1.2264999999999999</v>
      </c>
    </row>
    <row r="20" spans="2:20" ht="21.4" customHeight="1">
      <c r="B20" s="94">
        <v>30</v>
      </c>
      <c r="C20" s="95">
        <v>8.1852</v>
      </c>
      <c r="D20" s="96">
        <v>15</v>
      </c>
      <c r="E20" s="97">
        <f t="shared" si="3"/>
        <v>3</v>
      </c>
      <c r="F20" s="98">
        <f t="shared" si="4"/>
        <v>0</v>
      </c>
      <c r="G20" s="98">
        <f t="shared" si="5"/>
        <v>0</v>
      </c>
      <c r="H20" s="98">
        <f t="shared" si="6"/>
        <v>7</v>
      </c>
      <c r="I20" s="99">
        <f t="shared" si="0"/>
        <v>1.1666000000000001</v>
      </c>
      <c r="J20" s="99">
        <v>4.5</v>
      </c>
      <c r="K20" s="95">
        <f t="shared" si="7"/>
        <v>13.851800000000001</v>
      </c>
      <c r="L20" s="99">
        <f t="shared" si="8"/>
        <v>1.1385000000000001</v>
      </c>
      <c r="M20" s="99">
        <f t="shared" si="1"/>
        <v>1.07</v>
      </c>
      <c r="N20" s="100">
        <f t="shared" si="2"/>
        <v>1.2181</v>
      </c>
    </row>
    <row r="21" spans="2:20" ht="21.4" customHeight="1">
      <c r="B21" s="94">
        <v>40</v>
      </c>
      <c r="C21" s="95">
        <v>8.1486999999999998</v>
      </c>
      <c r="D21" s="96">
        <v>15</v>
      </c>
      <c r="E21" s="97">
        <f t="shared" si="3"/>
        <v>3</v>
      </c>
      <c r="F21" s="98">
        <f t="shared" si="4"/>
        <v>0</v>
      </c>
      <c r="G21" s="98">
        <f t="shared" si="5"/>
        <v>0</v>
      </c>
      <c r="H21" s="98">
        <f t="shared" si="6"/>
        <v>7</v>
      </c>
      <c r="I21" s="99">
        <f t="shared" si="0"/>
        <v>1.1666000000000001</v>
      </c>
      <c r="J21" s="99">
        <v>4.5</v>
      </c>
      <c r="K21" s="95">
        <f t="shared" si="7"/>
        <v>13.815300000000001</v>
      </c>
      <c r="L21" s="99">
        <f t="shared" si="8"/>
        <v>1.1380999999999999</v>
      </c>
      <c r="M21" s="99">
        <f t="shared" si="1"/>
        <v>1.07</v>
      </c>
      <c r="N21" s="100">
        <f t="shared" si="2"/>
        <v>1.2177</v>
      </c>
    </row>
    <row r="22" spans="2:20" ht="21.4" customHeight="1">
      <c r="B22" s="94">
        <v>50</v>
      </c>
      <c r="C22" s="95">
        <v>8.1373999999999995</v>
      </c>
      <c r="D22" s="96">
        <v>17</v>
      </c>
      <c r="E22" s="97">
        <f t="shared" si="3"/>
        <v>3</v>
      </c>
      <c r="F22" s="98">
        <f t="shared" si="4"/>
        <v>0</v>
      </c>
      <c r="G22" s="98">
        <f t="shared" si="5"/>
        <v>0</v>
      </c>
      <c r="H22" s="98">
        <f t="shared" si="6"/>
        <v>7</v>
      </c>
      <c r="I22" s="99">
        <f t="shared" si="0"/>
        <v>1.1666000000000001</v>
      </c>
      <c r="J22" s="99">
        <v>4.5</v>
      </c>
      <c r="K22" s="95">
        <f t="shared" si="7"/>
        <v>13.804</v>
      </c>
      <c r="L22" s="99">
        <f t="shared" si="8"/>
        <v>1.1379999999999999</v>
      </c>
      <c r="M22" s="99">
        <f t="shared" si="1"/>
        <v>1.07</v>
      </c>
      <c r="N22" s="100">
        <f t="shared" si="2"/>
        <v>1.2176</v>
      </c>
    </row>
    <row r="23" spans="2:20" ht="21.4" customHeight="1">
      <c r="B23" s="94">
        <v>60</v>
      </c>
      <c r="C23" s="95">
        <v>7.7209000000000003</v>
      </c>
      <c r="D23" s="96">
        <v>17</v>
      </c>
      <c r="E23" s="97">
        <f t="shared" si="3"/>
        <v>3</v>
      </c>
      <c r="F23" s="98">
        <f t="shared" si="4"/>
        <v>0</v>
      </c>
      <c r="G23" s="98">
        <f t="shared" si="5"/>
        <v>0</v>
      </c>
      <c r="H23" s="98">
        <f t="shared" si="6"/>
        <v>7</v>
      </c>
      <c r="I23" s="99">
        <f t="shared" si="0"/>
        <v>1.1666000000000001</v>
      </c>
      <c r="J23" s="99">
        <v>4</v>
      </c>
      <c r="K23" s="95">
        <f t="shared" si="7"/>
        <v>12.887500000000001</v>
      </c>
      <c r="L23" s="99">
        <f t="shared" si="8"/>
        <v>1.1288</v>
      </c>
      <c r="M23" s="99">
        <f t="shared" si="1"/>
        <v>1.07</v>
      </c>
      <c r="N23" s="100">
        <f t="shared" si="2"/>
        <v>1.2078</v>
      </c>
    </row>
    <row r="24" spans="2:20" ht="21.4" customHeight="1">
      <c r="B24" s="94">
        <v>70</v>
      </c>
      <c r="C24" s="95">
        <v>7.6177999999999999</v>
      </c>
      <c r="D24" s="96">
        <v>18</v>
      </c>
      <c r="E24" s="97">
        <f t="shared" si="3"/>
        <v>3</v>
      </c>
      <c r="F24" s="98">
        <f t="shared" si="4"/>
        <v>0</v>
      </c>
      <c r="G24" s="98">
        <f t="shared" si="5"/>
        <v>0</v>
      </c>
      <c r="H24" s="98">
        <f t="shared" si="6"/>
        <v>7</v>
      </c>
      <c r="I24" s="99">
        <f t="shared" si="0"/>
        <v>1.1666000000000001</v>
      </c>
      <c r="J24" s="99">
        <v>4</v>
      </c>
      <c r="K24" s="95">
        <f t="shared" si="7"/>
        <v>12.7844</v>
      </c>
      <c r="L24" s="99">
        <f t="shared" si="8"/>
        <v>1.1277999999999999</v>
      </c>
      <c r="M24" s="99">
        <f t="shared" si="1"/>
        <v>1.07</v>
      </c>
      <c r="N24" s="100">
        <f t="shared" si="2"/>
        <v>1.2067000000000001</v>
      </c>
    </row>
    <row r="25" spans="2:20" ht="21.4" customHeight="1">
      <c r="B25" s="94">
        <v>80</v>
      </c>
      <c r="C25" s="95">
        <v>7.6177999999999999</v>
      </c>
      <c r="D25" s="96">
        <v>18</v>
      </c>
      <c r="E25" s="97">
        <f t="shared" si="3"/>
        <v>3</v>
      </c>
      <c r="F25" s="98">
        <f t="shared" si="4"/>
        <v>0</v>
      </c>
      <c r="G25" s="98">
        <f t="shared" si="5"/>
        <v>0</v>
      </c>
      <c r="H25" s="98">
        <f t="shared" si="6"/>
        <v>7</v>
      </c>
      <c r="I25" s="99">
        <f t="shared" si="0"/>
        <v>1.1666000000000001</v>
      </c>
      <c r="J25" s="99">
        <v>4</v>
      </c>
      <c r="K25" s="95">
        <f t="shared" si="7"/>
        <v>12.7844</v>
      </c>
      <c r="L25" s="99">
        <f t="shared" si="8"/>
        <v>1.1277999999999999</v>
      </c>
      <c r="M25" s="99">
        <f t="shared" si="1"/>
        <v>1.07</v>
      </c>
      <c r="N25" s="100">
        <f t="shared" si="2"/>
        <v>1.2067000000000001</v>
      </c>
    </row>
    <row r="26" spans="2:20" ht="21.4" customHeight="1">
      <c r="B26" s="94">
        <v>90</v>
      </c>
      <c r="C26" s="95">
        <v>7.6094999999999997</v>
      </c>
      <c r="D26" s="96">
        <v>19</v>
      </c>
      <c r="E26" s="97">
        <f t="shared" si="3"/>
        <v>3</v>
      </c>
      <c r="F26" s="98">
        <f t="shared" si="4"/>
        <v>0</v>
      </c>
      <c r="G26" s="98">
        <f t="shared" si="5"/>
        <v>0</v>
      </c>
      <c r="H26" s="98">
        <f t="shared" si="6"/>
        <v>7</v>
      </c>
      <c r="I26" s="99">
        <f t="shared" si="0"/>
        <v>1.1666000000000001</v>
      </c>
      <c r="J26" s="99">
        <v>4</v>
      </c>
      <c r="K26" s="95">
        <f t="shared" si="7"/>
        <v>12.7761</v>
      </c>
      <c r="L26" s="99">
        <f t="shared" si="8"/>
        <v>1.1276999999999999</v>
      </c>
      <c r="M26" s="99">
        <f t="shared" si="1"/>
        <v>1.07</v>
      </c>
      <c r="N26" s="100">
        <f t="shared" si="2"/>
        <v>1.2065999999999999</v>
      </c>
    </row>
    <row r="27" spans="2:20" ht="21.4" customHeight="1">
      <c r="B27" s="94">
        <v>100</v>
      </c>
      <c r="C27" s="95">
        <v>7.6094999999999997</v>
      </c>
      <c r="D27" s="96">
        <v>19</v>
      </c>
      <c r="E27" s="97">
        <f t="shared" si="3"/>
        <v>3</v>
      </c>
      <c r="F27" s="98">
        <f t="shared" si="4"/>
        <v>0</v>
      </c>
      <c r="G27" s="98">
        <f t="shared" si="5"/>
        <v>0</v>
      </c>
      <c r="H27" s="98">
        <f t="shared" si="6"/>
        <v>7</v>
      </c>
      <c r="I27" s="99">
        <f t="shared" si="0"/>
        <v>1.1666000000000001</v>
      </c>
      <c r="J27" s="99">
        <v>4</v>
      </c>
      <c r="K27" s="95">
        <f t="shared" si="7"/>
        <v>12.7761</v>
      </c>
      <c r="L27" s="99">
        <f t="shared" si="8"/>
        <v>1.1276999999999999</v>
      </c>
      <c r="M27" s="99">
        <f t="shared" si="1"/>
        <v>1.07</v>
      </c>
      <c r="N27" s="100">
        <f t="shared" si="2"/>
        <v>1.2065999999999999</v>
      </c>
    </row>
    <row r="28" spans="2:20" ht="21.4" customHeight="1">
      <c r="B28" s="94">
        <v>150</v>
      </c>
      <c r="C28" s="95">
        <v>7.36</v>
      </c>
      <c r="D28" s="96">
        <v>21</v>
      </c>
      <c r="E28" s="97">
        <f t="shared" si="3"/>
        <v>3</v>
      </c>
      <c r="F28" s="98">
        <f t="shared" si="4"/>
        <v>0</v>
      </c>
      <c r="G28" s="98">
        <f t="shared" si="5"/>
        <v>0</v>
      </c>
      <c r="H28" s="98">
        <f t="shared" si="6"/>
        <v>7</v>
      </c>
      <c r="I28" s="99">
        <f t="shared" si="0"/>
        <v>1.1666000000000001</v>
      </c>
      <c r="J28" s="99">
        <v>4</v>
      </c>
      <c r="K28" s="95">
        <f t="shared" si="7"/>
        <v>12.5266</v>
      </c>
      <c r="L28" s="99">
        <f t="shared" si="8"/>
        <v>1.1252</v>
      </c>
      <c r="M28" s="99">
        <f t="shared" si="1"/>
        <v>1.07</v>
      </c>
      <c r="N28" s="100">
        <f t="shared" si="2"/>
        <v>1.2039</v>
      </c>
    </row>
    <row r="29" spans="2:20" ht="21.4" customHeight="1">
      <c r="B29" s="94">
        <v>200</v>
      </c>
      <c r="C29" s="95">
        <v>7.3616999999999999</v>
      </c>
      <c r="D29" s="96">
        <v>23</v>
      </c>
      <c r="E29" s="97">
        <f t="shared" si="3"/>
        <v>3</v>
      </c>
      <c r="F29" s="98">
        <f t="shared" si="4"/>
        <v>0</v>
      </c>
      <c r="G29" s="98">
        <f t="shared" si="5"/>
        <v>0</v>
      </c>
      <c r="H29" s="98">
        <f t="shared" si="6"/>
        <v>7</v>
      </c>
      <c r="I29" s="99">
        <f t="shared" si="0"/>
        <v>1.1666000000000001</v>
      </c>
      <c r="J29" s="99">
        <v>4</v>
      </c>
      <c r="K29" s="95">
        <f t="shared" si="7"/>
        <v>12.5283</v>
      </c>
      <c r="L29" s="99">
        <f t="shared" si="8"/>
        <v>1.1252</v>
      </c>
      <c r="M29" s="99">
        <f t="shared" si="1"/>
        <v>1.07</v>
      </c>
      <c r="N29" s="100">
        <f t="shared" si="2"/>
        <v>1.2039</v>
      </c>
    </row>
    <row r="30" spans="2:20" ht="21.4" customHeight="1">
      <c r="B30" s="94">
        <v>250</v>
      </c>
      <c r="C30" s="95">
        <v>7.2736000000000001</v>
      </c>
      <c r="D30" s="96">
        <v>27</v>
      </c>
      <c r="E30" s="97">
        <f t="shared" si="3"/>
        <v>3</v>
      </c>
      <c r="F30" s="98">
        <f t="shared" si="4"/>
        <v>0</v>
      </c>
      <c r="G30" s="98">
        <f t="shared" si="5"/>
        <v>0</v>
      </c>
      <c r="H30" s="98">
        <f t="shared" si="6"/>
        <v>7</v>
      </c>
      <c r="I30" s="99">
        <f t="shared" si="0"/>
        <v>1.1666000000000001</v>
      </c>
      <c r="J30" s="99">
        <v>4</v>
      </c>
      <c r="K30" s="95">
        <f t="shared" si="7"/>
        <v>12.440200000000001</v>
      </c>
      <c r="L30" s="99">
        <f t="shared" si="8"/>
        <v>1.1244000000000001</v>
      </c>
      <c r="M30" s="99">
        <f t="shared" si="1"/>
        <v>1.07</v>
      </c>
      <c r="N30" s="100">
        <f t="shared" si="2"/>
        <v>1.2031000000000001</v>
      </c>
    </row>
    <row r="31" spans="2:20" ht="21.4" customHeight="1">
      <c r="B31" s="94">
        <v>300</v>
      </c>
      <c r="C31" s="95">
        <v>7.1950000000000003</v>
      </c>
      <c r="D31" s="96">
        <v>29</v>
      </c>
      <c r="E31" s="97">
        <f t="shared" si="3"/>
        <v>3</v>
      </c>
      <c r="F31" s="98">
        <f t="shared" si="4"/>
        <v>0</v>
      </c>
      <c r="G31" s="98">
        <f t="shared" si="5"/>
        <v>0</v>
      </c>
      <c r="H31" s="98">
        <f t="shared" si="6"/>
        <v>7</v>
      </c>
      <c r="I31" s="99">
        <f t="shared" si="0"/>
        <v>1.1666000000000001</v>
      </c>
      <c r="J31" s="99">
        <v>3.5</v>
      </c>
      <c r="K31" s="95">
        <f t="shared" si="7"/>
        <v>11.861600000000001</v>
      </c>
      <c r="L31" s="99">
        <f t="shared" si="8"/>
        <v>1.1186</v>
      </c>
      <c r="M31" s="99">
        <f t="shared" si="1"/>
        <v>1.07</v>
      </c>
      <c r="N31" s="100">
        <f t="shared" si="2"/>
        <v>1.1969000000000001</v>
      </c>
    </row>
    <row r="32" spans="2:20" ht="21.4" customHeight="1">
      <c r="B32" s="94">
        <v>350</v>
      </c>
      <c r="C32" s="95">
        <v>6.4097999999999997</v>
      </c>
      <c r="D32" s="96">
        <v>30</v>
      </c>
      <c r="E32" s="97">
        <f t="shared" si="3"/>
        <v>3</v>
      </c>
      <c r="F32" s="98">
        <f t="shared" si="4"/>
        <v>0</v>
      </c>
      <c r="G32" s="98">
        <f t="shared" si="5"/>
        <v>0</v>
      </c>
      <c r="H32" s="98">
        <f t="shared" si="6"/>
        <v>7</v>
      </c>
      <c r="I32" s="99">
        <f t="shared" si="0"/>
        <v>1.1666000000000001</v>
      </c>
      <c r="J32" s="99">
        <v>3.5</v>
      </c>
      <c r="K32" s="95">
        <f t="shared" si="7"/>
        <v>11.0764</v>
      </c>
      <c r="L32" s="99">
        <f t="shared" si="8"/>
        <v>1.1107</v>
      </c>
      <c r="M32" s="99">
        <f t="shared" si="1"/>
        <v>1.07</v>
      </c>
      <c r="N32" s="100">
        <f t="shared" si="2"/>
        <v>1.1883999999999999</v>
      </c>
    </row>
    <row r="33" spans="2:14" ht="21.4" customHeight="1">
      <c r="B33" s="94">
        <v>400</v>
      </c>
      <c r="C33" s="95">
        <v>6.3343999999999996</v>
      </c>
      <c r="D33" s="96">
        <v>34</v>
      </c>
      <c r="E33" s="97">
        <f t="shared" si="3"/>
        <v>3</v>
      </c>
      <c r="F33" s="98">
        <f t="shared" si="4"/>
        <v>0</v>
      </c>
      <c r="G33" s="98">
        <f t="shared" si="5"/>
        <v>0</v>
      </c>
      <c r="H33" s="98">
        <f t="shared" si="6"/>
        <v>7</v>
      </c>
      <c r="I33" s="99">
        <f t="shared" si="0"/>
        <v>1.1666000000000001</v>
      </c>
      <c r="J33" s="99">
        <v>3.5</v>
      </c>
      <c r="K33" s="95">
        <f t="shared" si="7"/>
        <v>11.000999999999999</v>
      </c>
      <c r="L33" s="99">
        <f t="shared" si="8"/>
        <v>1.1100000000000001</v>
      </c>
      <c r="M33" s="99">
        <f t="shared" si="1"/>
        <v>1.07</v>
      </c>
      <c r="N33" s="100">
        <f t="shared" si="2"/>
        <v>1.1877</v>
      </c>
    </row>
    <row r="34" spans="2:14" ht="21.4" customHeight="1">
      <c r="B34" s="94">
        <v>500</v>
      </c>
      <c r="C34" s="95">
        <v>6.2868000000000004</v>
      </c>
      <c r="D34" s="96">
        <v>36</v>
      </c>
      <c r="E34" s="97">
        <f t="shared" si="3"/>
        <v>3</v>
      </c>
      <c r="F34" s="98">
        <f t="shared" si="4"/>
        <v>0</v>
      </c>
      <c r="G34" s="98">
        <f t="shared" si="5"/>
        <v>0</v>
      </c>
      <c r="H34" s="98">
        <f t="shared" si="6"/>
        <v>7</v>
      </c>
      <c r="I34" s="99">
        <f t="shared" si="0"/>
        <v>1.1666000000000001</v>
      </c>
      <c r="J34" s="99">
        <v>3.5</v>
      </c>
      <c r="K34" s="95">
        <f t="shared" si="7"/>
        <v>10.9534</v>
      </c>
      <c r="L34" s="99">
        <f t="shared" si="8"/>
        <v>1.1094999999999999</v>
      </c>
      <c r="M34" s="99">
        <f t="shared" si="1"/>
        <v>1.07</v>
      </c>
      <c r="N34" s="100">
        <f t="shared" si="2"/>
        <v>1.1871</v>
      </c>
    </row>
    <row r="35" spans="2:14" ht="21.4" customHeight="1">
      <c r="B35" s="101" t="s">
        <v>227</v>
      </c>
      <c r="C35" s="102">
        <v>5.6692</v>
      </c>
      <c r="D35" s="103">
        <v>38</v>
      </c>
      <c r="E35" s="104">
        <f t="shared" si="3"/>
        <v>3</v>
      </c>
      <c r="F35" s="105">
        <f t="shared" si="4"/>
        <v>0</v>
      </c>
      <c r="G35" s="105">
        <f t="shared" si="5"/>
        <v>0</v>
      </c>
      <c r="H35" s="105">
        <f t="shared" si="6"/>
        <v>7</v>
      </c>
      <c r="I35" s="106">
        <f t="shared" si="0"/>
        <v>1.1666000000000001</v>
      </c>
      <c r="J35" s="106">
        <v>3.5</v>
      </c>
      <c r="K35" s="102">
        <f t="shared" si="7"/>
        <v>10.335799999999999</v>
      </c>
      <c r="L35" s="106">
        <f t="shared" si="8"/>
        <v>1.1032999999999999</v>
      </c>
      <c r="M35" s="106">
        <f t="shared" si="1"/>
        <v>1.07</v>
      </c>
      <c r="N35" s="107">
        <f t="shared" si="2"/>
        <v>1.1805000000000001</v>
      </c>
    </row>
    <row r="36" spans="2:14" ht="21.4" customHeight="1">
      <c r="B36" s="82" t="s">
        <v>7</v>
      </c>
      <c r="C36" s="82" t="s">
        <v>228</v>
      </c>
      <c r="D36" s="82"/>
      <c r="E36" s="82"/>
      <c r="F36" s="82"/>
      <c r="G36" s="82"/>
      <c r="H36" s="82"/>
      <c r="I36" s="82"/>
      <c r="J36" s="82"/>
      <c r="K36" s="82"/>
      <c r="L36" s="82"/>
      <c r="M36" s="82"/>
      <c r="N36" s="82"/>
    </row>
    <row r="37" spans="2:14" ht="21.4" customHeight="1">
      <c r="B37" s="82"/>
      <c r="C37" s="82" t="s">
        <v>229</v>
      </c>
      <c r="D37" s="82"/>
      <c r="E37" s="82"/>
      <c r="F37" s="82"/>
      <c r="G37" s="82"/>
      <c r="H37" s="82"/>
      <c r="I37" s="82"/>
      <c r="J37" s="82"/>
      <c r="K37" s="82"/>
      <c r="L37" s="82"/>
      <c r="M37" s="82"/>
      <c r="N37" s="82"/>
    </row>
    <row r="38" spans="2:14" ht="18.75"/>
    <row r="39" spans="2:14" ht="18.75"/>
    <row r="40" spans="2:14" ht="18.75"/>
  </sheetData>
  <sheetProtection sheet="1" formatCells="0" formatColumns="0" formatRows="0" insertColumns="0" insertRows="0" insertHyperlinks="0" deleteColumns="0" deleteRows="0" selectLockedCells="1" sort="0" autoFilter="0" pivotTables="0"/>
  <mergeCells count="11">
    <mergeCell ref="J8:K9"/>
    <mergeCell ref="J2:M2"/>
    <mergeCell ref="L3:M3"/>
    <mergeCell ref="L4:M4"/>
    <mergeCell ref="L5:M5"/>
    <mergeCell ref="B7:N7"/>
    <mergeCell ref="B10:B11"/>
    <mergeCell ref="C10:K10"/>
    <mergeCell ref="L10:L11"/>
    <mergeCell ref="M10:M11"/>
    <mergeCell ref="N10:N11"/>
  </mergeCells>
  <dataValidations disablePrompts="1" count="2">
    <dataValidation type="list" allowBlank="1" showInputMessage="1" showErrorMessage="1" sqref="N8:N9" xr:uid="{E187E931-5138-40D5-A639-79657E6F6141}">
      <formula1>$T$12:$T$17</formula1>
    </dataValidation>
    <dataValidation type="list" allowBlank="1" showInputMessage="1" showErrorMessage="1" sqref="I8:I9" xr:uid="{116D9C55-0D88-45CB-ABF5-6CFD6EFDD266}">
      <formula1>$S$12:$S$15</formula1>
    </dataValidation>
  </dataValidations>
  <printOptions horizontalCentered="1"/>
  <pageMargins left="0.47244094488188981" right="0.23622047244094491" top="0.47244094488188981" bottom="0.47244094488188981" header="0.23622047244094491" footer="0.23622047244094491"/>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3E0F-7F53-4CFB-8C75-E1BB1240501A}">
  <sheetPr>
    <tabColor rgb="FF0070C0"/>
  </sheetPr>
  <dimension ref="A1:F35"/>
  <sheetViews>
    <sheetView showGridLines="0" zoomScale="145" zoomScaleNormal="145" workbookViewId="0">
      <selection activeCell="B16" sqref="B16"/>
    </sheetView>
  </sheetViews>
  <sheetFormatPr defaultColWidth="8.875" defaultRowHeight="18.75"/>
  <cols>
    <col min="1" max="1" width="6.625" style="2" customWidth="1"/>
    <col min="2" max="2" width="40.625" style="2" customWidth="1"/>
    <col min="3" max="3" width="12.625" style="2" customWidth="1"/>
    <col min="4" max="4" width="14.625" style="2" customWidth="1"/>
    <col min="5" max="5" width="10.625" style="2" customWidth="1"/>
    <col min="6" max="16384" width="8.875" style="2"/>
  </cols>
  <sheetData>
    <row r="1" spans="1:5" ht="20.100000000000001" customHeight="1">
      <c r="A1" s="232" t="s">
        <v>680</v>
      </c>
      <c r="B1" s="158"/>
      <c r="C1" s="158"/>
      <c r="D1" s="158"/>
      <c r="E1" s="158"/>
    </row>
    <row r="2" spans="1:5" ht="20.100000000000001" customHeight="1">
      <c r="A2" s="232" t="s">
        <v>326</v>
      </c>
      <c r="B2" s="158"/>
      <c r="C2" s="158"/>
      <c r="D2" s="158"/>
      <c r="E2" s="158"/>
    </row>
    <row r="3" spans="1:5" ht="20.100000000000001" customHeight="1">
      <c r="A3" s="232" t="s">
        <v>511</v>
      </c>
      <c r="B3" s="158"/>
      <c r="C3" s="158"/>
      <c r="D3" s="233" t="s">
        <v>8</v>
      </c>
      <c r="E3" s="158"/>
    </row>
    <row r="4" spans="1:5" ht="20.100000000000001" customHeight="1">
      <c r="A4" s="232" t="s">
        <v>306</v>
      </c>
      <c r="B4" s="158"/>
      <c r="C4" s="158"/>
      <c r="D4" s="233" t="s">
        <v>307</v>
      </c>
      <c r="E4" s="158"/>
    </row>
    <row r="5" spans="1:5" ht="20.100000000000001" customHeight="1">
      <c r="A5" s="1019">
        <v>45442</v>
      </c>
      <c r="B5" s="1019"/>
      <c r="C5" s="158"/>
      <c r="D5" s="1020">
        <v>1</v>
      </c>
      <c r="E5" s="1020"/>
    </row>
    <row r="6" spans="1:5" s="159" customFormat="1" ht="8.25"/>
    <row r="7" spans="1:5" ht="37.5">
      <c r="A7" s="23" t="s">
        <v>1</v>
      </c>
      <c r="B7" s="1021" t="s">
        <v>2</v>
      </c>
      <c r="C7" s="1021"/>
      <c r="D7" s="160" t="s">
        <v>308</v>
      </c>
      <c r="E7" s="23" t="s">
        <v>7</v>
      </c>
    </row>
    <row r="8" spans="1:5" ht="20.100000000000001" customHeight="1">
      <c r="A8" s="161"/>
      <c r="B8" s="234" t="s">
        <v>309</v>
      </c>
      <c r="C8" s="162"/>
      <c r="D8" s="161"/>
      <c r="E8" s="161"/>
    </row>
    <row r="9" spans="1:5" ht="20.100000000000001" customHeight="1">
      <c r="A9" s="163"/>
      <c r="B9" s="166" t="s">
        <v>327</v>
      </c>
      <c r="C9" s="164"/>
      <c r="D9" s="163"/>
      <c r="E9" s="163"/>
    </row>
    <row r="10" spans="1:5" ht="20.100000000000001" customHeight="1">
      <c r="A10" s="163"/>
      <c r="B10" s="166" t="s">
        <v>328</v>
      </c>
      <c r="C10" s="164"/>
      <c r="D10" s="163"/>
      <c r="E10" s="163"/>
    </row>
    <row r="11" spans="1:5" ht="20.100000000000001" customHeight="1">
      <c r="A11" s="163"/>
      <c r="B11" s="166" t="s">
        <v>325</v>
      </c>
      <c r="C11" s="164"/>
      <c r="D11" s="163"/>
      <c r="E11" s="163"/>
    </row>
    <row r="12" spans="1:5" ht="20.100000000000001" customHeight="1">
      <c r="A12" s="6">
        <v>1</v>
      </c>
      <c r="B12" s="166" t="s">
        <v>662</v>
      </c>
      <c r="C12" s="167" t="s">
        <v>310</v>
      </c>
      <c r="D12" s="235">
        <f>'ปร.5 (2)'!E21</f>
        <v>83349000</v>
      </c>
      <c r="E12" s="165"/>
    </row>
    <row r="13" spans="1:5" ht="20.100000000000001" customHeight="1">
      <c r="A13" s="6">
        <v>2</v>
      </c>
      <c r="B13" s="166" t="s">
        <v>661</v>
      </c>
      <c r="C13" s="167" t="s">
        <v>310</v>
      </c>
      <c r="D13" s="169">
        <f>'ปร.5 (2)'!E22</f>
        <v>0</v>
      </c>
      <c r="E13" s="163"/>
    </row>
    <row r="14" spans="1:5" ht="20.100000000000001" customHeight="1">
      <c r="A14" s="6">
        <v>3</v>
      </c>
      <c r="B14" s="166" t="s">
        <v>484</v>
      </c>
      <c r="C14" s="167" t="s">
        <v>310</v>
      </c>
      <c r="D14" s="6">
        <f>'ปร.5 (2)'!E23</f>
        <v>3620000</v>
      </c>
      <c r="E14" s="495" t="s">
        <v>1072</v>
      </c>
    </row>
    <row r="15" spans="1:5" ht="20.100000000000001" customHeight="1">
      <c r="A15" s="6">
        <v>4</v>
      </c>
      <c r="B15" s="166" t="s">
        <v>230</v>
      </c>
      <c r="C15" s="167" t="s">
        <v>310</v>
      </c>
      <c r="D15" s="235">
        <f>'ปร.4 (พ.) เหตุผล (2)'!N34</f>
        <v>1606900</v>
      </c>
      <c r="E15" s="165"/>
    </row>
    <row r="16" spans="1:5" ht="20.100000000000001" customHeight="1">
      <c r="A16" s="163"/>
      <c r="B16" s="168"/>
      <c r="C16" s="167"/>
      <c r="D16" s="6"/>
      <c r="E16" s="163"/>
    </row>
    <row r="17" spans="1:6" ht="20.100000000000001" customHeight="1">
      <c r="A17" s="163"/>
      <c r="B17" s="302" t="s">
        <v>594</v>
      </c>
      <c r="C17" s="164"/>
      <c r="D17" s="165"/>
      <c r="E17" s="163"/>
    </row>
    <row r="18" spans="1:6">
      <c r="A18" s="163"/>
      <c r="B18" s="168"/>
      <c r="C18" s="167"/>
      <c r="D18" s="6"/>
      <c r="E18" s="163"/>
    </row>
    <row r="19" spans="1:6" ht="20.100000000000001" customHeight="1" thickBot="1">
      <c r="A19" s="163"/>
      <c r="B19" s="173" t="s">
        <v>329</v>
      </c>
      <c r="C19" s="164"/>
      <c r="D19" s="310">
        <f>SUM(D12:D17)</f>
        <v>88575900</v>
      </c>
      <c r="E19" s="165"/>
    </row>
    <row r="20" spans="1:6" ht="20.100000000000001" customHeight="1" thickTop="1">
      <c r="A20" s="163"/>
      <c r="B20" s="1022" t="str">
        <f>"(ตัวอักษร)  ("&amp;BAHTTEXT(D19)&amp;")"</f>
        <v>(ตัวอักษร)  (แปดสิบแปดล้านห้าแสนเจ็ดหมื่นห้าพันเก้าร้อยบาทถ้วน)</v>
      </c>
      <c r="C20" s="1023"/>
      <c r="D20" s="170"/>
      <c r="E20" s="163"/>
    </row>
    <row r="21" spans="1:6">
      <c r="A21" s="1024"/>
      <c r="B21" s="1024"/>
      <c r="C21" s="1024"/>
      <c r="D21" s="1024"/>
      <c r="E21" s="1024"/>
    </row>
    <row r="22" spans="1:6">
      <c r="A22" s="1017"/>
      <c r="B22" s="1017"/>
      <c r="C22" s="1017"/>
      <c r="D22" s="1017"/>
      <c r="E22" s="1017"/>
    </row>
    <row r="23" spans="1:6" ht="21.75">
      <c r="A23" s="1018" t="s">
        <v>311</v>
      </c>
      <c r="B23" s="1018"/>
      <c r="C23" s="1018"/>
      <c r="D23" s="1018"/>
      <c r="E23" s="1018"/>
      <c r="F23" s="172"/>
    </row>
    <row r="24" spans="1:6">
      <c r="A24" s="1017" t="s">
        <v>263</v>
      </c>
      <c r="B24" s="1017"/>
      <c r="C24" s="1017"/>
      <c r="D24" s="1017"/>
      <c r="E24" s="1017"/>
      <c r="F24" s="5"/>
    </row>
    <row r="25" spans="1:6">
      <c r="A25" s="1017" t="s">
        <v>264</v>
      </c>
      <c r="B25" s="1017"/>
      <c r="C25" s="1017"/>
      <c r="D25" s="1017"/>
      <c r="E25" s="1017"/>
    </row>
    <row r="26" spans="1:6">
      <c r="A26" s="1017"/>
      <c r="B26" s="1017"/>
      <c r="C26" s="1017"/>
      <c r="D26" s="1017"/>
      <c r="E26" s="1017"/>
      <c r="F26" s="5"/>
    </row>
    <row r="27" spans="1:6" ht="21.75">
      <c r="A27" s="1018" t="s">
        <v>311</v>
      </c>
      <c r="B27" s="1018"/>
      <c r="C27" s="1018"/>
      <c r="D27" s="1018"/>
      <c r="E27" s="1018"/>
      <c r="F27" s="172"/>
    </row>
    <row r="28" spans="1:6">
      <c r="A28" s="1017" t="s">
        <v>265</v>
      </c>
      <c r="B28" s="1017"/>
      <c r="C28" s="1017"/>
      <c r="D28" s="1017"/>
      <c r="E28" s="1017"/>
      <c r="F28" s="5"/>
    </row>
    <row r="29" spans="1:6">
      <c r="A29" s="1017" t="s">
        <v>266</v>
      </c>
      <c r="B29" s="1017"/>
      <c r="C29" s="1017"/>
      <c r="D29" s="1017"/>
      <c r="E29" s="1017"/>
      <c r="F29" s="5"/>
    </row>
    <row r="30" spans="1:6">
      <c r="A30" s="1017" t="s">
        <v>512</v>
      </c>
      <c r="B30" s="1017"/>
      <c r="C30" s="1017"/>
      <c r="D30" s="1017"/>
      <c r="E30" s="1017"/>
      <c r="F30" s="5"/>
    </row>
    <row r="31" spans="1:6">
      <c r="A31" s="1017"/>
      <c r="B31" s="1017"/>
      <c r="C31" s="1017"/>
      <c r="D31" s="1017"/>
      <c r="E31" s="1017"/>
      <c r="F31" s="5"/>
    </row>
    <row r="32" spans="1:6" ht="21.75">
      <c r="A32" s="1018" t="s">
        <v>311</v>
      </c>
      <c r="B32" s="1018"/>
      <c r="C32" s="1018"/>
      <c r="D32" s="1018"/>
      <c r="E32" s="1018"/>
      <c r="F32" s="172"/>
    </row>
    <row r="33" spans="1:6">
      <c r="A33" s="1017" t="s">
        <v>268</v>
      </c>
      <c r="B33" s="1017"/>
      <c r="C33" s="1017"/>
      <c r="D33" s="1017"/>
      <c r="E33" s="1017"/>
      <c r="F33" s="5"/>
    </row>
    <row r="34" spans="1:6">
      <c r="A34" s="1017" t="s">
        <v>269</v>
      </c>
      <c r="B34" s="1017"/>
      <c r="C34" s="1017"/>
      <c r="D34" s="1017"/>
      <c r="E34" s="1017"/>
      <c r="F34" s="5"/>
    </row>
    <row r="35" spans="1:6">
      <c r="A35" s="1017"/>
      <c r="B35" s="1017"/>
      <c r="C35" s="1017"/>
      <c r="D35" s="1017"/>
      <c r="E35" s="1017"/>
      <c r="F35" s="5"/>
    </row>
  </sheetData>
  <mergeCells count="19">
    <mergeCell ref="A22:E22"/>
    <mergeCell ref="A5:B5"/>
    <mergeCell ref="D5:E5"/>
    <mergeCell ref="B7:C7"/>
    <mergeCell ref="B20:C20"/>
    <mergeCell ref="A21:E21"/>
    <mergeCell ref="A34:E34"/>
    <mergeCell ref="A23:E23"/>
    <mergeCell ref="A24:E24"/>
    <mergeCell ref="A35:E35"/>
    <mergeCell ref="A26:E26"/>
    <mergeCell ref="A27:E27"/>
    <mergeCell ref="A28:E28"/>
    <mergeCell ref="A25:E25"/>
    <mergeCell ref="A29:E29"/>
    <mergeCell ref="A30:E30"/>
    <mergeCell ref="A31:E31"/>
    <mergeCell ref="A32:E32"/>
    <mergeCell ref="A33:E33"/>
  </mergeCells>
  <pageMargins left="0.70866141732283472" right="0.19685039370078741" top="0.74803149606299213" bottom="0.74803149606299213" header="0.31496062992125984" footer="0.31496062992125984"/>
  <pageSetup paperSize="9" orientation="portrait" r:id="rId1"/>
  <headerFooter>
    <oddHeader xml:space="preserve">&amp;R&amp;"TH SarabunPSK,ธรรมดา"&amp;12แบบ ปร.6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27DD-9440-4985-ABB1-A06CA1381B8B}">
  <sheetPr>
    <tabColor rgb="FF00B050"/>
  </sheetPr>
  <dimension ref="A1:F41"/>
  <sheetViews>
    <sheetView showGridLines="0" zoomScale="145" zoomScaleNormal="145" workbookViewId="0">
      <selection sqref="A1:P1"/>
    </sheetView>
  </sheetViews>
  <sheetFormatPr defaultColWidth="8.875" defaultRowHeight="18.75"/>
  <cols>
    <col min="1" max="1" width="6.5" style="2" customWidth="1"/>
    <col min="2" max="2" width="35.625" style="2" customWidth="1"/>
    <col min="3" max="3" width="13.75" style="2" customWidth="1"/>
    <col min="4" max="4" width="9.5" style="2" customWidth="1"/>
    <col min="5" max="5" width="13.625" style="2" customWidth="1"/>
    <col min="6" max="6" width="9.125" style="2" customWidth="1"/>
    <col min="7" max="16384" width="8.875" style="2"/>
  </cols>
  <sheetData>
    <row r="1" spans="1:6" ht="21.75" customHeight="1">
      <c r="A1" s="1025" t="s">
        <v>312</v>
      </c>
      <c r="B1" s="1025"/>
      <c r="C1" s="1025"/>
      <c r="D1" s="1025"/>
      <c r="E1" s="1025"/>
      <c r="F1" s="1025"/>
    </row>
    <row r="2" spans="1:6" ht="18.600000000000001" customHeight="1">
      <c r="A2" s="1026" t="s">
        <v>313</v>
      </c>
      <c r="B2" s="1026"/>
      <c r="C2" s="1026"/>
      <c r="D2" s="1026"/>
      <c r="E2" s="1026"/>
      <c r="F2" s="1026"/>
    </row>
    <row r="3" spans="1:6" ht="18.600000000000001" customHeight="1">
      <c r="A3" s="496" t="s">
        <v>314</v>
      </c>
      <c r="B3" s="236" t="str">
        <f>'ปร.6 (2)'!A1</f>
        <v>รายการประมาณราคาค่าโดยสังเขป  โครงการก่อสร้างสำนักงานสิ่งแวดล้อมและควบคุมมลพิษที่ 5 และศูนย์เรียนรู้ด้านสิ่งแวดล้อม</v>
      </c>
      <c r="C3" s="237"/>
      <c r="D3" s="237"/>
      <c r="E3" s="237"/>
      <c r="F3" s="237"/>
    </row>
    <row r="4" spans="1:6" ht="18.600000000000001" customHeight="1">
      <c r="A4" s="497" t="s">
        <v>314</v>
      </c>
      <c r="B4" s="221" t="s">
        <v>1073</v>
      </c>
      <c r="C4" s="238"/>
      <c r="D4" s="238"/>
      <c r="E4" s="238"/>
      <c r="F4" s="238"/>
    </row>
    <row r="5" spans="1:6" ht="18.600000000000001" customHeight="1">
      <c r="A5" s="497" t="s">
        <v>314</v>
      </c>
      <c r="B5" s="221" t="str">
        <f>'ปร.6 (2)'!A2</f>
        <v>สถานที่ก่อสร้าง    อำเภอเมือง  จังหวัดสุพรรณบุรี</v>
      </c>
      <c r="C5" s="238"/>
      <c r="D5" s="238"/>
      <c r="E5" s="238"/>
      <c r="F5" s="238"/>
    </row>
    <row r="6" spans="1:6" ht="18.600000000000001" customHeight="1">
      <c r="A6" s="497" t="s">
        <v>314</v>
      </c>
      <c r="B6" s="221" t="s">
        <v>315</v>
      </c>
      <c r="C6" s="221" t="s">
        <v>307</v>
      </c>
      <c r="E6" s="238"/>
      <c r="F6" s="238"/>
    </row>
    <row r="7" spans="1:6" ht="18.600000000000001" customHeight="1">
      <c r="A7" s="497" t="s">
        <v>314</v>
      </c>
      <c r="B7" s="221" t="str">
        <f>'ปร.6 (2)'!A3</f>
        <v>แบบเลขที่   AR 66020</v>
      </c>
      <c r="C7" s="221" t="s">
        <v>8</v>
      </c>
      <c r="D7" s="238"/>
      <c r="E7" s="238"/>
      <c r="F7" s="238"/>
    </row>
    <row r="8" spans="1:6" ht="18.600000000000001" customHeight="1">
      <c r="A8" s="497" t="s">
        <v>314</v>
      </c>
      <c r="B8" s="221" t="s">
        <v>513</v>
      </c>
      <c r="C8" s="301">
        <v>3</v>
      </c>
      <c r="D8" s="238"/>
      <c r="E8" s="238"/>
      <c r="F8" s="238"/>
    </row>
    <row r="9" spans="1:6" ht="18.600000000000001" customHeight="1">
      <c r="A9" s="497" t="s">
        <v>314</v>
      </c>
      <c r="B9" s="1027">
        <f>'ปร.6 (2)'!A5</f>
        <v>45442</v>
      </c>
      <c r="C9" s="1027"/>
      <c r="D9" s="238"/>
      <c r="E9" s="238"/>
      <c r="F9" s="238"/>
    </row>
    <row r="10" spans="1:6" s="159" customFormat="1" ht="8.25">
      <c r="A10" s="240"/>
      <c r="B10" s="240"/>
      <c r="C10" s="240"/>
      <c r="D10" s="240"/>
      <c r="E10" s="240"/>
      <c r="F10" s="240"/>
    </row>
    <row r="11" spans="1:6" ht="18.600000000000001" customHeight="1">
      <c r="A11" s="1028" t="s">
        <v>1</v>
      </c>
      <c r="B11" s="1028" t="s">
        <v>2</v>
      </c>
      <c r="C11" s="1030" t="s">
        <v>317</v>
      </c>
      <c r="D11" s="1028" t="s">
        <v>217</v>
      </c>
      <c r="E11" s="1032" t="s">
        <v>308</v>
      </c>
      <c r="F11" s="1028" t="s">
        <v>7</v>
      </c>
    </row>
    <row r="12" spans="1:6" ht="18.600000000000001" customHeight="1" thickBot="1">
      <c r="A12" s="1029"/>
      <c r="B12" s="1029"/>
      <c r="C12" s="1031"/>
      <c r="D12" s="1029"/>
      <c r="E12" s="1029"/>
      <c r="F12" s="1029"/>
    </row>
    <row r="13" spans="1:6" ht="18.600000000000001" customHeight="1" thickTop="1">
      <c r="A13" s="241">
        <v>1</v>
      </c>
      <c r="B13" s="242" t="s">
        <v>655</v>
      </c>
      <c r="C13" s="222">
        <f>ปร.1!F16</f>
        <v>69072080</v>
      </c>
      <c r="D13" s="243">
        <f>'F อาคาร(0-0-7-7) (2)'!L4</f>
        <v>1.2067000000000001</v>
      </c>
      <c r="E13" s="273">
        <f>ROUND(C13*D13,0)</f>
        <v>83349279</v>
      </c>
      <c r="F13" s="170"/>
    </row>
    <row r="14" spans="1:6" ht="18.600000000000001" customHeight="1">
      <c r="A14" s="241">
        <v>2</v>
      </c>
      <c r="B14" s="242" t="s">
        <v>657</v>
      </c>
      <c r="C14" s="271">
        <f>ปร.1!F17</f>
        <v>0</v>
      </c>
      <c r="D14" s="270">
        <f>D13</f>
        <v>1.2067000000000001</v>
      </c>
      <c r="E14" s="272">
        <f>ROUND(C14*D14,0)</f>
        <v>0</v>
      </c>
      <c r="F14" s="163"/>
    </row>
    <row r="15" spans="1:6" ht="18.600000000000001" customHeight="1">
      <c r="A15" s="241">
        <v>3</v>
      </c>
      <c r="B15" s="242" t="s">
        <v>656</v>
      </c>
      <c r="C15" s="271">
        <f>ปร.1!F18</f>
        <v>3000000</v>
      </c>
      <c r="D15" s="270">
        <f>D13</f>
        <v>1.2067000000000001</v>
      </c>
      <c r="E15" s="272">
        <f>ROUND(C15*D15,0)</f>
        <v>3620100</v>
      </c>
      <c r="F15" s="495" t="s">
        <v>1072</v>
      </c>
    </row>
    <row r="16" spans="1:6" ht="18.600000000000001" customHeight="1">
      <c r="A16" s="163"/>
      <c r="B16" s="244" t="s">
        <v>319</v>
      </c>
      <c r="C16" s="163"/>
      <c r="D16" s="163"/>
      <c r="E16" s="163"/>
      <c r="F16" s="163"/>
    </row>
    <row r="17" spans="1:6" ht="18.600000000000001" customHeight="1">
      <c r="A17" s="163"/>
      <c r="B17" s="245">
        <f>'F อาคาร(0-0-7-7) (2)'!I8</f>
        <v>0</v>
      </c>
      <c r="C17" s="163"/>
      <c r="D17" s="163"/>
      <c r="E17" s="163"/>
      <c r="F17" s="163"/>
    </row>
    <row r="18" spans="1:6" ht="18.600000000000001" customHeight="1">
      <c r="A18" s="163"/>
      <c r="B18" s="225">
        <f>'F อาคาร(0-0-7-7) (2)'!I9</f>
        <v>0</v>
      </c>
      <c r="C18" s="163"/>
      <c r="D18" s="163"/>
      <c r="E18" s="163"/>
      <c r="F18" s="163"/>
    </row>
    <row r="19" spans="1:6" ht="18.600000000000001" customHeight="1">
      <c r="A19" s="163"/>
      <c r="B19" s="226">
        <f>'F อาคาร(0-0-7-7) (2)'!N8</f>
        <v>7</v>
      </c>
      <c r="C19" s="163"/>
      <c r="D19" s="163"/>
      <c r="E19" s="163"/>
      <c r="F19" s="163"/>
    </row>
    <row r="20" spans="1:6" ht="18.600000000000001" customHeight="1">
      <c r="A20" s="171"/>
      <c r="B20" s="227">
        <f>'F อาคาร(0-0-7-7) (2)'!N9</f>
        <v>7</v>
      </c>
      <c r="C20" s="171"/>
      <c r="D20" s="171"/>
      <c r="E20" s="171"/>
      <c r="F20" s="171"/>
    </row>
    <row r="21" spans="1:6" ht="18.600000000000001" customHeight="1">
      <c r="A21" s="4" t="s">
        <v>309</v>
      </c>
      <c r="B21" s="246" t="s">
        <v>658</v>
      </c>
      <c r="C21" s="161"/>
      <c r="D21" s="161"/>
      <c r="E21" s="3">
        <f>FLOOR(E13,1000)</f>
        <v>83349000</v>
      </c>
      <c r="F21" s="161"/>
    </row>
    <row r="22" spans="1:6" ht="18.600000000000001" customHeight="1">
      <c r="A22" s="9" t="s">
        <v>331</v>
      </c>
      <c r="B22" s="308" t="s">
        <v>659</v>
      </c>
      <c r="C22" s="163"/>
      <c r="D22" s="163"/>
      <c r="E22" s="272">
        <f>FLOOR(E14,1000)</f>
        <v>0</v>
      </c>
      <c r="F22" s="163"/>
    </row>
    <row r="23" spans="1:6" ht="18.600000000000001" customHeight="1" thickBot="1">
      <c r="A23" s="13" t="s">
        <v>331</v>
      </c>
      <c r="B23" s="274" t="s">
        <v>660</v>
      </c>
      <c r="C23" s="171"/>
      <c r="D23" s="171"/>
      <c r="E23" s="309">
        <f>FLOOR(E15,1000)</f>
        <v>3620000</v>
      </c>
      <c r="F23" s="171"/>
    </row>
    <row r="24" spans="1:6" ht="18.600000000000001" customHeight="1" thickTop="1">
      <c r="A24" s="249" t="s">
        <v>321</v>
      </c>
      <c r="B24" s="251"/>
      <c r="C24" s="236" t="s">
        <v>322</v>
      </c>
      <c r="D24" s="237"/>
      <c r="E24" s="228"/>
      <c r="F24" s="237"/>
    </row>
    <row r="25" spans="1:6" ht="18.600000000000001" customHeight="1">
      <c r="A25" s="250" t="s">
        <v>323</v>
      </c>
      <c r="B25" s="252"/>
      <c r="C25" s="229" t="s">
        <v>324</v>
      </c>
      <c r="D25" s="230"/>
      <c r="E25" s="230"/>
      <c r="F25" s="230"/>
    </row>
    <row r="26" spans="1:6" ht="18.600000000000001" customHeight="1">
      <c r="A26" s="1024"/>
      <c r="B26" s="1024"/>
      <c r="C26" s="1024"/>
      <c r="D26" s="1024"/>
      <c r="E26" s="1024"/>
      <c r="F26" s="1024"/>
    </row>
    <row r="27" spans="1:6" ht="18.600000000000001" customHeight="1">
      <c r="A27" s="1017"/>
      <c r="B27" s="1017"/>
      <c r="C27" s="1017"/>
      <c r="D27" s="1017"/>
      <c r="E27" s="1017"/>
      <c r="F27" s="1017"/>
    </row>
    <row r="28" spans="1:6" ht="18.600000000000001" customHeight="1">
      <c r="A28" s="1017"/>
      <c r="B28" s="1017"/>
      <c r="C28" s="1017"/>
      <c r="D28" s="1017"/>
      <c r="E28" s="1017"/>
      <c r="F28" s="1017"/>
    </row>
    <row r="29" spans="1:6" ht="18.600000000000001" customHeight="1">
      <c r="A29" s="1018" t="s">
        <v>311</v>
      </c>
      <c r="B29" s="1018"/>
      <c r="C29" s="1018"/>
      <c r="D29" s="1018"/>
      <c r="E29" s="1018"/>
      <c r="F29" s="1018"/>
    </row>
    <row r="30" spans="1:6" ht="18.600000000000001" customHeight="1">
      <c r="A30" s="1017" t="s">
        <v>263</v>
      </c>
      <c r="B30" s="1017"/>
      <c r="C30" s="1017"/>
      <c r="D30" s="1017"/>
      <c r="E30" s="1017"/>
      <c r="F30" s="1017"/>
    </row>
    <row r="31" spans="1:6" ht="18.600000000000001" customHeight="1">
      <c r="A31" s="1017" t="s">
        <v>264</v>
      </c>
      <c r="B31" s="1017"/>
      <c r="C31" s="1017"/>
      <c r="D31" s="1017"/>
      <c r="E31" s="1017"/>
      <c r="F31" s="1017"/>
    </row>
    <row r="32" spans="1:6" ht="18.600000000000001" customHeight="1">
      <c r="A32" s="1017"/>
      <c r="B32" s="1017"/>
      <c r="C32" s="1017"/>
      <c r="D32" s="1017"/>
      <c r="E32" s="1017"/>
      <c r="F32" s="1017"/>
    </row>
    <row r="33" spans="1:6" ht="18.600000000000001" customHeight="1">
      <c r="A33" s="1018" t="s">
        <v>311</v>
      </c>
      <c r="B33" s="1018"/>
      <c r="C33" s="1018"/>
      <c r="D33" s="1018"/>
      <c r="E33" s="1018"/>
      <c r="F33" s="1018"/>
    </row>
    <row r="34" spans="1:6" ht="18.600000000000001" customHeight="1">
      <c r="A34" s="1017" t="s">
        <v>265</v>
      </c>
      <c r="B34" s="1017"/>
      <c r="C34" s="1017"/>
      <c r="D34" s="1017"/>
      <c r="E34" s="1017"/>
      <c r="F34" s="1017"/>
    </row>
    <row r="35" spans="1:6" ht="18.600000000000001" customHeight="1">
      <c r="A35" s="1017" t="s">
        <v>266</v>
      </c>
      <c r="B35" s="1017"/>
      <c r="C35" s="1017"/>
      <c r="D35" s="1017"/>
      <c r="E35" s="1017"/>
      <c r="F35" s="1017"/>
    </row>
    <row r="36" spans="1:6" ht="18.600000000000001" customHeight="1">
      <c r="A36" s="1017" t="s">
        <v>512</v>
      </c>
      <c r="B36" s="1017"/>
      <c r="C36" s="1017"/>
      <c r="D36" s="1017"/>
      <c r="E36" s="1017"/>
      <c r="F36" s="1017"/>
    </row>
    <row r="37" spans="1:6" ht="18.600000000000001" customHeight="1">
      <c r="A37" s="1017"/>
      <c r="B37" s="1017"/>
      <c r="C37" s="1017"/>
      <c r="D37" s="1017"/>
      <c r="E37" s="1017"/>
      <c r="F37" s="1017"/>
    </row>
    <row r="38" spans="1:6" ht="18.600000000000001" customHeight="1">
      <c r="A38" s="1018" t="s">
        <v>311</v>
      </c>
      <c r="B38" s="1018"/>
      <c r="C38" s="1018"/>
      <c r="D38" s="1018"/>
      <c r="E38" s="1018"/>
      <c r="F38" s="1018"/>
    </row>
    <row r="39" spans="1:6" ht="18.600000000000001" customHeight="1">
      <c r="A39" s="1017" t="s">
        <v>268</v>
      </c>
      <c r="B39" s="1017"/>
      <c r="C39" s="1017"/>
      <c r="D39" s="1017"/>
      <c r="E39" s="1017"/>
      <c r="F39" s="1017"/>
    </row>
    <row r="40" spans="1:6" ht="18.600000000000001" customHeight="1">
      <c r="A40" s="1017" t="s">
        <v>269</v>
      </c>
      <c r="B40" s="1017"/>
      <c r="C40" s="1017"/>
      <c r="D40" s="1017"/>
      <c r="E40" s="1017"/>
      <c r="F40" s="1017"/>
    </row>
    <row r="41" spans="1:6">
      <c r="A41" s="1017"/>
      <c r="B41" s="1017"/>
      <c r="C41" s="1017"/>
      <c r="D41" s="1017"/>
      <c r="E41" s="1017"/>
      <c r="F41" s="1017"/>
    </row>
  </sheetData>
  <mergeCells count="25">
    <mergeCell ref="A1:F1"/>
    <mergeCell ref="A2:F2"/>
    <mergeCell ref="B9:C9"/>
    <mergeCell ref="A11:A12"/>
    <mergeCell ref="B11:B12"/>
    <mergeCell ref="C11:C12"/>
    <mergeCell ref="D11:D12"/>
    <mergeCell ref="E11:E12"/>
    <mergeCell ref="F11:F12"/>
    <mergeCell ref="A26:F26"/>
    <mergeCell ref="A28:F28"/>
    <mergeCell ref="A29:F29"/>
    <mergeCell ref="A30:F30"/>
    <mergeCell ref="A27:F27"/>
    <mergeCell ref="A39:F39"/>
    <mergeCell ref="A40:F40"/>
    <mergeCell ref="A41:F41"/>
    <mergeCell ref="A31:F31"/>
    <mergeCell ref="A33:F33"/>
    <mergeCell ref="A34:F34"/>
    <mergeCell ref="A35:F35"/>
    <mergeCell ref="A36:F36"/>
    <mergeCell ref="A37:F37"/>
    <mergeCell ref="A38:F38"/>
    <mergeCell ref="A32:F32"/>
  </mergeCells>
  <pageMargins left="0.70866141732283472" right="0.19685039370078741" top="0.74803149606299213" bottom="0.74803149606299213" header="0.31496062992125984" footer="0.31496062992125984"/>
  <pageSetup paperSize="9" orientation="portrait" r:id="rId1"/>
  <headerFooter>
    <oddHeader xml:space="preserve">&amp;R&amp;"TH SarabunPSK,ธรรมดา"&amp;12แบบ ปร.5    </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BFEDF-AA97-472C-9AE1-085C0B0717B9}">
  <dimension ref="A1:O130"/>
  <sheetViews>
    <sheetView showGridLines="0" zoomScale="145" zoomScaleNormal="145" zoomScaleSheetLayoutView="130" workbookViewId="0">
      <selection sqref="A1:P1"/>
    </sheetView>
  </sheetViews>
  <sheetFormatPr defaultColWidth="9" defaultRowHeight="18.75"/>
  <cols>
    <col min="1" max="1" width="5.875" style="14" customWidth="1"/>
    <col min="2" max="2" width="40.5" style="2" customWidth="1"/>
    <col min="3" max="3" width="6.5" style="14" customWidth="1"/>
    <col min="4" max="4" width="5.125" style="2" customWidth="1"/>
    <col min="5" max="5" width="10.25" style="2" customWidth="1"/>
    <col min="6" max="6" width="11.625" style="25" customWidth="1"/>
    <col min="7" max="7" width="7.375" style="2" customWidth="1"/>
    <col min="8" max="8" width="9.5" style="2" customWidth="1"/>
    <col min="9" max="10" width="11.75" style="2" bestFit="1" customWidth="1"/>
    <col min="11" max="16384" width="9" style="2"/>
  </cols>
  <sheetData>
    <row r="1" spans="1:8" ht="21.75" customHeight="1">
      <c r="A1" s="1034" t="s">
        <v>663</v>
      </c>
      <c r="B1" s="1034"/>
      <c r="C1" s="1034"/>
      <c r="D1" s="1034"/>
      <c r="E1" s="1034"/>
      <c r="F1" s="1034"/>
      <c r="G1" s="1034"/>
      <c r="H1" s="304"/>
    </row>
    <row r="2" spans="1:8" ht="21.75" customHeight="1">
      <c r="A2" s="1034" t="s">
        <v>304</v>
      </c>
      <c r="B2" s="1034"/>
      <c r="C2" s="1034"/>
      <c r="D2" s="1034"/>
      <c r="E2" s="1034"/>
      <c r="F2" s="1034"/>
      <c r="G2" s="1034"/>
    </row>
    <row r="3" spans="1:8" ht="21.75" customHeight="1">
      <c r="A3" s="1034" t="s">
        <v>483</v>
      </c>
      <c r="B3" s="1034"/>
      <c r="C3" s="1035" t="s">
        <v>8</v>
      </c>
      <c r="D3" s="1035"/>
      <c r="E3" s="1035"/>
      <c r="F3" s="1035"/>
      <c r="G3" s="1035"/>
    </row>
    <row r="4" spans="1:8" ht="21.75" customHeight="1">
      <c r="A4" s="1034" t="s">
        <v>0</v>
      </c>
      <c r="B4" s="1034"/>
      <c r="C4" s="1034"/>
      <c r="D4" s="1034"/>
      <c r="E4" s="1034"/>
      <c r="F4" s="1034"/>
      <c r="G4" s="1034"/>
    </row>
    <row r="5" spans="1:8" ht="21.75" customHeight="1">
      <c r="A5" s="1033">
        <f>'ปร.6 (2)'!A5</f>
        <v>45442</v>
      </c>
      <c r="B5" s="1033"/>
      <c r="C5" s="1033"/>
      <c r="D5" s="1033"/>
      <c r="E5" s="1033"/>
      <c r="F5" s="1033"/>
      <c r="G5" s="1033"/>
    </row>
    <row r="6" spans="1:8" ht="43.5" customHeight="1">
      <c r="A6" s="22" t="s">
        <v>1</v>
      </c>
      <c r="B6" s="23" t="s">
        <v>2</v>
      </c>
      <c r="C6" s="22" t="s">
        <v>3</v>
      </c>
      <c r="D6" s="23" t="s">
        <v>4</v>
      </c>
      <c r="E6" s="23" t="s">
        <v>5</v>
      </c>
      <c r="F6" s="155" t="s">
        <v>6</v>
      </c>
      <c r="G6" s="23" t="s">
        <v>7</v>
      </c>
    </row>
    <row r="7" spans="1:8" s="5" customFormat="1" ht="21.75" customHeight="1">
      <c r="A7" s="108">
        <v>1</v>
      </c>
      <c r="B7" s="109" t="s">
        <v>668</v>
      </c>
      <c r="C7" s="21"/>
      <c r="D7" s="4"/>
      <c r="E7" s="3"/>
      <c r="F7" s="32"/>
      <c r="G7" s="3"/>
    </row>
    <row r="8" spans="1:8" s="5" customFormat="1" ht="21.75" customHeight="1">
      <c r="A8" s="6"/>
      <c r="B8" s="263" t="s">
        <v>664</v>
      </c>
      <c r="C8" s="6"/>
      <c r="D8" s="9" t="s">
        <v>11</v>
      </c>
      <c r="E8" s="8"/>
      <c r="F8" s="34">
        <f>F42</f>
        <v>20856400</v>
      </c>
      <c r="G8" s="8"/>
    </row>
    <row r="9" spans="1:8" s="5" customFormat="1" ht="21.75" customHeight="1">
      <c r="A9" s="6"/>
      <c r="B9" s="263" t="s">
        <v>665</v>
      </c>
      <c r="C9" s="6"/>
      <c r="D9" s="9" t="s">
        <v>11</v>
      </c>
      <c r="E9" s="8"/>
      <c r="F9" s="34">
        <f>F46</f>
        <v>1587000</v>
      </c>
      <c r="G9" s="8"/>
    </row>
    <row r="10" spans="1:8" s="5" customFormat="1" ht="21.75" customHeight="1">
      <c r="A10" s="6"/>
      <c r="B10" s="263" t="s">
        <v>666</v>
      </c>
      <c r="C10" s="6"/>
      <c r="D10" s="9" t="s">
        <v>11</v>
      </c>
      <c r="E10" s="8"/>
      <c r="F10" s="34">
        <f>F50</f>
        <v>18550400</v>
      </c>
      <c r="G10" s="8"/>
    </row>
    <row r="11" spans="1:8" s="5" customFormat="1" ht="21.75" customHeight="1">
      <c r="A11" s="6"/>
      <c r="B11" s="263" t="s">
        <v>667</v>
      </c>
      <c r="C11" s="6"/>
      <c r="D11" s="9" t="s">
        <v>11</v>
      </c>
      <c r="E11" s="8"/>
      <c r="F11" s="34">
        <f>F55</f>
        <v>15498900</v>
      </c>
      <c r="G11" s="8"/>
    </row>
    <row r="12" spans="1:8" s="5" customFormat="1" ht="21.75" customHeight="1">
      <c r="A12" s="6"/>
      <c r="B12" s="263" t="s">
        <v>496</v>
      </c>
      <c r="C12" s="6"/>
      <c r="D12" s="9" t="s">
        <v>11</v>
      </c>
      <c r="E12" s="8"/>
      <c r="F12" s="34">
        <f>F61</f>
        <v>1523180</v>
      </c>
      <c r="G12" s="8"/>
    </row>
    <row r="13" spans="1:8" s="5" customFormat="1" ht="21.75" customHeight="1">
      <c r="A13" s="6"/>
      <c r="B13" s="7" t="s">
        <v>506</v>
      </c>
      <c r="C13" s="6"/>
      <c r="D13" s="9" t="s">
        <v>11</v>
      </c>
      <c r="E13" s="8"/>
      <c r="F13" s="34">
        <f>F65</f>
        <v>2097800</v>
      </c>
      <c r="G13" s="8"/>
    </row>
    <row r="14" spans="1:8" s="5" customFormat="1" ht="21.75" customHeight="1">
      <c r="A14" s="6"/>
      <c r="B14" s="263" t="s">
        <v>675</v>
      </c>
      <c r="C14" s="6"/>
      <c r="D14" s="9" t="s">
        <v>11</v>
      </c>
      <c r="E14" s="8"/>
      <c r="F14" s="34">
        <f>F71</f>
        <v>8958400</v>
      </c>
      <c r="G14" s="8"/>
    </row>
    <row r="15" spans="1:8" s="5" customFormat="1" ht="21.75" customHeight="1">
      <c r="A15" s="6"/>
      <c r="B15" s="7"/>
      <c r="C15" s="6"/>
      <c r="D15" s="9"/>
      <c r="E15" s="8"/>
      <c r="F15" s="34"/>
      <c r="G15" s="8"/>
    </row>
    <row r="16" spans="1:8" s="5" customFormat="1" ht="21.75" customHeight="1">
      <c r="A16" s="6"/>
      <c r="B16" s="7" t="str">
        <f>"รวมข้อ "&amp;A7&amp;" "&amp;B7</f>
        <v>รวมข้อ 1 อาคารสำนักงานสิ่งแวดล้อมและควบคุมมลพิษ และศูนย์การเรียนรู้ ฯ</v>
      </c>
      <c r="C16" s="6"/>
      <c r="D16" s="9"/>
      <c r="E16" s="8"/>
      <c r="F16" s="34">
        <f>SUM(F8:F15)</f>
        <v>69072080</v>
      </c>
      <c r="G16" s="8"/>
    </row>
    <row r="17" spans="1:10" s="5" customFormat="1" ht="21.75" customHeight="1">
      <c r="A17" s="6">
        <v>2</v>
      </c>
      <c r="B17" s="7" t="s">
        <v>654</v>
      </c>
      <c r="C17" s="6">
        <v>0</v>
      </c>
      <c r="D17" s="9" t="s">
        <v>637</v>
      </c>
      <c r="E17" s="305">
        <f>F79</f>
        <v>0</v>
      </c>
      <c r="F17" s="34">
        <f>ROUND(C17*E17,0)</f>
        <v>0</v>
      </c>
      <c r="G17" s="8"/>
    </row>
    <row r="18" spans="1:10" s="5" customFormat="1" ht="21.75" customHeight="1">
      <c r="A18" s="6">
        <v>3</v>
      </c>
      <c r="B18" s="7" t="s">
        <v>484</v>
      </c>
      <c r="C18" s="19"/>
      <c r="D18" s="9" t="s">
        <v>11</v>
      </c>
      <c r="E18" s="8"/>
      <c r="F18" s="34">
        <f>F95</f>
        <v>3000000</v>
      </c>
      <c r="G18" s="305" t="s">
        <v>1072</v>
      </c>
    </row>
    <row r="19" spans="1:10" s="5" customFormat="1" ht="21.75" customHeight="1">
      <c r="A19" s="6"/>
      <c r="B19" s="7"/>
      <c r="C19" s="6"/>
      <c r="D19" s="9"/>
      <c r="E19" s="8"/>
      <c r="F19" s="34"/>
      <c r="G19" s="8"/>
    </row>
    <row r="20" spans="1:10" s="5" customFormat="1" ht="21.75" customHeight="1">
      <c r="A20" s="6"/>
      <c r="B20" s="7"/>
      <c r="C20" s="6"/>
      <c r="D20" s="9"/>
      <c r="E20" s="8"/>
      <c r="F20" s="34"/>
      <c r="G20" s="8"/>
    </row>
    <row r="21" spans="1:10" s="5" customFormat="1" ht="21.75" customHeight="1">
      <c r="A21" s="6"/>
      <c r="B21" s="7"/>
      <c r="C21" s="6"/>
      <c r="D21" s="9"/>
      <c r="E21" s="8"/>
      <c r="F21" s="34"/>
      <c r="G21" s="8"/>
    </row>
    <row r="22" spans="1:10" s="5" customFormat="1" ht="21.75" customHeight="1">
      <c r="A22" s="6"/>
      <c r="B22" s="9" t="s">
        <v>653</v>
      </c>
      <c r="C22" s="6"/>
      <c r="D22" s="9"/>
      <c r="E22" s="8"/>
      <c r="F22" s="307">
        <f>SUM(F16:F21)</f>
        <v>72072080</v>
      </c>
      <c r="G22" s="8"/>
      <c r="H22" s="494"/>
      <c r="I22" s="312"/>
      <c r="J22" s="312"/>
    </row>
    <row r="23" spans="1:10" s="5" customFormat="1" ht="21.75" customHeight="1">
      <c r="A23" s="6"/>
      <c r="B23" s="7"/>
      <c r="C23" s="6"/>
      <c r="D23" s="9"/>
      <c r="E23" s="8"/>
      <c r="F23" s="34"/>
      <c r="G23" s="8"/>
    </row>
    <row r="24" spans="1:10" s="5" customFormat="1" ht="21.75" customHeight="1">
      <c r="A24" s="6"/>
      <c r="B24" s="7"/>
      <c r="C24" s="6"/>
      <c r="D24" s="9"/>
      <c r="E24" s="8"/>
      <c r="F24" s="34"/>
      <c r="G24" s="8"/>
    </row>
    <row r="25" spans="1:10">
      <c r="A25" s="6"/>
      <c r="B25" s="7"/>
      <c r="C25" s="6"/>
      <c r="D25" s="9"/>
      <c r="E25" s="8"/>
      <c r="F25" s="34"/>
      <c r="G25" s="8"/>
    </row>
    <row r="26" spans="1:10" s="5" customFormat="1" ht="21.75" customHeight="1">
      <c r="A26" s="6"/>
      <c r="B26" s="7"/>
      <c r="C26" s="6"/>
      <c r="D26" s="9"/>
      <c r="E26" s="8"/>
      <c r="F26" s="34"/>
      <c r="G26" s="8"/>
    </row>
    <row r="27" spans="1:10" s="5" customFormat="1" ht="21.75" customHeight="1">
      <c r="A27" s="6"/>
      <c r="B27" s="7"/>
      <c r="C27" s="6"/>
      <c r="D27" s="9"/>
      <c r="E27" s="8"/>
      <c r="F27" s="34"/>
      <c r="G27" s="8"/>
    </row>
    <row r="28" spans="1:10" s="5" customFormat="1" ht="21.75" customHeight="1">
      <c r="A28" s="6"/>
      <c r="B28" s="7"/>
      <c r="C28" s="6"/>
      <c r="D28" s="9"/>
      <c r="E28" s="8"/>
      <c r="F28" s="34"/>
      <c r="G28" s="8"/>
    </row>
    <row r="29" spans="1:10" s="5" customFormat="1" ht="21.75" customHeight="1">
      <c r="A29" s="6"/>
      <c r="B29" s="7"/>
      <c r="C29" s="6"/>
      <c r="D29" s="9"/>
      <c r="E29" s="8"/>
      <c r="F29" s="34"/>
      <c r="G29" s="8"/>
    </row>
    <row r="30" spans="1:10" s="5" customFormat="1" ht="21.75" customHeight="1">
      <c r="A30" s="6"/>
      <c r="B30" s="7"/>
      <c r="C30" s="6"/>
      <c r="D30" s="9"/>
      <c r="E30" s="8"/>
      <c r="F30" s="34"/>
      <c r="G30" s="8"/>
    </row>
    <row r="31" spans="1:10" s="5" customFormat="1" ht="21.75" customHeight="1">
      <c r="A31" s="6"/>
      <c r="B31" s="7"/>
      <c r="C31" s="6"/>
      <c r="D31" s="9"/>
      <c r="E31" s="8"/>
      <c r="F31" s="34"/>
      <c r="G31" s="8"/>
    </row>
    <row r="32" spans="1:10" s="5" customFormat="1" ht="21.75" customHeight="1">
      <c r="A32" s="6"/>
      <c r="B32" s="7"/>
      <c r="C32" s="6"/>
      <c r="D32" s="9"/>
      <c r="E32" s="8"/>
      <c r="F32" s="34"/>
      <c r="G32" s="8"/>
    </row>
    <row r="33" spans="1:15" s="5" customFormat="1" ht="21.75" customHeight="1">
      <c r="A33" s="6"/>
      <c r="B33" s="7"/>
      <c r="C33" s="6"/>
      <c r="D33" s="9"/>
      <c r="E33" s="8"/>
      <c r="F33" s="34"/>
      <c r="G33" s="8"/>
    </row>
    <row r="34" spans="1:15" s="5" customFormat="1" ht="21.75" customHeight="1">
      <c r="A34" s="6"/>
      <c r="B34" s="266"/>
      <c r="C34" s="6"/>
      <c r="D34" s="9"/>
      <c r="E34" s="8"/>
      <c r="F34" s="267"/>
      <c r="G34" s="8"/>
    </row>
    <row r="35" spans="1:15" s="5" customFormat="1" ht="21.75" customHeight="1">
      <c r="A35" s="10"/>
      <c r="B35" s="268"/>
      <c r="C35" s="10"/>
      <c r="D35" s="13"/>
      <c r="E35" s="12"/>
      <c r="F35" s="36"/>
      <c r="G35" s="12"/>
    </row>
    <row r="36" spans="1:15" s="5" customFormat="1" ht="21" customHeight="1">
      <c r="A36" s="108"/>
      <c r="B36" s="264" t="str">
        <f>B8</f>
        <v>1.1 งานชั้นที่ 1 (ห้อง Lab และสำนักงาน)</v>
      </c>
      <c r="C36" s="108"/>
      <c r="D36" s="4"/>
      <c r="E36" s="3"/>
      <c r="F36" s="32"/>
      <c r="G36" s="3"/>
      <c r="I36" s="258" t="s">
        <v>11</v>
      </c>
    </row>
    <row r="37" spans="1:15" s="5" customFormat="1" ht="21" customHeight="1">
      <c r="A37" s="19"/>
      <c r="B37" s="263" t="s">
        <v>485</v>
      </c>
      <c r="C37" s="6">
        <v>476</v>
      </c>
      <c r="D37" s="9" t="s">
        <v>13</v>
      </c>
      <c r="E37" s="8">
        <v>16000</v>
      </c>
      <c r="F37" s="34">
        <f>ROUND(C37*E37,0)</f>
        <v>7616000</v>
      </c>
      <c r="G37" s="8"/>
      <c r="I37" s="260">
        <f>SUM(J37:O37)</f>
        <v>476.05</v>
      </c>
      <c r="J37" s="259">
        <f>ROUND((16*24),2)</f>
        <v>384</v>
      </c>
      <c r="K37" s="259">
        <f>ROUND((5.9*13),2)</f>
        <v>76.7</v>
      </c>
      <c r="L37" s="259">
        <f>ROUND((1.85*6.1),2)</f>
        <v>11.29</v>
      </c>
      <c r="M37" s="259">
        <f>ROUND(1.4*2.9,2)</f>
        <v>4.0599999999999996</v>
      </c>
      <c r="N37" s="259">
        <v>0</v>
      </c>
      <c r="O37" s="259">
        <v>0</v>
      </c>
    </row>
    <row r="38" spans="1:15" s="5" customFormat="1" ht="21" customHeight="1">
      <c r="A38" s="6"/>
      <c r="B38" s="263" t="s">
        <v>486</v>
      </c>
      <c r="C38" s="6">
        <v>633</v>
      </c>
      <c r="D38" s="9" t="s">
        <v>13</v>
      </c>
      <c r="E38" s="8">
        <v>16000</v>
      </c>
      <c r="F38" s="34">
        <f>ROUND(C38*E38,0)</f>
        <v>10128000</v>
      </c>
      <c r="G38" s="8"/>
      <c r="I38" s="260">
        <f>SUM(J38:O38)</f>
        <v>633</v>
      </c>
      <c r="J38" s="259">
        <f>ROUND((2.63*6),2)</f>
        <v>15.78</v>
      </c>
      <c r="K38" s="259">
        <f>ROUND((1*2)+(2.2*7.75),2)</f>
        <v>19.05</v>
      </c>
      <c r="L38" s="259">
        <f>ROUND((17.1*16.3)-((2.2*2.25)+(2.4*2.2)+(2.1*5.7)+(2.9*6.3)),2)</f>
        <v>238.26</v>
      </c>
      <c r="M38" s="259">
        <f>ROUND((0.5*1.6*4.4)+(0.5*4.3*(8.6+16)+(16*20))-((2.2*7.5)),2)</f>
        <v>359.91</v>
      </c>
      <c r="N38" s="259">
        <v>0</v>
      </c>
      <c r="O38" s="259">
        <v>0</v>
      </c>
    </row>
    <row r="39" spans="1:15" s="5" customFormat="1" ht="21" customHeight="1">
      <c r="A39" s="6"/>
      <c r="B39" s="263" t="s">
        <v>487</v>
      </c>
      <c r="C39" s="6">
        <v>68</v>
      </c>
      <c r="D39" s="9" t="s">
        <v>13</v>
      </c>
      <c r="E39" s="8">
        <v>28800</v>
      </c>
      <c r="F39" s="34">
        <f>ROUND(C39*E39,0)</f>
        <v>1958400</v>
      </c>
      <c r="G39" s="8"/>
      <c r="I39" s="260">
        <f>SUM(J39:O39)</f>
        <v>68.11</v>
      </c>
      <c r="J39" s="259">
        <f>ROUND((4.25*7.9)+(2.1*5.7)+(2.8*6.29),2)</f>
        <v>63.16</v>
      </c>
      <c r="K39" s="259">
        <f>ROUND((2.2*2.25),2)</f>
        <v>4.95</v>
      </c>
      <c r="L39" s="259">
        <v>0</v>
      </c>
      <c r="M39" s="259">
        <v>0</v>
      </c>
      <c r="N39" s="259">
        <v>0</v>
      </c>
      <c r="O39" s="259">
        <v>0</v>
      </c>
    </row>
    <row r="40" spans="1:15" s="5" customFormat="1" ht="21" customHeight="1">
      <c r="A40" s="19"/>
      <c r="B40" s="263" t="s">
        <v>592</v>
      </c>
      <c r="C40" s="6">
        <f>C37</f>
        <v>476</v>
      </c>
      <c r="D40" s="9" t="s">
        <v>13</v>
      </c>
      <c r="E40" s="8">
        <v>1000</v>
      </c>
      <c r="F40" s="34">
        <f>ROUND(C40*E40,0)</f>
        <v>476000</v>
      </c>
      <c r="G40" s="8"/>
    </row>
    <row r="41" spans="1:15" s="5" customFormat="1" ht="21" customHeight="1">
      <c r="A41" s="6"/>
      <c r="B41" s="263" t="s">
        <v>497</v>
      </c>
      <c r="C41" s="6">
        <v>226</v>
      </c>
      <c r="D41" s="9" t="s">
        <v>13</v>
      </c>
      <c r="E41" s="8">
        <v>3000</v>
      </c>
      <c r="F41" s="34">
        <f>ROUND(C41*E41,0)</f>
        <v>678000</v>
      </c>
      <c r="G41" s="8"/>
      <c r="I41" s="260">
        <f>SUM(J41:O41)</f>
        <v>226.10999999999999</v>
      </c>
      <c r="J41" s="259">
        <v>151.66999999999999</v>
      </c>
      <c r="K41" s="259">
        <f>ROUND((0.7*32.25)+(0.5*5.55*(0.7+3.2))+(3.2*10.53)+(0.7*10.5),2)</f>
        <v>74.44</v>
      </c>
      <c r="L41" s="259">
        <v>0</v>
      </c>
      <c r="M41" s="259">
        <v>0</v>
      </c>
      <c r="N41" s="259">
        <v>0</v>
      </c>
      <c r="O41" s="259">
        <v>0</v>
      </c>
    </row>
    <row r="42" spans="1:15" s="5" customFormat="1" ht="21" customHeight="1">
      <c r="A42" s="6"/>
      <c r="B42" s="9" t="str">
        <f>"รวมข้อ "&amp;B36</f>
        <v>รวมข้อ 1.1 งานชั้นที่ 1 (ห้อง Lab และสำนักงาน)</v>
      </c>
      <c r="C42" s="6"/>
      <c r="D42" s="9"/>
      <c r="E42" s="8"/>
      <c r="F42" s="34">
        <f>SUM(F37:F41)</f>
        <v>20856400</v>
      </c>
      <c r="G42" s="8"/>
    </row>
    <row r="43" spans="1:15" s="5" customFormat="1" ht="21" customHeight="1">
      <c r="A43" s="6"/>
      <c r="B43" s="262" t="str">
        <f>B9</f>
        <v>1.2 งานชั้นลอย (ที่วาง CDU)</v>
      </c>
      <c r="C43" s="6"/>
      <c r="D43" s="9"/>
      <c r="E43" s="8"/>
      <c r="F43" s="34"/>
      <c r="G43" s="8"/>
    </row>
    <row r="44" spans="1:15" s="5" customFormat="1" ht="21" customHeight="1">
      <c r="A44" s="6"/>
      <c r="B44" s="263" t="s">
        <v>488</v>
      </c>
      <c r="C44" s="6">
        <v>415</v>
      </c>
      <c r="D44" s="9" t="s">
        <v>13</v>
      </c>
      <c r="E44" s="8">
        <v>3000</v>
      </c>
      <c r="F44" s="34">
        <f>ROUND(C44*E44,0)</f>
        <v>1245000</v>
      </c>
      <c r="G44" s="8"/>
      <c r="I44" s="260">
        <f>SUM(J44:O44)</f>
        <v>415.84999999999997</v>
      </c>
      <c r="J44" s="259">
        <f>ROUND((12.3*30.05),2)</f>
        <v>369.62</v>
      </c>
      <c r="K44" s="259">
        <f>ROUND((2.25*6.4),2)</f>
        <v>14.4</v>
      </c>
      <c r="L44" s="259">
        <f>ROUND(2.55*6.6,2)</f>
        <v>16.829999999999998</v>
      </c>
      <c r="M44" s="259">
        <f>ROUND(2.5*6,2)</f>
        <v>15</v>
      </c>
      <c r="N44" s="259">
        <v>0</v>
      </c>
      <c r="O44" s="259">
        <v>0</v>
      </c>
    </row>
    <row r="45" spans="1:15" s="5" customFormat="1" ht="21" customHeight="1">
      <c r="A45" s="6"/>
      <c r="B45" s="263" t="s">
        <v>507</v>
      </c>
      <c r="C45" s="6">
        <v>114</v>
      </c>
      <c r="D45" s="9" t="s">
        <v>13</v>
      </c>
      <c r="E45" s="8">
        <v>3000</v>
      </c>
      <c r="F45" s="34">
        <f>ROUND(C45*E45,0)</f>
        <v>342000</v>
      </c>
      <c r="G45" s="8"/>
      <c r="I45" s="260">
        <f>SUM(J45:O45)</f>
        <v>114</v>
      </c>
      <c r="J45" s="259">
        <f>ROUND((1.9*30),2)</f>
        <v>57</v>
      </c>
      <c r="K45" s="259">
        <f>J45</f>
        <v>57</v>
      </c>
      <c r="L45" s="259">
        <v>0</v>
      </c>
      <c r="M45" s="259">
        <v>0</v>
      </c>
      <c r="N45" s="259">
        <v>0</v>
      </c>
      <c r="O45" s="259">
        <v>0</v>
      </c>
    </row>
    <row r="46" spans="1:15" s="5" customFormat="1" ht="21" customHeight="1">
      <c r="A46" s="6"/>
      <c r="B46" s="9" t="str">
        <f>"รวมข้อ "&amp;B43</f>
        <v>รวมข้อ 1.2 งานชั้นลอย (ที่วาง CDU)</v>
      </c>
      <c r="C46" s="6"/>
      <c r="D46" s="9"/>
      <c r="E46" s="8"/>
      <c r="F46" s="34">
        <f>SUM(F44:F45)</f>
        <v>1587000</v>
      </c>
      <c r="G46" s="8"/>
    </row>
    <row r="47" spans="1:15" s="5" customFormat="1" ht="21" customHeight="1">
      <c r="A47" s="6"/>
      <c r="B47" s="262" t="str">
        <f>B10</f>
        <v>1.3 งานชั้นที่ 2 (สำนักงาน)</v>
      </c>
      <c r="C47" s="6"/>
      <c r="D47" s="9"/>
      <c r="E47" s="8"/>
      <c r="F47" s="34"/>
      <c r="G47" s="8"/>
    </row>
    <row r="48" spans="1:15" s="5" customFormat="1" ht="21" customHeight="1">
      <c r="A48" s="6"/>
      <c r="B48" s="263" t="s">
        <v>489</v>
      </c>
      <c r="C48" s="6">
        <v>1028</v>
      </c>
      <c r="D48" s="9" t="s">
        <v>13</v>
      </c>
      <c r="E48" s="8">
        <f>E$38</f>
        <v>16000</v>
      </c>
      <c r="F48" s="34">
        <f>ROUND(C48*E48,0)</f>
        <v>16448000</v>
      </c>
      <c r="G48" s="8"/>
      <c r="I48" s="260">
        <f>SUM(J48:O48)</f>
        <v>1028.1100000000001</v>
      </c>
      <c r="J48" s="259">
        <f>ROUND((16*30),2)</f>
        <v>480</v>
      </c>
      <c r="K48" s="259">
        <f>ROUND((9.35*8.4)-(2.1*2.15),2)</f>
        <v>74.03</v>
      </c>
      <c r="L48" s="259">
        <f>ROUND((6.7*16.3),2)</f>
        <v>109.21</v>
      </c>
      <c r="M48" s="259">
        <f>ROUND(2.5*6,2)</f>
        <v>15</v>
      </c>
      <c r="N48" s="259">
        <f>ROUND((0.5*8*14.5)-(0.5*2.2*4.9),2)</f>
        <v>52.61</v>
      </c>
      <c r="O48" s="259">
        <f>ROUND((16*18.65)+(1.2*2.8)-(0.5*2.25*4),2)</f>
        <v>297.26</v>
      </c>
    </row>
    <row r="49" spans="1:15" s="5" customFormat="1" ht="21" customHeight="1">
      <c r="A49" s="6"/>
      <c r="B49" s="263" t="s">
        <v>487</v>
      </c>
      <c r="C49" s="6">
        <v>73</v>
      </c>
      <c r="D49" s="9" t="s">
        <v>13</v>
      </c>
      <c r="E49" s="8">
        <f>E$39</f>
        <v>28800</v>
      </c>
      <c r="F49" s="34">
        <f>ROUND(C49*E49,0)</f>
        <v>2102400</v>
      </c>
      <c r="G49" s="8"/>
      <c r="I49" s="260">
        <f>SUM(J49:O49)</f>
        <v>73.27</v>
      </c>
      <c r="J49" s="259">
        <f>ROUND((4.25*7.9)+(2.1*5.7)+(2.8*6.29),2)</f>
        <v>63.16</v>
      </c>
      <c r="K49" s="259">
        <f>ROUND((2.2*2.25)+(0.6*2.1)+(1.5*2.6),2)</f>
        <v>10.11</v>
      </c>
      <c r="L49" s="259">
        <v>0</v>
      </c>
      <c r="M49" s="259">
        <v>0</v>
      </c>
      <c r="N49" s="259">
        <v>0</v>
      </c>
      <c r="O49" s="259">
        <v>0</v>
      </c>
    </row>
    <row r="50" spans="1:15" s="5" customFormat="1" ht="21" customHeight="1">
      <c r="A50" s="6"/>
      <c r="B50" s="9" t="str">
        <f>"รวมข้อ "&amp;B47</f>
        <v>รวมข้อ 1.3 งานชั้นที่ 2 (สำนักงาน)</v>
      </c>
      <c r="C50" s="6"/>
      <c r="D50" s="9"/>
      <c r="E50" s="8"/>
      <c r="F50" s="34">
        <f>SUM(F48:F49)</f>
        <v>18550400</v>
      </c>
      <c r="G50" s="8"/>
    </row>
    <row r="51" spans="1:15" s="5" customFormat="1" ht="21" customHeight="1">
      <c r="A51" s="6"/>
      <c r="B51" s="262" t="str">
        <f>B11</f>
        <v>1.4 งานชั้นที่ 3 (ห้องประชุม และห้องศูนย์การเรียนรู้ฯ)</v>
      </c>
      <c r="C51" s="6"/>
      <c r="D51" s="9"/>
      <c r="E51" s="8"/>
      <c r="F51" s="34"/>
      <c r="G51" s="8"/>
    </row>
    <row r="52" spans="1:15" s="5" customFormat="1" ht="21" customHeight="1">
      <c r="A52" s="6"/>
      <c r="B52" s="263" t="s">
        <v>490</v>
      </c>
      <c r="C52" s="6">
        <v>362</v>
      </c>
      <c r="D52" s="9" t="s">
        <v>13</v>
      </c>
      <c r="E52" s="8">
        <v>13500</v>
      </c>
      <c r="F52" s="34">
        <f>ROUND(C52*E52,0)</f>
        <v>4887000</v>
      </c>
      <c r="G52" s="8"/>
      <c r="I52" s="260">
        <f>SUM(J52:O52)</f>
        <v>361.98999999999995</v>
      </c>
      <c r="J52" s="259">
        <f>ROUND(11.8*30.05,2)</f>
        <v>354.59</v>
      </c>
      <c r="K52" s="259">
        <f>ROUND(1.85*4,2)</f>
        <v>7.4</v>
      </c>
      <c r="L52" s="259">
        <v>0</v>
      </c>
      <c r="M52" s="259">
        <v>0</v>
      </c>
      <c r="N52" s="259">
        <v>0</v>
      </c>
      <c r="O52" s="259">
        <v>0</v>
      </c>
    </row>
    <row r="53" spans="1:15" s="5" customFormat="1" ht="21" customHeight="1">
      <c r="A53" s="6"/>
      <c r="B53" s="263" t="s">
        <v>491</v>
      </c>
      <c r="C53" s="6">
        <v>641</v>
      </c>
      <c r="D53" s="9" t="s">
        <v>13</v>
      </c>
      <c r="E53" s="8">
        <f>E52</f>
        <v>13500</v>
      </c>
      <c r="F53" s="34">
        <f>ROUND(C53*E53,0)</f>
        <v>8653500</v>
      </c>
      <c r="G53" s="8"/>
      <c r="I53" s="260">
        <f>SUM(J53:O53)</f>
        <v>641.17000000000007</v>
      </c>
      <c r="J53" s="259">
        <f>ROUND((4.4*31.8)+(1.5*2.5)+(3.2*4.05)+(2.6*3.45)+(2.2*2.2)+(1.6*2.9)+(3.15*5.4)+(0.6*3.2)+(5*9)+(6.7*7.4)+(0.5*1.7*(1.7+1.03)),2)</f>
        <v>290.91000000000003</v>
      </c>
      <c r="K53" s="259">
        <f>ROUND((2.55*10.4)+(1.85*5.3),2)</f>
        <v>36.33</v>
      </c>
      <c r="L53" s="259">
        <f>ROUND((2.1*2.9)+(0.5*2.9*0.8)+(0.5*0.76*2.9)+(0.5*4.32*(2.9+16.4))+(10.4*13.9)+(2.4*4.65),2)</f>
        <v>205.76</v>
      </c>
      <c r="M53" s="259">
        <f>ROUND(((0.5*6*(2.5+5.95))+(5.95*21.4))*0.5,2)</f>
        <v>76.34</v>
      </c>
      <c r="N53" s="259">
        <f>ROUND(2.55*6.6,2)</f>
        <v>16.829999999999998</v>
      </c>
      <c r="O53" s="259">
        <f>ROUND(2.5*6,2)</f>
        <v>15</v>
      </c>
    </row>
    <row r="54" spans="1:15" s="5" customFormat="1" ht="21" customHeight="1">
      <c r="A54" s="6"/>
      <c r="B54" s="263" t="s">
        <v>487</v>
      </c>
      <c r="C54" s="6">
        <v>68</v>
      </c>
      <c r="D54" s="9" t="s">
        <v>13</v>
      </c>
      <c r="E54" s="8">
        <f>E$39</f>
        <v>28800</v>
      </c>
      <c r="F54" s="34">
        <f>ROUND(C54*E54,0)</f>
        <v>1958400</v>
      </c>
      <c r="G54" s="8"/>
      <c r="I54" s="260">
        <f>SUM(J54:O54)</f>
        <v>68.11</v>
      </c>
      <c r="J54" s="259">
        <f>ROUND((4.25*7.9)+(2.1*5.7)+(2.8*6.29),2)</f>
        <v>63.16</v>
      </c>
      <c r="K54" s="259">
        <f>ROUND((2.2*2.25),2)</f>
        <v>4.95</v>
      </c>
      <c r="L54" s="259">
        <v>0</v>
      </c>
      <c r="M54" s="259">
        <v>0</v>
      </c>
      <c r="N54" s="259">
        <v>0</v>
      </c>
      <c r="O54" s="259">
        <v>0</v>
      </c>
    </row>
    <row r="55" spans="1:15" s="5" customFormat="1" ht="21" customHeight="1">
      <c r="A55" s="6"/>
      <c r="B55" s="9" t="str">
        <f>"รวมข้อ "&amp;B51</f>
        <v>รวมข้อ 1.4 งานชั้นที่ 3 (ห้องประชุม และห้องศูนย์การเรียนรู้ฯ)</v>
      </c>
      <c r="C55" s="6"/>
      <c r="D55" s="9"/>
      <c r="E55" s="8"/>
      <c r="F55" s="34">
        <f>SUM(F52:F54)</f>
        <v>15498900</v>
      </c>
      <c r="G55" s="8"/>
    </row>
    <row r="56" spans="1:15" s="5" customFormat="1" ht="21" customHeight="1">
      <c r="A56" s="6"/>
      <c r="B56" s="262" t="str">
        <f>B12</f>
        <v>1.5 งานชั้นหลังคาและดาดฟ้า</v>
      </c>
      <c r="C56" s="6"/>
      <c r="D56" s="9"/>
      <c r="E56" s="8"/>
      <c r="F56" s="34"/>
      <c r="G56" s="8"/>
    </row>
    <row r="57" spans="1:15" s="5" customFormat="1" ht="21" customHeight="1">
      <c r="A57" s="6"/>
      <c r="B57" s="263" t="s">
        <v>493</v>
      </c>
      <c r="C57" s="6">
        <v>45</v>
      </c>
      <c r="D57" s="9" t="s">
        <v>13</v>
      </c>
      <c r="E57" s="8">
        <f>E$38</f>
        <v>16000</v>
      </c>
      <c r="F57" s="34">
        <f>ROUND(C57*E57,0)</f>
        <v>720000</v>
      </c>
      <c r="G57" s="8"/>
      <c r="I57" s="260">
        <f>SUM(J57:O57)</f>
        <v>44.629999999999995</v>
      </c>
      <c r="J57" s="259">
        <f>ROUND(3.95*7.5,2)</f>
        <v>29.63</v>
      </c>
      <c r="K57" s="259">
        <f>ROUND(2.5*6,2)</f>
        <v>15</v>
      </c>
      <c r="L57" s="259">
        <v>0</v>
      </c>
      <c r="M57" s="259">
        <v>0</v>
      </c>
      <c r="N57" s="259">
        <v>0</v>
      </c>
      <c r="O57" s="259">
        <v>0</v>
      </c>
    </row>
    <row r="58" spans="1:15" s="5" customFormat="1" ht="21" customHeight="1">
      <c r="A58" s="6"/>
      <c r="B58" s="263" t="s">
        <v>492</v>
      </c>
      <c r="C58" s="6">
        <v>199</v>
      </c>
      <c r="D58" s="9" t="s">
        <v>13</v>
      </c>
      <c r="E58" s="8">
        <v>1500</v>
      </c>
      <c r="F58" s="34">
        <f>ROUND(C58*E58,0)</f>
        <v>298500</v>
      </c>
      <c r="G58" s="8"/>
      <c r="I58" s="260">
        <f>SUM(J58:O58)</f>
        <v>198.73</v>
      </c>
      <c r="J58" s="259">
        <f>ROUND(7.2*5.7,2)</f>
        <v>41.04</v>
      </c>
      <c r="K58" s="259">
        <f>ROUND((2.7*5.7)+(3.25*5.3),2)</f>
        <v>32.619999999999997</v>
      </c>
      <c r="L58" s="259">
        <f>ROUND(2.4*4.05,2)</f>
        <v>9.7200000000000006</v>
      </c>
      <c r="M58" s="259">
        <f>ROUND((4*28)+(1*3.35),2)</f>
        <v>115.35</v>
      </c>
      <c r="N58" s="259">
        <v>0</v>
      </c>
      <c r="O58" s="259">
        <v>0</v>
      </c>
    </row>
    <row r="59" spans="1:15" s="5" customFormat="1" ht="21" customHeight="1">
      <c r="A59" s="6"/>
      <c r="B59" s="263" t="s">
        <v>494</v>
      </c>
      <c r="C59" s="6">
        <v>194</v>
      </c>
      <c r="D59" s="9" t="s">
        <v>13</v>
      </c>
      <c r="E59" s="8">
        <v>595</v>
      </c>
      <c r="F59" s="34">
        <f>ROUND(C59*E59,0)</f>
        <v>115430</v>
      </c>
      <c r="G59" s="8"/>
      <c r="I59" s="260">
        <f>SUM(J59:O59)</f>
        <v>193.55</v>
      </c>
      <c r="J59" s="259">
        <f>ROUND(10.85*16.65,2)</f>
        <v>180.65</v>
      </c>
      <c r="K59" s="259">
        <f>ROUND(0.95*2.5,2)</f>
        <v>2.38</v>
      </c>
      <c r="L59" s="259">
        <f>ROUND(1.58*2.94,2)</f>
        <v>4.6500000000000004</v>
      </c>
      <c r="M59" s="259">
        <f>ROUND(1.7*3.45,2)</f>
        <v>5.87</v>
      </c>
      <c r="N59" s="259">
        <v>0</v>
      </c>
      <c r="O59" s="259">
        <v>0</v>
      </c>
    </row>
    <row r="60" spans="1:15" s="5" customFormat="1" ht="21" customHeight="1">
      <c r="A60" s="6"/>
      <c r="B60" s="263" t="s">
        <v>495</v>
      </c>
      <c r="C60" s="6">
        <v>519</v>
      </c>
      <c r="D60" s="9" t="s">
        <v>13</v>
      </c>
      <c r="E60" s="8">
        <v>750</v>
      </c>
      <c r="F60" s="34">
        <f>ROUND(C60*E60,0)</f>
        <v>389250</v>
      </c>
      <c r="G60" s="8"/>
      <c r="I60" s="260">
        <f>SUM(J60:O60)</f>
        <v>519.41999999999996</v>
      </c>
      <c r="J60" s="259">
        <f>ROUND(5.5*6.5,2)</f>
        <v>35.75</v>
      </c>
      <c r="K60" s="259">
        <f>ROUND(8*16,2)</f>
        <v>128</v>
      </c>
      <c r="L60" s="259">
        <f>ROUND(2.1*31,2)</f>
        <v>65.099999999999994</v>
      </c>
      <c r="M60" s="259">
        <f>ROUND((4.8*8.7)+(2*2.55),2)</f>
        <v>46.86</v>
      </c>
      <c r="N60" s="259">
        <f>ROUND((3.8*24)+(6.7*7.3)+(7.4*14),2)</f>
        <v>243.71</v>
      </c>
      <c r="O60" s="259">
        <v>0</v>
      </c>
    </row>
    <row r="61" spans="1:15" s="5" customFormat="1" ht="21" customHeight="1">
      <c r="A61" s="6"/>
      <c r="B61" s="9" t="str">
        <f>"รวมข้อ "&amp;B56</f>
        <v>รวมข้อ 1.5 งานชั้นหลังคาและดาดฟ้า</v>
      </c>
      <c r="C61" s="6"/>
      <c r="D61" s="9"/>
      <c r="E61" s="8"/>
      <c r="F61" s="34">
        <f>SUM(F57:F60)</f>
        <v>1523180</v>
      </c>
      <c r="G61" s="8"/>
    </row>
    <row r="62" spans="1:15" s="5" customFormat="1" ht="21" customHeight="1">
      <c r="A62" s="6"/>
      <c r="B62" s="20" t="str">
        <f>B13</f>
        <v>1.6 งานตกแต่งผนังภายนอกอาคาร</v>
      </c>
      <c r="C62" s="6"/>
      <c r="D62" s="9"/>
      <c r="E62" s="8"/>
      <c r="F62" s="34"/>
      <c r="G62" s="8"/>
      <c r="I62" s="258" t="s">
        <v>11</v>
      </c>
      <c r="J62" s="258" t="s">
        <v>500</v>
      </c>
      <c r="K62" s="258" t="s">
        <v>501</v>
      </c>
      <c r="L62" s="258" t="s">
        <v>502</v>
      </c>
      <c r="M62" s="258" t="s">
        <v>503</v>
      </c>
    </row>
    <row r="63" spans="1:15" s="5" customFormat="1" ht="21" customHeight="1">
      <c r="A63" s="6"/>
      <c r="B63" s="263" t="s">
        <v>498</v>
      </c>
      <c r="C63" s="6">
        <v>1544</v>
      </c>
      <c r="D63" s="9" t="s">
        <v>13</v>
      </c>
      <c r="E63" s="8">
        <v>1200</v>
      </c>
      <c r="F63" s="34">
        <f>ROUND(C63*E63,0)</f>
        <v>1852800</v>
      </c>
      <c r="G63" s="8"/>
      <c r="I63" s="260">
        <f>SUM(J63:O63)</f>
        <v>1544.34</v>
      </c>
      <c r="J63" s="259">
        <f>ROUND(((50.8+22.7)*3.3)+((50.8+22.7)*3.2)+((44+6+2.7+21.4)*4.8),2)</f>
        <v>833.43</v>
      </c>
      <c r="K63" s="259">
        <v>0</v>
      </c>
      <c r="L63" s="259">
        <f>ROUND(((32+22.7)*3.3)+((32+5+15.95)*3.2)+((32+5+15.95)*4.8),2)</f>
        <v>604.11</v>
      </c>
      <c r="M63" s="259">
        <f>ROUND((12*3.3)+(12*3.2)+(6*4.8),2)</f>
        <v>106.8</v>
      </c>
    </row>
    <row r="64" spans="1:15" s="5" customFormat="1" ht="21" customHeight="1">
      <c r="A64" s="6"/>
      <c r="B64" s="263" t="s">
        <v>499</v>
      </c>
      <c r="C64" s="6">
        <v>245</v>
      </c>
      <c r="D64" s="9" t="s">
        <v>13</v>
      </c>
      <c r="E64" s="8">
        <v>1000</v>
      </c>
      <c r="F64" s="34">
        <f>ROUND(C64*E64,0)</f>
        <v>245000</v>
      </c>
      <c r="G64" s="8"/>
      <c r="I64" s="260">
        <f>SUM(J64:O64)</f>
        <v>245</v>
      </c>
      <c r="J64" s="259">
        <f>ROUND(((50.8+22.7)*1.6)+(32*2.2),2)</f>
        <v>188</v>
      </c>
      <c r="K64" s="259">
        <v>0</v>
      </c>
      <c r="L64" s="259">
        <f>ROUND((30*1.9),2)</f>
        <v>57</v>
      </c>
      <c r="M64" s="259">
        <v>0</v>
      </c>
    </row>
    <row r="65" spans="1:13" s="5" customFormat="1" ht="21" customHeight="1">
      <c r="A65" s="10"/>
      <c r="B65" s="13" t="str">
        <f>"รวมข้อ "&amp;B62</f>
        <v>รวมข้อ 1.6 งานตกแต่งผนังภายนอกอาคาร</v>
      </c>
      <c r="C65" s="10"/>
      <c r="D65" s="13"/>
      <c r="E65" s="12"/>
      <c r="F65" s="36">
        <f>SUM(F63:F64)</f>
        <v>2097800</v>
      </c>
      <c r="G65" s="12"/>
    </row>
    <row r="66" spans="1:13" s="5" customFormat="1" ht="21" customHeight="1">
      <c r="A66" s="108"/>
      <c r="B66" s="264" t="str">
        <f>B14</f>
        <v>1.7 งานระบบปรับอากาศ และลิฟต์โดยสาร</v>
      </c>
      <c r="C66" s="108"/>
      <c r="D66" s="4"/>
      <c r="E66" s="3"/>
      <c r="F66" s="32"/>
      <c r="G66" s="3"/>
    </row>
    <row r="67" spans="1:13" s="5" customFormat="1" ht="21" customHeight="1">
      <c r="A67" s="6"/>
      <c r="B67" s="263" t="s">
        <v>504</v>
      </c>
      <c r="C67" s="6">
        <v>1007</v>
      </c>
      <c r="D67" s="9" t="s">
        <v>13</v>
      </c>
      <c r="E67" s="8">
        <v>1600</v>
      </c>
      <c r="F67" s="34">
        <f>ROUND(C67*E67,0)</f>
        <v>1611200</v>
      </c>
      <c r="G67" s="8"/>
      <c r="I67" s="260">
        <f>SUM(J67:O67)</f>
        <v>1007.2</v>
      </c>
      <c r="J67" s="259">
        <f>ROUND(0.5*16*(44+48.2),2)</f>
        <v>737.6</v>
      </c>
      <c r="K67" s="259">
        <f>ROUND(0.5*16*(18.55+22.75),2)</f>
        <v>330.4</v>
      </c>
      <c r="L67" s="259">
        <f>-ROUND((3.15*5.1)+(4.15*7.4)+(2.55*5.5),2)</f>
        <v>-60.8</v>
      </c>
    </row>
    <row r="68" spans="1:13" s="5" customFormat="1" ht="21" customHeight="1">
      <c r="A68" s="6"/>
      <c r="B68" s="263" t="s">
        <v>505</v>
      </c>
      <c r="C68" s="6">
        <v>1007</v>
      </c>
      <c r="D68" s="9" t="s">
        <v>13</v>
      </c>
      <c r="E68" s="8">
        <v>1600</v>
      </c>
      <c r="F68" s="34">
        <f>ROUND(C68*E68,0)</f>
        <v>1611200</v>
      </c>
      <c r="G68" s="8"/>
      <c r="I68" s="260">
        <f>SUM(J68:O68)</f>
        <v>1007.2</v>
      </c>
      <c r="J68" s="259">
        <f>J67</f>
        <v>737.6</v>
      </c>
      <c r="K68" s="259">
        <f>K67</f>
        <v>330.4</v>
      </c>
      <c r="L68" s="259">
        <f>L67</f>
        <v>-60.8</v>
      </c>
    </row>
    <row r="69" spans="1:13" s="5" customFormat="1" ht="21" customHeight="1">
      <c r="A69" s="6"/>
      <c r="B69" s="263" t="s">
        <v>669</v>
      </c>
      <c r="C69" s="6">
        <v>855</v>
      </c>
      <c r="D69" s="9" t="s">
        <v>13</v>
      </c>
      <c r="E69" s="8">
        <v>3200</v>
      </c>
      <c r="F69" s="34">
        <f>ROUND(C69*E69,0)</f>
        <v>2736000</v>
      </c>
      <c r="G69" s="8"/>
      <c r="I69" s="260">
        <f>SUM(J69:O69)</f>
        <v>854.67000000000007</v>
      </c>
      <c r="J69" s="259">
        <f>ROUND(16*44,2)</f>
        <v>704</v>
      </c>
      <c r="K69" s="259">
        <f>ROUND((2.9*2.9)+(4.3*7.8)+(16.3*10.4),2)</f>
        <v>211.47</v>
      </c>
      <c r="L69" s="259">
        <f>-ROUND((3.15*5.1)+(4.15*7.4)+(2.55*5.5),2)</f>
        <v>-60.8</v>
      </c>
    </row>
    <row r="70" spans="1:13" s="5" customFormat="1" ht="21" customHeight="1">
      <c r="A70" s="6"/>
      <c r="B70" s="263" t="s">
        <v>670</v>
      </c>
      <c r="C70" s="6">
        <v>2</v>
      </c>
      <c r="D70" s="9" t="s">
        <v>47</v>
      </c>
      <c r="E70" s="261">
        <v>1500000</v>
      </c>
      <c r="F70" s="34">
        <f>ROUND(C70*E70,0)</f>
        <v>3000000</v>
      </c>
      <c r="G70" s="8"/>
    </row>
    <row r="71" spans="1:13" s="5" customFormat="1" ht="21" customHeight="1">
      <c r="A71" s="6"/>
      <c r="B71" s="9" t="str">
        <f>"รวมข้อ "&amp;B66</f>
        <v>รวมข้อ 1.7 งานระบบปรับอากาศ และลิฟต์โดยสาร</v>
      </c>
      <c r="C71" s="6"/>
      <c r="D71" s="9"/>
      <c r="E71" s="8"/>
      <c r="F71" s="34">
        <f>SUM(F67:F70)</f>
        <v>8958400</v>
      </c>
      <c r="G71" s="8"/>
    </row>
    <row r="72" spans="1:13" s="5" customFormat="1" ht="21" customHeight="1">
      <c r="A72" s="6"/>
      <c r="B72" s="7" t="str">
        <f>"รวมข้อ "&amp;A7&amp;" "&amp;B7</f>
        <v>รวมข้อ 1 อาคารสำนักงานสิ่งแวดล้อมและควบคุมมลพิษ และศูนย์การเรียนรู้ ฯ</v>
      </c>
      <c r="C72" s="6"/>
      <c r="D72" s="9"/>
      <c r="E72" s="8"/>
      <c r="F72" s="34">
        <f>SUM(F42,F46,F50,F55,F61,F65,F71)</f>
        <v>69072080</v>
      </c>
      <c r="G72" s="8"/>
    </row>
    <row r="73" spans="1:13" s="5" customFormat="1" ht="21" customHeight="1">
      <c r="A73" s="19">
        <f>A17</f>
        <v>2</v>
      </c>
      <c r="B73" s="20" t="str">
        <f>B17</f>
        <v>อาคารพักอาศัยรวม 28 หน่วย (มฐ 3-59001-11)</v>
      </c>
      <c r="C73" s="6"/>
      <c r="D73" s="9"/>
      <c r="E73" s="8"/>
      <c r="F73" s="34"/>
      <c r="G73" s="8"/>
      <c r="I73" s="258">
        <v>1.05</v>
      </c>
    </row>
    <row r="74" spans="1:13" s="5" customFormat="1" ht="21" customHeight="1">
      <c r="A74" s="6"/>
      <c r="B74" s="7" t="s">
        <v>676</v>
      </c>
      <c r="C74" s="6"/>
      <c r="D74" s="9" t="s">
        <v>11</v>
      </c>
      <c r="E74" s="8"/>
      <c r="F74" s="8">
        <v>0</v>
      </c>
      <c r="G74" s="8"/>
      <c r="I74" s="312">
        <v>5047753</v>
      </c>
    </row>
    <row r="75" spans="1:13" s="5" customFormat="1" ht="21" customHeight="1">
      <c r="A75" s="6"/>
      <c r="B75" s="7" t="s">
        <v>12</v>
      </c>
      <c r="C75" s="6"/>
      <c r="D75" s="9" t="s">
        <v>11</v>
      </c>
      <c r="E75" s="8"/>
      <c r="F75" s="8">
        <v>0</v>
      </c>
      <c r="G75" s="8"/>
      <c r="I75" s="312">
        <v>8005174</v>
      </c>
    </row>
    <row r="76" spans="1:13" s="5" customFormat="1" ht="21" customHeight="1">
      <c r="A76" s="6"/>
      <c r="B76" s="7" t="s">
        <v>677</v>
      </c>
      <c r="C76" s="6"/>
      <c r="D76" s="9" t="s">
        <v>11</v>
      </c>
      <c r="E76" s="8"/>
      <c r="F76" s="8">
        <v>0</v>
      </c>
      <c r="G76" s="8"/>
      <c r="I76" s="312">
        <v>2193516</v>
      </c>
    </row>
    <row r="77" spans="1:13" s="5" customFormat="1" ht="21" customHeight="1">
      <c r="A77" s="6"/>
      <c r="B77" s="7" t="s">
        <v>678</v>
      </c>
      <c r="C77" s="6"/>
      <c r="D77" s="9" t="s">
        <v>11</v>
      </c>
      <c r="E77" s="8"/>
      <c r="F77" s="8">
        <v>0</v>
      </c>
      <c r="G77" s="8"/>
      <c r="I77" s="312">
        <v>2476502</v>
      </c>
    </row>
    <row r="78" spans="1:13" s="5" customFormat="1" ht="21" customHeight="1">
      <c r="A78" s="6"/>
      <c r="B78" s="7" t="s">
        <v>679</v>
      </c>
      <c r="C78" s="6"/>
      <c r="D78" s="9" t="s">
        <v>11</v>
      </c>
      <c r="E78" s="8"/>
      <c r="F78" s="8">
        <v>0</v>
      </c>
      <c r="G78" s="8"/>
      <c r="I78" s="312">
        <v>1012109</v>
      </c>
    </row>
    <row r="79" spans="1:13" s="5" customFormat="1" ht="21" customHeight="1">
      <c r="A79" s="6"/>
      <c r="B79" s="7" t="str">
        <f>"รวมข้อ "&amp;A73&amp;" "&amp;B73</f>
        <v>รวมข้อ 2 อาคารพักอาศัยรวม 28 หน่วย (มฐ 3-59001-11)</v>
      </c>
      <c r="C79" s="6"/>
      <c r="D79" s="9"/>
      <c r="E79" s="8"/>
      <c r="F79" s="34">
        <f>SUM(F74:F78)</f>
        <v>0</v>
      </c>
      <c r="G79" s="8"/>
    </row>
    <row r="80" spans="1:13" s="5" customFormat="1" ht="21" customHeight="1">
      <c r="A80" s="19">
        <f>A18</f>
        <v>3</v>
      </c>
      <c r="B80" s="265" t="str">
        <f>B18</f>
        <v>งานภูมิทัศน์</v>
      </c>
      <c r="C80" s="6"/>
      <c r="D80" s="9"/>
      <c r="E80" s="8"/>
      <c r="F80" s="34"/>
      <c r="G80" s="8"/>
      <c r="I80" s="258" t="s">
        <v>11</v>
      </c>
      <c r="J80" s="258"/>
      <c r="K80" s="258"/>
      <c r="L80" s="258"/>
      <c r="M80" s="258"/>
    </row>
    <row r="81" spans="1:15" s="5" customFormat="1" ht="21" customHeight="1">
      <c r="A81" s="6"/>
      <c r="B81" s="7" t="s">
        <v>651</v>
      </c>
      <c r="C81" s="6">
        <v>0</v>
      </c>
      <c r="D81" s="9" t="s">
        <v>13</v>
      </c>
      <c r="E81" s="8">
        <v>350</v>
      </c>
      <c r="F81" s="34">
        <f t="shared" ref="F81:F90" si="0">ROUND(C81*E81,0)</f>
        <v>0</v>
      </c>
      <c r="G81" s="8"/>
      <c r="I81" s="260">
        <f>SUM(J81:M81)</f>
        <v>868.1</v>
      </c>
      <c r="J81" s="260">
        <v>868.1</v>
      </c>
      <c r="K81" s="260"/>
      <c r="L81" s="260"/>
      <c r="M81" s="260"/>
      <c r="N81" s="259"/>
      <c r="O81" s="259"/>
    </row>
    <row r="82" spans="1:15" ht="21" customHeight="1">
      <c r="A82" s="6"/>
      <c r="B82" s="306" t="s">
        <v>650</v>
      </c>
      <c r="C82" s="6">
        <f>C81</f>
        <v>0</v>
      </c>
      <c r="D82" s="9" t="s">
        <v>13</v>
      </c>
      <c r="E82" s="8">
        <v>650</v>
      </c>
      <c r="F82" s="34">
        <f t="shared" si="0"/>
        <v>0</v>
      </c>
      <c r="G82" s="8"/>
      <c r="I82" s="260">
        <f>SUM(J82:M82)</f>
        <v>868.1</v>
      </c>
      <c r="J82" s="260">
        <v>868.1</v>
      </c>
    </row>
    <row r="83" spans="1:15" s="5" customFormat="1" ht="21" customHeight="1">
      <c r="A83" s="6"/>
      <c r="B83" s="7" t="s">
        <v>638</v>
      </c>
      <c r="C83" s="6">
        <v>0</v>
      </c>
      <c r="D83" s="9" t="s">
        <v>13</v>
      </c>
      <c r="E83" s="8">
        <v>800</v>
      </c>
      <c r="F83" s="34">
        <f t="shared" si="0"/>
        <v>0</v>
      </c>
      <c r="G83" s="8"/>
      <c r="I83" s="260">
        <f>SUM(J83:M83)</f>
        <v>1947.96</v>
      </c>
      <c r="J83" s="260">
        <v>1947.96</v>
      </c>
    </row>
    <row r="84" spans="1:15" s="5" customFormat="1" ht="21" customHeight="1">
      <c r="A84" s="6"/>
      <c r="B84" s="7" t="s">
        <v>639</v>
      </c>
      <c r="C84" s="6">
        <v>0</v>
      </c>
      <c r="D84" s="9" t="s">
        <v>637</v>
      </c>
      <c r="E84" s="8">
        <v>110000</v>
      </c>
      <c r="F84" s="34">
        <f t="shared" si="0"/>
        <v>0</v>
      </c>
      <c r="G84" s="8"/>
    </row>
    <row r="85" spans="1:15" s="5" customFormat="1" ht="21" customHeight="1">
      <c r="A85" s="6"/>
      <c r="B85" s="7" t="s">
        <v>640</v>
      </c>
      <c r="C85" s="6">
        <v>0</v>
      </c>
      <c r="D85" s="9" t="s">
        <v>637</v>
      </c>
      <c r="E85" s="8">
        <v>150000</v>
      </c>
      <c r="F85" s="34">
        <f t="shared" si="0"/>
        <v>0</v>
      </c>
      <c r="G85" s="8"/>
      <c r="I85" s="258" t="s">
        <v>11</v>
      </c>
      <c r="J85" s="258" t="s">
        <v>643</v>
      </c>
      <c r="K85" s="258" t="s">
        <v>644</v>
      </c>
      <c r="L85" s="258" t="s">
        <v>645</v>
      </c>
      <c r="M85" s="258" t="s">
        <v>646</v>
      </c>
      <c r="N85" s="259"/>
      <c r="O85" s="259"/>
    </row>
    <row r="86" spans="1:15" s="5" customFormat="1" ht="21" customHeight="1">
      <c r="A86" s="6"/>
      <c r="B86" s="7" t="s">
        <v>671</v>
      </c>
      <c r="C86" s="6">
        <v>0</v>
      </c>
      <c r="D86" s="9" t="s">
        <v>14</v>
      </c>
      <c r="E86" s="8">
        <v>8000</v>
      </c>
      <c r="F86" s="34">
        <f t="shared" si="0"/>
        <v>0</v>
      </c>
      <c r="G86" s="8"/>
      <c r="I86" s="260">
        <f>SUM(J86:M86)</f>
        <v>49.5</v>
      </c>
      <c r="J86" s="260">
        <v>49.5</v>
      </c>
      <c r="K86" s="260"/>
      <c r="L86" s="260"/>
      <c r="M86" s="260"/>
    </row>
    <row r="87" spans="1:15" s="5" customFormat="1" ht="21" customHeight="1">
      <c r="A87" s="16"/>
      <c r="B87" s="7" t="s">
        <v>641</v>
      </c>
      <c r="C87" s="6">
        <v>0</v>
      </c>
      <c r="D87" s="9" t="s">
        <v>14</v>
      </c>
      <c r="E87" s="17">
        <v>3600</v>
      </c>
      <c r="F87" s="34">
        <f t="shared" si="0"/>
        <v>0</v>
      </c>
      <c r="G87" s="17"/>
      <c r="I87" s="260">
        <f>SUM(J87:M87)</f>
        <v>359.40000000000003</v>
      </c>
      <c r="J87" s="260">
        <v>0</v>
      </c>
      <c r="K87" s="260">
        <v>150</v>
      </c>
      <c r="L87" s="260">
        <f>91.6+21</f>
        <v>112.6</v>
      </c>
      <c r="M87" s="260">
        <v>96.8</v>
      </c>
    </row>
    <row r="88" spans="1:15" s="5" customFormat="1" ht="21" customHeight="1">
      <c r="A88" s="6"/>
      <c r="B88" s="7" t="s">
        <v>647</v>
      </c>
      <c r="C88" s="6">
        <v>0</v>
      </c>
      <c r="D88" s="9" t="s">
        <v>14</v>
      </c>
      <c r="E88" s="8">
        <v>10000</v>
      </c>
      <c r="F88" s="34">
        <f t="shared" si="0"/>
        <v>0</v>
      </c>
      <c r="G88" s="8"/>
    </row>
    <row r="89" spans="1:15" s="5" customFormat="1" ht="21" customHeight="1">
      <c r="A89" s="6"/>
      <c r="B89" s="7" t="s">
        <v>672</v>
      </c>
      <c r="C89" s="6">
        <v>0</v>
      </c>
      <c r="D89" s="9" t="s">
        <v>47</v>
      </c>
      <c r="E89" s="8">
        <f>10*10000</f>
        <v>100000</v>
      </c>
      <c r="F89" s="34">
        <f t="shared" si="0"/>
        <v>0</v>
      </c>
      <c r="G89" s="8"/>
    </row>
    <row r="90" spans="1:15" s="5" customFormat="1" ht="21" customHeight="1">
      <c r="A90" s="6"/>
      <c r="B90" s="7" t="s">
        <v>642</v>
      </c>
      <c r="C90" s="6">
        <v>30000</v>
      </c>
      <c r="D90" s="9" t="s">
        <v>30</v>
      </c>
      <c r="E90" s="8">
        <v>100</v>
      </c>
      <c r="F90" s="34">
        <f t="shared" si="0"/>
        <v>3000000</v>
      </c>
      <c r="G90" s="8"/>
    </row>
    <row r="91" spans="1:15" s="5" customFormat="1" ht="21" customHeight="1">
      <c r="A91" s="6"/>
      <c r="B91" s="7" t="s">
        <v>648</v>
      </c>
      <c r="C91" s="6"/>
      <c r="D91" s="9" t="s">
        <v>11</v>
      </c>
      <c r="E91" s="8"/>
      <c r="F91" s="34">
        <v>0</v>
      </c>
      <c r="G91" s="8"/>
    </row>
    <row r="92" spans="1:15" s="5" customFormat="1" ht="21" customHeight="1">
      <c r="A92" s="6"/>
      <c r="B92" s="7" t="s">
        <v>649</v>
      </c>
      <c r="C92" s="6"/>
      <c r="D92" s="9" t="s">
        <v>11</v>
      </c>
      <c r="E92" s="8"/>
      <c r="F92" s="34">
        <v>0</v>
      </c>
      <c r="G92" s="8"/>
    </row>
    <row r="93" spans="1:15" ht="21" customHeight="1">
      <c r="A93" s="6"/>
      <c r="B93" s="7" t="s">
        <v>652</v>
      </c>
      <c r="C93" s="6"/>
      <c r="D93" s="9" t="s">
        <v>11</v>
      </c>
      <c r="E93" s="8"/>
      <c r="F93" s="34">
        <v>0</v>
      </c>
      <c r="G93" s="8"/>
    </row>
    <row r="94" spans="1:15" s="5" customFormat="1" ht="21" customHeight="1">
      <c r="A94" s="6"/>
      <c r="B94" s="7"/>
      <c r="C94" s="6"/>
      <c r="D94" s="9"/>
      <c r="E94" s="8"/>
      <c r="F94" s="34"/>
      <c r="G94" s="8"/>
    </row>
    <row r="95" spans="1:15" s="5" customFormat="1" ht="21" customHeight="1">
      <c r="A95" s="10"/>
      <c r="B95" s="13" t="str">
        <f>"รวมข้อ "&amp;A80&amp;" "&amp;B80</f>
        <v>รวมข้อ 3 งานภูมิทัศน์</v>
      </c>
      <c r="C95" s="10"/>
      <c r="D95" s="13"/>
      <c r="E95" s="12"/>
      <c r="F95" s="36">
        <f>SUM(F81:F94)</f>
        <v>3000000</v>
      </c>
      <c r="G95" s="12"/>
    </row>
    <row r="96" spans="1:15" ht="21.75" hidden="1" customHeight="1">
      <c r="A96" s="21">
        <f>A20</f>
        <v>0</v>
      </c>
      <c r="B96" s="269">
        <f>B20</f>
        <v>0</v>
      </c>
      <c r="C96" s="108"/>
      <c r="D96" s="4"/>
      <c r="E96" s="3"/>
      <c r="F96" s="32"/>
      <c r="G96" s="3"/>
    </row>
    <row r="97" spans="1:7" ht="21.75" hidden="1" customHeight="1">
      <c r="A97" s="6"/>
      <c r="B97" s="7" t="s">
        <v>510</v>
      </c>
      <c r="C97" s="6">
        <v>180</v>
      </c>
      <c r="D97" s="9" t="s">
        <v>14</v>
      </c>
      <c r="E97" s="8">
        <v>350</v>
      </c>
      <c r="F97" s="34">
        <f>ROUND(C97*E97,0)</f>
        <v>63000</v>
      </c>
      <c r="G97" s="8"/>
    </row>
    <row r="98" spans="1:7" ht="21.75" hidden="1" customHeight="1">
      <c r="A98" s="6"/>
      <c r="B98" s="7" t="s">
        <v>509</v>
      </c>
      <c r="C98" s="6">
        <v>6600</v>
      </c>
      <c r="D98" s="9" t="s">
        <v>14</v>
      </c>
      <c r="E98" s="8">
        <v>30</v>
      </c>
      <c r="F98" s="34">
        <f>ROUND(C98*E98,0)</f>
        <v>198000</v>
      </c>
      <c r="G98" s="8"/>
    </row>
    <row r="99" spans="1:7" ht="21.75" hidden="1" customHeight="1">
      <c r="A99" s="6"/>
      <c r="B99" s="7" t="s">
        <v>231</v>
      </c>
      <c r="C99" s="6">
        <v>100</v>
      </c>
      <c r="D99" s="9" t="s">
        <v>232</v>
      </c>
      <c r="E99" s="8">
        <v>8000</v>
      </c>
      <c r="F99" s="34">
        <f>ROUND(C99*E99,0)</f>
        <v>800000</v>
      </c>
      <c r="G99" s="8"/>
    </row>
    <row r="100" spans="1:7" ht="21.75" hidden="1" customHeight="1">
      <c r="A100" s="6"/>
      <c r="B100" s="7" t="s">
        <v>508</v>
      </c>
      <c r="C100" s="6">
        <v>300</v>
      </c>
      <c r="D100" s="9" t="s">
        <v>232</v>
      </c>
      <c r="E100" s="8">
        <v>3000</v>
      </c>
      <c r="F100" s="34">
        <f>ROUND(C100*E100,0)</f>
        <v>900000</v>
      </c>
      <c r="G100" s="8"/>
    </row>
    <row r="101" spans="1:7" ht="21.75" hidden="1" customHeight="1">
      <c r="A101" s="6"/>
      <c r="B101" s="7"/>
      <c r="C101" s="6"/>
      <c r="D101" s="9"/>
      <c r="E101" s="8"/>
      <c r="F101" s="34">
        <f>SUM(F103:F105)</f>
        <v>0</v>
      </c>
      <c r="G101" s="8"/>
    </row>
    <row r="102" spans="1:7" ht="21.75" hidden="1" customHeight="1">
      <c r="A102" s="6"/>
      <c r="B102" s="9" t="str">
        <f>"รวมข้อ "&amp;A96&amp;" "&amp;B96</f>
        <v>รวมข้อ 0 0</v>
      </c>
      <c r="C102" s="6"/>
      <c r="D102" s="9"/>
      <c r="E102" s="8"/>
      <c r="F102" s="34">
        <f>SUM(F97:F100)</f>
        <v>1961000</v>
      </c>
      <c r="G102" s="8"/>
    </row>
    <row r="103" spans="1:7" ht="21.75" hidden="1" customHeight="1">
      <c r="A103" s="6"/>
      <c r="B103" s="7"/>
      <c r="C103" s="6"/>
      <c r="D103" s="9"/>
      <c r="E103" s="8"/>
      <c r="F103" s="34"/>
      <c r="G103" s="8"/>
    </row>
    <row r="104" spans="1:7" ht="21.75" hidden="1" customHeight="1">
      <c r="A104" s="6"/>
      <c r="B104" s="7"/>
      <c r="C104" s="6"/>
      <c r="D104" s="9"/>
      <c r="E104" s="8"/>
      <c r="F104" s="34"/>
      <c r="G104" s="8"/>
    </row>
    <row r="105" spans="1:7" ht="21.75" hidden="1" customHeight="1">
      <c r="A105" s="6"/>
      <c r="B105" s="7"/>
      <c r="C105" s="6"/>
      <c r="D105" s="9"/>
      <c r="E105" s="8"/>
      <c r="F105" s="34"/>
      <c r="G105" s="8"/>
    </row>
    <row r="106" spans="1:7" ht="21.75" hidden="1" customHeight="1">
      <c r="A106" s="6"/>
      <c r="B106" s="7"/>
      <c r="C106" s="6"/>
      <c r="D106" s="9"/>
      <c r="E106" s="8"/>
      <c r="F106" s="34"/>
      <c r="G106" s="8"/>
    </row>
    <row r="107" spans="1:7" ht="21.75" hidden="1" customHeight="1">
      <c r="A107" s="6"/>
      <c r="B107" s="7"/>
      <c r="C107" s="6"/>
      <c r="D107" s="9"/>
      <c r="E107" s="8"/>
      <c r="F107" s="34"/>
      <c r="G107" s="8"/>
    </row>
    <row r="108" spans="1:7" ht="21.75" hidden="1" customHeight="1">
      <c r="A108" s="6"/>
      <c r="B108" s="7"/>
      <c r="C108" s="6"/>
      <c r="D108" s="9"/>
      <c r="E108" s="8"/>
      <c r="F108" s="34"/>
      <c r="G108" s="8"/>
    </row>
    <row r="109" spans="1:7" ht="21.75" hidden="1" customHeight="1">
      <c r="A109" s="6"/>
      <c r="B109" s="7"/>
      <c r="C109" s="6"/>
      <c r="D109" s="9"/>
      <c r="E109" s="8"/>
      <c r="F109" s="34"/>
      <c r="G109" s="8"/>
    </row>
    <row r="110" spans="1:7" ht="21.75" hidden="1" customHeight="1">
      <c r="A110" s="6"/>
      <c r="B110" s="7"/>
      <c r="C110" s="6"/>
      <c r="D110" s="9"/>
      <c r="E110" s="8"/>
      <c r="F110" s="34"/>
      <c r="G110" s="8"/>
    </row>
    <row r="111" spans="1:7" ht="21.75" hidden="1" customHeight="1">
      <c r="A111" s="6"/>
      <c r="B111" s="7"/>
      <c r="C111" s="6"/>
      <c r="D111" s="9"/>
      <c r="E111" s="8"/>
      <c r="F111" s="34"/>
      <c r="G111" s="8"/>
    </row>
    <row r="112" spans="1:7" ht="21.75" hidden="1" customHeight="1">
      <c r="A112" s="6"/>
      <c r="B112" s="7"/>
      <c r="C112" s="6"/>
      <c r="D112" s="9"/>
      <c r="E112" s="8"/>
      <c r="F112" s="34"/>
      <c r="G112" s="8"/>
    </row>
    <row r="113" spans="1:7" ht="21.75" hidden="1" customHeight="1">
      <c r="A113" s="6"/>
      <c r="B113" s="7"/>
      <c r="C113" s="6"/>
      <c r="D113" s="9"/>
      <c r="E113" s="8"/>
      <c r="F113" s="34"/>
      <c r="G113" s="8"/>
    </row>
    <row r="114" spans="1:7" ht="21.75" hidden="1" customHeight="1">
      <c r="A114" s="6"/>
      <c r="B114" s="7"/>
      <c r="C114" s="6"/>
      <c r="D114" s="9"/>
      <c r="E114" s="8"/>
      <c r="F114" s="34"/>
      <c r="G114" s="8"/>
    </row>
    <row r="115" spans="1:7" ht="21.75" hidden="1" customHeight="1">
      <c r="A115" s="6"/>
      <c r="B115" s="7"/>
      <c r="C115" s="6"/>
      <c r="D115" s="9"/>
      <c r="E115" s="8"/>
      <c r="F115" s="34"/>
      <c r="G115" s="8"/>
    </row>
    <row r="116" spans="1:7" ht="21.75" hidden="1" customHeight="1">
      <c r="A116" s="6"/>
      <c r="B116" s="9"/>
      <c r="C116" s="6"/>
      <c r="D116" s="9"/>
      <c r="E116" s="8"/>
      <c r="F116" s="34"/>
      <c r="G116" s="8"/>
    </row>
    <row r="117" spans="1:7" ht="21.75" hidden="1" customHeight="1">
      <c r="A117" s="6"/>
      <c r="B117" s="20"/>
      <c r="C117" s="6"/>
      <c r="D117" s="9"/>
      <c r="E117" s="8"/>
      <c r="F117" s="34"/>
      <c r="G117" s="8"/>
    </row>
    <row r="118" spans="1:7" ht="21.75" hidden="1" customHeight="1">
      <c r="A118" s="6"/>
      <c r="B118" s="7"/>
      <c r="C118" s="6"/>
      <c r="D118" s="9"/>
      <c r="E118" s="8"/>
      <c r="F118" s="34"/>
      <c r="G118" s="8"/>
    </row>
    <row r="119" spans="1:7" ht="21.75" hidden="1" customHeight="1">
      <c r="A119" s="6"/>
      <c r="B119" s="7"/>
      <c r="C119" s="6"/>
      <c r="D119" s="9"/>
      <c r="E119" s="8"/>
      <c r="F119" s="34"/>
      <c r="G119" s="8"/>
    </row>
    <row r="120" spans="1:7" ht="21.75" hidden="1" customHeight="1">
      <c r="A120" s="6"/>
      <c r="B120" s="7"/>
      <c r="C120" s="6"/>
      <c r="D120" s="9"/>
      <c r="E120" s="8"/>
      <c r="F120" s="34"/>
      <c r="G120" s="8"/>
    </row>
    <row r="121" spans="1:7" ht="21.75" hidden="1" customHeight="1">
      <c r="A121" s="6"/>
      <c r="B121" s="7"/>
      <c r="C121" s="6"/>
      <c r="D121" s="9"/>
      <c r="E121" s="8"/>
      <c r="F121" s="34"/>
      <c r="G121" s="8"/>
    </row>
    <row r="122" spans="1:7" ht="21.75" hidden="1" customHeight="1">
      <c r="A122" s="6"/>
      <c r="B122" s="7"/>
      <c r="C122" s="6"/>
      <c r="D122" s="9"/>
      <c r="E122" s="8"/>
      <c r="F122" s="34"/>
      <c r="G122" s="8"/>
    </row>
    <row r="123" spans="1:7" ht="21.75" hidden="1" customHeight="1">
      <c r="A123" s="6"/>
      <c r="B123" s="7"/>
      <c r="C123" s="6"/>
      <c r="D123" s="9"/>
      <c r="E123" s="8"/>
      <c r="F123" s="34"/>
      <c r="G123" s="8"/>
    </row>
    <row r="124" spans="1:7" ht="21.75" hidden="1" customHeight="1">
      <c r="A124" s="10"/>
      <c r="B124" s="11"/>
      <c r="C124" s="10"/>
      <c r="D124" s="13"/>
      <c r="E124" s="12"/>
      <c r="F124" s="36"/>
      <c r="G124" s="12"/>
    </row>
    <row r="125" spans="1:7" ht="21.75" hidden="1" customHeight="1">
      <c r="A125" s="108"/>
      <c r="B125" s="109"/>
      <c r="C125" s="108"/>
      <c r="D125" s="4"/>
      <c r="E125" s="3"/>
      <c r="F125" s="32"/>
      <c r="G125" s="3"/>
    </row>
    <row r="126" spans="1:7" ht="21.75" hidden="1" customHeight="1">
      <c r="A126" s="6"/>
      <c r="B126" s="7"/>
      <c r="C126" s="6"/>
      <c r="D126" s="9"/>
      <c r="E126" s="8"/>
      <c r="F126" s="34"/>
      <c r="G126" s="8"/>
    </row>
    <row r="127" spans="1:7" ht="21.75" hidden="1" customHeight="1">
      <c r="A127" s="6"/>
      <c r="B127" s="7"/>
      <c r="C127" s="6"/>
      <c r="D127" s="9"/>
      <c r="E127" s="8"/>
      <c r="F127" s="34"/>
      <c r="G127" s="8"/>
    </row>
    <row r="128" spans="1:7" ht="21.75" hidden="1" customHeight="1">
      <c r="A128" s="6"/>
      <c r="B128" s="7"/>
      <c r="C128" s="6"/>
      <c r="D128" s="9"/>
      <c r="E128" s="8"/>
      <c r="F128" s="34"/>
      <c r="G128" s="8"/>
    </row>
    <row r="129" spans="1:7" ht="21.75" hidden="1" customHeight="1">
      <c r="A129" s="6"/>
      <c r="B129" s="7"/>
      <c r="C129" s="6"/>
      <c r="D129" s="9"/>
      <c r="E129" s="8"/>
      <c r="F129" s="34"/>
      <c r="G129" s="8"/>
    </row>
    <row r="130" spans="1:7" ht="21.75" hidden="1" customHeight="1">
      <c r="A130" s="6"/>
      <c r="B130" s="9"/>
      <c r="C130" s="6"/>
      <c r="D130" s="9"/>
      <c r="E130" s="8"/>
      <c r="F130" s="34"/>
      <c r="G130" s="8"/>
    </row>
  </sheetData>
  <mergeCells count="6">
    <mergeCell ref="A5:G5"/>
    <mergeCell ref="A1:G1"/>
    <mergeCell ref="A2:G2"/>
    <mergeCell ref="A3:B3"/>
    <mergeCell ref="C3:G3"/>
    <mergeCell ref="A4:G4"/>
  </mergeCells>
  <printOptions horizontalCentered="1"/>
  <pageMargins left="0.62992125984251968" right="0.23622047244094491" top="0.31496062992125984" bottom="0.47244094488188981" header="0.15748031496062992" footer="0.23622047244094491"/>
  <pageSetup paperSize="9" orientation="portrait" r:id="rId1"/>
  <headerFooter>
    <oddHeader>&amp;R&amp;"TH SarabunPSK,ธรรมดา"&amp;12แบบ ปร.1</oddHeader>
    <oddFooter>&amp;L&amp;"TH SarabunPSK,ธรรมดา"&amp;12&amp;D&amp;C&amp;"TH SarabunPSK,ธรรมดา"&amp;12&amp;F&amp;R&amp;"TH SarabunPSK,ธรรมดา"&amp;12แผ่นที่ &amp;P /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BC1C3-5975-44DE-9917-BF9C2A42FC9E}">
  <dimension ref="A1:J160"/>
  <sheetViews>
    <sheetView showGridLines="0" zoomScale="115" zoomScaleNormal="115" workbookViewId="0">
      <selection activeCell="A10" sqref="A10"/>
    </sheetView>
  </sheetViews>
  <sheetFormatPr defaultColWidth="8.75" defaultRowHeight="21"/>
  <cols>
    <col min="1" max="1" width="10.625" style="117" customWidth="1"/>
    <col min="2" max="2" width="62.625" style="115" customWidth="1"/>
    <col min="3" max="3" width="15.625" style="115" customWidth="1"/>
    <col min="4" max="4" width="9.25" style="110" customWidth="1"/>
    <col min="5" max="5" width="12.625" style="110" customWidth="1"/>
    <col min="6" max="7" width="12.625" style="111" customWidth="1"/>
    <col min="8" max="10" width="13.625" style="111" customWidth="1"/>
    <col min="11" max="16384" width="8.75" style="110"/>
  </cols>
  <sheetData>
    <row r="1" spans="1:10">
      <c r="A1" s="1044" t="s">
        <v>233</v>
      </c>
      <c r="B1" s="1044"/>
      <c r="C1" s="1044"/>
    </row>
    <row r="2" spans="1:10">
      <c r="A2" s="1044" t="s">
        <v>681</v>
      </c>
      <c r="B2" s="1044"/>
      <c r="C2" s="1044"/>
      <c r="E2" s="112" t="s">
        <v>234</v>
      </c>
    </row>
    <row r="3" spans="1:10">
      <c r="A3" s="1044" t="s">
        <v>305</v>
      </c>
      <c r="B3" s="1044"/>
      <c r="C3" s="1044"/>
      <c r="E3" s="112" t="s">
        <v>235</v>
      </c>
    </row>
    <row r="4" spans="1:10">
      <c r="A4" s="1045" t="s">
        <v>236</v>
      </c>
      <c r="B4" s="1045"/>
      <c r="C4" s="1045"/>
    </row>
    <row r="5" spans="1:10">
      <c r="A5" s="114" t="s">
        <v>682</v>
      </c>
    </row>
    <row r="6" spans="1:10">
      <c r="A6" s="116" t="s">
        <v>683</v>
      </c>
      <c r="E6" s="1046">
        <f>5*30</f>
        <v>150</v>
      </c>
      <c r="F6" s="1046"/>
    </row>
    <row r="7" spans="1:10">
      <c r="A7" s="117" t="s">
        <v>684</v>
      </c>
    </row>
    <row r="8" spans="1:10">
      <c r="A8" s="118"/>
      <c r="E8" s="119"/>
      <c r="F8" s="120" t="s">
        <v>237</v>
      </c>
      <c r="G8" s="121" t="s">
        <v>11</v>
      </c>
      <c r="H8" s="121" t="s">
        <v>201</v>
      </c>
      <c r="I8" s="121" t="s">
        <v>201</v>
      </c>
      <c r="J8" s="121" t="s">
        <v>238</v>
      </c>
    </row>
    <row r="9" spans="1:10">
      <c r="A9" s="118"/>
      <c r="E9" s="122"/>
      <c r="F9" s="123" t="s">
        <v>239</v>
      </c>
      <c r="G9" s="124" t="s">
        <v>201</v>
      </c>
      <c r="H9" s="124" t="s">
        <v>240</v>
      </c>
      <c r="I9" s="124" t="s">
        <v>241</v>
      </c>
      <c r="J9" s="124" t="s">
        <v>240</v>
      </c>
    </row>
    <row r="10" spans="1:10">
      <c r="A10" s="118" t="s">
        <v>242</v>
      </c>
      <c r="B10" s="111" t="s">
        <v>243</v>
      </c>
      <c r="C10" s="128">
        <f>C30</f>
        <v>1</v>
      </c>
      <c r="D10" s="111"/>
      <c r="E10" s="125" t="str">
        <f>A10</f>
        <v>รายการที่ 1</v>
      </c>
      <c r="F10" s="126">
        <f>B31</f>
        <v>0.52</v>
      </c>
      <c r="G10" s="127">
        <v>0</v>
      </c>
      <c r="H10" s="127"/>
      <c r="I10" s="127"/>
      <c r="J10" s="127"/>
    </row>
    <row r="11" spans="1:10">
      <c r="A11" s="118" t="s">
        <v>244</v>
      </c>
      <c r="B11" s="111" t="s">
        <v>9</v>
      </c>
      <c r="C11" s="128">
        <f>C41</f>
        <v>10</v>
      </c>
      <c r="D11" s="111"/>
      <c r="E11" s="129" t="str">
        <f>A11</f>
        <v xml:space="preserve">รายการที่ 2 </v>
      </c>
      <c r="F11" s="130">
        <f>SUM(B42:B79)</f>
        <v>38.410000000000004</v>
      </c>
      <c r="G11" s="131">
        <f>SUM(F38,H42:H79,F121:F125)</f>
        <v>2473241</v>
      </c>
      <c r="H11" s="131"/>
      <c r="I11" s="131">
        <v>2473241</v>
      </c>
      <c r="J11" s="131"/>
    </row>
    <row r="12" spans="1:10">
      <c r="A12" s="118" t="s">
        <v>270</v>
      </c>
      <c r="B12" s="111" t="s">
        <v>10</v>
      </c>
      <c r="C12" s="128">
        <f>C83</f>
        <v>8</v>
      </c>
      <c r="D12" s="111"/>
      <c r="E12" s="129" t="str">
        <f>A12</f>
        <v xml:space="preserve">รายการที่ 3 </v>
      </c>
      <c r="F12" s="130">
        <f>SUM(B84:B114)</f>
        <v>50.53</v>
      </c>
      <c r="G12" s="131">
        <f>SUM(H84:H114,G122:G125)</f>
        <v>3349378</v>
      </c>
      <c r="H12" s="131"/>
      <c r="I12" s="131">
        <v>3349378</v>
      </c>
      <c r="J12" s="131"/>
    </row>
    <row r="13" spans="1:10">
      <c r="A13" s="118" t="s">
        <v>271</v>
      </c>
      <c r="B13" s="111" t="s">
        <v>277</v>
      </c>
      <c r="C13" s="128">
        <f>C118</f>
        <v>1</v>
      </c>
      <c r="D13" s="111"/>
      <c r="E13" s="129" t="str">
        <f>A13</f>
        <v>รายการที่ 4</v>
      </c>
      <c r="F13" s="130">
        <f>B119</f>
        <v>10.540000000000001</v>
      </c>
      <c r="G13" s="131">
        <v>0</v>
      </c>
      <c r="H13" s="131"/>
      <c r="I13" s="131"/>
      <c r="J13" s="131"/>
    </row>
    <row r="14" spans="1:10">
      <c r="A14" s="118"/>
      <c r="D14" s="111"/>
      <c r="E14" s="132"/>
      <c r="F14" s="133"/>
      <c r="G14" s="134"/>
      <c r="H14" s="134"/>
      <c r="I14" s="134"/>
      <c r="J14" s="134"/>
    </row>
    <row r="15" spans="1:10">
      <c r="C15" s="128">
        <f>SUM(C10:C14)</f>
        <v>20</v>
      </c>
      <c r="D15" s="111"/>
      <c r="E15" s="135" t="s">
        <v>245</v>
      </c>
      <c r="F15" s="136">
        <f>SUM(F10:F14)</f>
        <v>100.00000000000001</v>
      </c>
      <c r="G15" s="137">
        <f>SUM(G10:G14)</f>
        <v>5822619</v>
      </c>
      <c r="H15" s="137">
        <f>SUM(H10:H14)</f>
        <v>0</v>
      </c>
      <c r="I15" s="137">
        <f>SUM(I10:I14)</f>
        <v>5822619</v>
      </c>
      <c r="J15" s="137">
        <f>SUM(J10:J14)</f>
        <v>0</v>
      </c>
    </row>
    <row r="16" spans="1:10">
      <c r="I16" s="154"/>
    </row>
    <row r="29" spans="1:10">
      <c r="C29" s="138" t="s">
        <v>246</v>
      </c>
      <c r="F29" s="1042" t="s">
        <v>201</v>
      </c>
      <c r="G29" s="1043"/>
      <c r="H29" s="139" t="s">
        <v>247</v>
      </c>
      <c r="I29" s="139" t="s">
        <v>248</v>
      </c>
      <c r="J29" s="140">
        <v>1</v>
      </c>
    </row>
    <row r="30" spans="1:10">
      <c r="A30" s="141" t="str">
        <f>A10</f>
        <v>รายการที่ 1</v>
      </c>
      <c r="B30" s="142" t="str">
        <f>B10</f>
        <v>งานอำนวยการ (งวดแรก)</v>
      </c>
      <c r="C30" s="156">
        <f>COUNT(A31)</f>
        <v>1</v>
      </c>
      <c r="E30" s="113" t="str">
        <f>"รวม"&amp;A$10</f>
        <v>รวมรายการที่ 1</v>
      </c>
      <c r="F30" s="1040"/>
      <c r="G30" s="1041"/>
      <c r="H30" s="143">
        <f>SUM(H31:H119)</f>
        <v>5822619</v>
      </c>
      <c r="I30" s="144"/>
      <c r="J30" s="145">
        <v>1</v>
      </c>
    </row>
    <row r="31" spans="1:10">
      <c r="A31" s="146">
        <v>1</v>
      </c>
      <c r="B31" s="147">
        <f>ROUND((F31*100)/H$30,2)</f>
        <v>0.52</v>
      </c>
      <c r="E31" s="113" t="str">
        <f>"รวมงวดที่ "&amp;A31</f>
        <v>รวมงวดที่ 1</v>
      </c>
      <c r="F31" s="131">
        <f>SUM(F32:F39)</f>
        <v>30000</v>
      </c>
      <c r="G31" s="131"/>
      <c r="H31" s="131">
        <f>F31</f>
        <v>30000</v>
      </c>
      <c r="I31" s="131"/>
    </row>
    <row r="32" spans="1:10" s="111" customFormat="1">
      <c r="A32" s="117"/>
      <c r="B32" s="148" t="s">
        <v>249</v>
      </c>
      <c r="C32" s="115"/>
      <c r="D32" s="110"/>
      <c r="E32" s="110"/>
      <c r="F32" s="131"/>
      <c r="G32" s="131"/>
      <c r="H32" s="131"/>
      <c r="I32" s="131"/>
    </row>
    <row r="33" spans="1:9" s="111" customFormat="1">
      <c r="A33" s="117"/>
      <c r="B33" s="149" t="s">
        <v>272</v>
      </c>
      <c r="C33" s="115"/>
      <c r="D33" s="110"/>
      <c r="E33" s="110"/>
      <c r="F33" s="134"/>
      <c r="G33" s="134"/>
      <c r="H33" s="134"/>
      <c r="I33" s="131"/>
    </row>
    <row r="34" spans="1:9" s="111" customFormat="1">
      <c r="A34" s="117"/>
      <c r="B34" s="149" t="s">
        <v>273</v>
      </c>
      <c r="C34" s="115"/>
      <c r="D34" s="110"/>
      <c r="E34" s="110"/>
      <c r="F34" s="134"/>
      <c r="G34" s="134"/>
      <c r="H34" s="134"/>
      <c r="I34" s="131"/>
    </row>
    <row r="35" spans="1:9" s="111" customFormat="1">
      <c r="A35" s="117"/>
      <c r="B35" s="149" t="s">
        <v>274</v>
      </c>
      <c r="C35" s="115"/>
      <c r="D35" s="110"/>
      <c r="E35" s="110"/>
      <c r="F35" s="131">
        <v>15000</v>
      </c>
      <c r="G35" s="131"/>
      <c r="H35" s="131"/>
      <c r="I35" s="131"/>
    </row>
    <row r="36" spans="1:9" s="111" customFormat="1">
      <c r="A36" s="117"/>
      <c r="B36" s="149" t="s">
        <v>275</v>
      </c>
      <c r="C36" s="115"/>
      <c r="D36" s="110"/>
      <c r="E36" s="110"/>
      <c r="F36" s="134"/>
      <c r="G36" s="134"/>
      <c r="H36" s="134"/>
      <c r="I36" s="131"/>
    </row>
    <row r="37" spans="1:9" s="111" customFormat="1">
      <c r="A37" s="117"/>
      <c r="B37" s="149" t="s">
        <v>250</v>
      </c>
      <c r="C37" s="115"/>
      <c r="D37" s="110"/>
      <c r="E37" s="110"/>
      <c r="F37" s="131"/>
      <c r="G37" s="131"/>
      <c r="H37" s="131"/>
      <c r="I37" s="131"/>
    </row>
    <row r="38" spans="1:9" s="111" customFormat="1">
      <c r="A38" s="117"/>
      <c r="B38" s="149" t="s">
        <v>276</v>
      </c>
      <c r="C38" s="115"/>
      <c r="D38" s="110"/>
      <c r="E38" s="110"/>
      <c r="F38" s="131">
        <v>15000</v>
      </c>
      <c r="G38" s="131"/>
      <c r="H38" s="131"/>
      <c r="I38" s="131"/>
    </row>
    <row r="39" spans="1:9" s="111" customFormat="1">
      <c r="A39" s="117"/>
      <c r="B39" s="149" t="s">
        <v>287</v>
      </c>
      <c r="C39" s="115"/>
      <c r="D39" s="110"/>
      <c r="E39" s="110"/>
      <c r="F39" s="131"/>
      <c r="G39" s="131"/>
      <c r="H39" s="131"/>
      <c r="I39" s="131"/>
    </row>
    <row r="40" spans="1:9" s="111" customFormat="1">
      <c r="A40" s="117"/>
      <c r="B40" s="149"/>
      <c r="C40" s="115"/>
      <c r="D40" s="110"/>
      <c r="E40" s="110"/>
      <c r="F40" s="134"/>
      <c r="G40" s="134"/>
      <c r="H40" s="134"/>
      <c r="I40" s="131"/>
    </row>
    <row r="41" spans="1:9" s="111" customFormat="1">
      <c r="A41" s="141" t="str">
        <f>A11</f>
        <v xml:space="preserve">รายการที่ 2 </v>
      </c>
      <c r="B41" s="142" t="str">
        <f>B11</f>
        <v>งานหลังคาทางเข้าสำนักงาน</v>
      </c>
      <c r="C41" s="156">
        <f>COUNT(A42:A79)</f>
        <v>10</v>
      </c>
      <c r="D41" s="110"/>
      <c r="E41" s="113" t="str">
        <f>"รวม"&amp;A$11</f>
        <v xml:space="preserve">รวมรายการที่ 2 </v>
      </c>
      <c r="F41" s="143"/>
      <c r="G41" s="143"/>
      <c r="H41" s="143"/>
      <c r="I41" s="131"/>
    </row>
    <row r="42" spans="1:9" s="111" customFormat="1">
      <c r="A42" s="146">
        <f>A31+1</f>
        <v>2</v>
      </c>
      <c r="B42" s="147">
        <f>ROUND((F42*100)/H$30,2)</f>
        <v>0.33</v>
      </c>
      <c r="C42" s="115"/>
      <c r="D42" s="110"/>
      <c r="E42" s="113" t="str">
        <f>"รวมงวดที่ "&amp;A42</f>
        <v>รวมงวดที่ 2</v>
      </c>
      <c r="F42" s="144">
        <f>SUM(F43:G44)</f>
        <v>19000</v>
      </c>
      <c r="G42" s="144"/>
      <c r="H42" s="131">
        <f>F42</f>
        <v>19000</v>
      </c>
      <c r="I42" s="131"/>
    </row>
    <row r="43" spans="1:9" s="111" customFormat="1">
      <c r="A43" s="117"/>
      <c r="B43" s="148" t="str">
        <f>B$32</f>
        <v>จะจ่ายให้เมื่อผู้รับจ้างได้ทำการก่อสร้างดังนี้ :-</v>
      </c>
      <c r="C43" s="115"/>
      <c r="D43" s="110"/>
      <c r="E43" s="110"/>
      <c r="F43" s="131"/>
      <c r="G43" s="131"/>
      <c r="H43" s="131"/>
      <c r="I43" s="131"/>
    </row>
    <row r="44" spans="1:9" s="111" customFormat="1">
      <c r="A44" s="117"/>
      <c r="B44" s="149" t="s">
        <v>285</v>
      </c>
      <c r="C44" s="115"/>
      <c r="D44" s="110"/>
      <c r="E44" s="110"/>
      <c r="F44" s="131">
        <f>ROUND((76000*0.25),0)</f>
        <v>19000</v>
      </c>
      <c r="G44" s="131"/>
      <c r="H44" s="131"/>
      <c r="I44" s="131">
        <f>ROUND((76000*0.75),0)</f>
        <v>57000</v>
      </c>
    </row>
    <row r="45" spans="1:9" s="111" customFormat="1">
      <c r="A45" s="117"/>
      <c r="B45" s="115"/>
      <c r="C45" s="115"/>
      <c r="D45" s="110"/>
      <c r="E45" s="110"/>
      <c r="F45" s="131"/>
      <c r="G45" s="131"/>
      <c r="H45" s="131"/>
      <c r="I45" s="131"/>
    </row>
    <row r="46" spans="1:9" s="111" customFormat="1">
      <c r="A46" s="146">
        <f>A42+1</f>
        <v>3</v>
      </c>
      <c r="B46" s="147">
        <f>ROUND((F46*100)/H$30,2)</f>
        <v>1.9</v>
      </c>
      <c r="C46" s="115"/>
      <c r="D46" s="110"/>
      <c r="E46" s="113" t="str">
        <f>"รวมงวดที่ "&amp;A46</f>
        <v>รวมงวดที่ 3</v>
      </c>
      <c r="F46" s="144">
        <f>SUM(F47:F48)</f>
        <v>110502</v>
      </c>
      <c r="G46" s="131"/>
      <c r="H46" s="131">
        <f>F46</f>
        <v>110502</v>
      </c>
      <c r="I46" s="131"/>
    </row>
    <row r="47" spans="1:9" s="111" customFormat="1">
      <c r="A47" s="117"/>
      <c r="B47" s="148" t="str">
        <f>B$32</f>
        <v>จะจ่ายให้เมื่อผู้รับจ้างได้ทำการก่อสร้างดังนี้ :-</v>
      </c>
      <c r="C47" s="115"/>
      <c r="D47" s="110"/>
      <c r="E47" s="110"/>
      <c r="F47" s="131"/>
      <c r="G47" s="131"/>
      <c r="H47" s="131"/>
      <c r="I47" s="131"/>
    </row>
    <row r="48" spans="1:9" s="111" customFormat="1">
      <c r="A48" s="117"/>
      <c r="B48" s="149" t="s">
        <v>286</v>
      </c>
      <c r="C48" s="115"/>
      <c r="D48" s="110"/>
      <c r="E48" s="110"/>
      <c r="F48" s="131">
        <v>110502</v>
      </c>
      <c r="G48" s="131"/>
      <c r="H48" s="131"/>
      <c r="I48" s="131"/>
    </row>
    <row r="49" spans="1:9" s="111" customFormat="1">
      <c r="A49" s="117"/>
      <c r="B49" s="115"/>
      <c r="C49" s="115"/>
      <c r="D49" s="110"/>
      <c r="E49" s="110"/>
      <c r="F49" s="131"/>
      <c r="G49" s="131"/>
      <c r="H49" s="131"/>
      <c r="I49" s="131"/>
    </row>
    <row r="50" spans="1:9" s="111" customFormat="1">
      <c r="A50" s="146">
        <f>A46+1</f>
        <v>4</v>
      </c>
      <c r="B50" s="147">
        <f>ROUND((F50*100)/H$30,2)</f>
        <v>2.9</v>
      </c>
      <c r="C50" s="115"/>
      <c r="D50" s="110"/>
      <c r="E50" s="113" t="str">
        <f>"รวมงวดที่ "&amp;A50</f>
        <v>รวมงวดที่ 4</v>
      </c>
      <c r="F50" s="131">
        <f>SUM(F51:F52)</f>
        <v>168802</v>
      </c>
      <c r="G50" s="131"/>
      <c r="H50" s="131">
        <f>F50</f>
        <v>168802</v>
      </c>
      <c r="I50" s="131"/>
    </row>
    <row r="51" spans="1:9" s="111" customFormat="1">
      <c r="A51" s="117"/>
      <c r="B51" s="148" t="str">
        <f>B$32</f>
        <v>จะจ่ายให้เมื่อผู้รับจ้างได้ทำการก่อสร้างดังนี้ :-</v>
      </c>
      <c r="C51" s="115"/>
      <c r="D51" s="110"/>
      <c r="E51" s="110"/>
      <c r="F51" s="131"/>
      <c r="G51" s="131"/>
      <c r="H51" s="131"/>
      <c r="I51" s="131"/>
    </row>
    <row r="52" spans="1:9" s="111" customFormat="1">
      <c r="A52" s="117"/>
      <c r="B52" s="149" t="s">
        <v>288</v>
      </c>
      <c r="C52" s="115"/>
      <c r="D52" s="110"/>
      <c r="E52" s="110"/>
      <c r="F52" s="131">
        <f>ROUND(187558*0.9,0)</f>
        <v>168802</v>
      </c>
      <c r="G52" s="131"/>
      <c r="H52" s="131"/>
      <c r="I52" s="131">
        <f>ROUND(187558*0.1,0)</f>
        <v>18756</v>
      </c>
    </row>
    <row r="53" spans="1:9" s="111" customFormat="1">
      <c r="A53" s="117"/>
      <c r="B53" s="115"/>
      <c r="C53" s="115"/>
      <c r="D53" s="110"/>
      <c r="E53" s="110"/>
      <c r="F53" s="131"/>
      <c r="G53" s="131"/>
      <c r="H53" s="131"/>
      <c r="I53" s="131"/>
    </row>
    <row r="54" spans="1:9" s="111" customFormat="1">
      <c r="A54" s="146">
        <f>A50+1</f>
        <v>5</v>
      </c>
      <c r="B54" s="147">
        <f>ROUND((F54*100)/H$30,2)</f>
        <v>6.94</v>
      </c>
      <c r="C54" s="115"/>
      <c r="D54" s="110"/>
      <c r="E54" s="113" t="str">
        <f>"รวมงวดที่ "&amp;A54</f>
        <v>รวมงวดที่ 5</v>
      </c>
      <c r="F54" s="131">
        <f>SUM(F55:F57)</f>
        <v>404321</v>
      </c>
      <c r="G54" s="131"/>
      <c r="H54" s="131">
        <f>F54</f>
        <v>404321</v>
      </c>
      <c r="I54" s="131"/>
    </row>
    <row r="55" spans="1:9" s="111" customFormat="1">
      <c r="A55" s="117"/>
      <c r="B55" s="148" t="str">
        <f>B$32</f>
        <v>จะจ่ายให้เมื่อผู้รับจ้างได้ทำการก่อสร้างดังนี้ :-</v>
      </c>
      <c r="C55" s="115"/>
      <c r="D55" s="110"/>
      <c r="E55" s="110"/>
      <c r="F55" s="131"/>
      <c r="G55" s="131"/>
      <c r="H55" s="131"/>
      <c r="I55" s="131"/>
    </row>
    <row r="56" spans="1:9" s="111" customFormat="1">
      <c r="A56" s="117"/>
      <c r="B56" s="149" t="s">
        <v>290</v>
      </c>
      <c r="C56" s="115"/>
      <c r="D56" s="110"/>
      <c r="E56" s="110"/>
      <c r="F56" s="131">
        <f>ROUND(449246*0.9,0)</f>
        <v>404321</v>
      </c>
      <c r="G56" s="131"/>
      <c r="H56" s="131"/>
      <c r="I56" s="131">
        <f>ROUND(449246*0.1,0)</f>
        <v>44925</v>
      </c>
    </row>
    <row r="57" spans="1:9" s="111" customFormat="1">
      <c r="A57" s="117"/>
      <c r="B57" s="149" t="s">
        <v>289</v>
      </c>
      <c r="C57" s="115"/>
      <c r="D57" s="110"/>
      <c r="E57" s="110"/>
      <c r="F57" s="131"/>
      <c r="G57" s="131"/>
      <c r="H57" s="131"/>
      <c r="I57" s="131"/>
    </row>
    <row r="58" spans="1:9" s="111" customFormat="1">
      <c r="A58" s="117"/>
      <c r="B58" s="115"/>
      <c r="C58" s="138" t="s">
        <v>251</v>
      </c>
      <c r="D58" s="110"/>
      <c r="E58" s="110"/>
      <c r="F58" s="131"/>
      <c r="G58" s="131"/>
      <c r="H58" s="131"/>
      <c r="I58" s="131"/>
    </row>
    <row r="59" spans="1:9" s="111" customFormat="1" ht="21.75" customHeight="1">
      <c r="A59" s="146">
        <f>A54+1</f>
        <v>6</v>
      </c>
      <c r="B59" s="147">
        <f>ROUND((F59*100)/H$30,2)</f>
        <v>3.9</v>
      </c>
      <c r="C59" s="115"/>
      <c r="D59" s="110"/>
      <c r="E59" s="113" t="str">
        <f>"รวมงวดที่ "&amp;A59</f>
        <v>รวมงวดที่ 6</v>
      </c>
      <c r="F59" s="131">
        <f>SUM(F60:F61)</f>
        <v>227285</v>
      </c>
      <c r="G59" s="131"/>
      <c r="H59" s="131">
        <f>F59</f>
        <v>227285</v>
      </c>
      <c r="I59" s="131"/>
    </row>
    <row r="60" spans="1:9" s="111" customFormat="1" ht="21.75" customHeight="1">
      <c r="A60" s="117"/>
      <c r="B60" s="148" t="str">
        <f>B$32</f>
        <v>จะจ่ายให้เมื่อผู้รับจ้างได้ทำการก่อสร้างดังนี้ :-</v>
      </c>
      <c r="C60" s="115"/>
      <c r="D60" s="110"/>
      <c r="E60" s="110"/>
      <c r="F60" s="131"/>
      <c r="G60" s="131"/>
      <c r="H60" s="131"/>
      <c r="I60" s="131"/>
    </row>
    <row r="61" spans="1:9" s="111" customFormat="1" ht="21.75" customHeight="1">
      <c r="A61" s="117"/>
      <c r="B61" s="150" t="s">
        <v>291</v>
      </c>
      <c r="C61" s="115"/>
      <c r="D61" s="110"/>
      <c r="E61" s="110"/>
      <c r="F61" s="131">
        <f>ROUND(252539*0.9,0)</f>
        <v>227285</v>
      </c>
      <c r="G61" s="131"/>
      <c r="H61" s="131"/>
      <c r="I61" s="131">
        <f>ROUND(252539*0.1,0)</f>
        <v>25254</v>
      </c>
    </row>
    <row r="62" spans="1:9" s="111" customFormat="1" ht="21.75" customHeight="1">
      <c r="A62" s="117"/>
      <c r="B62" s="115"/>
      <c r="C62" s="115"/>
      <c r="D62" s="110"/>
      <c r="E62" s="110"/>
      <c r="F62" s="131"/>
      <c r="G62" s="131"/>
      <c r="H62" s="131"/>
      <c r="I62" s="131"/>
    </row>
    <row r="63" spans="1:9" s="111" customFormat="1" ht="21.75" customHeight="1">
      <c r="A63" s="146">
        <f>A59+1</f>
        <v>7</v>
      </c>
      <c r="B63" s="147">
        <f>ROUND((F63*100)/H$30,2)</f>
        <v>0.28000000000000003</v>
      </c>
      <c r="C63" s="115"/>
      <c r="D63" s="110"/>
      <c r="E63" s="113" t="str">
        <f>"รวมงวดที่ "&amp;A63</f>
        <v>รวมงวดที่ 7</v>
      </c>
      <c r="F63" s="131">
        <f>SUM(F64:F65)</f>
        <v>16109</v>
      </c>
      <c r="G63" s="131"/>
      <c r="H63" s="131">
        <f>F63</f>
        <v>16109</v>
      </c>
      <c r="I63" s="131"/>
    </row>
    <row r="64" spans="1:9" s="111" customFormat="1" ht="21.75" customHeight="1">
      <c r="A64" s="117"/>
      <c r="B64" s="148" t="str">
        <f>B$32</f>
        <v>จะจ่ายให้เมื่อผู้รับจ้างได้ทำการก่อสร้างดังนี้ :-</v>
      </c>
      <c r="C64" s="115"/>
      <c r="D64" s="110"/>
      <c r="E64" s="110"/>
      <c r="F64" s="131"/>
      <c r="G64" s="131"/>
      <c r="H64" s="131"/>
      <c r="I64" s="131"/>
    </row>
    <row r="65" spans="1:9" s="111" customFormat="1" ht="21.75" customHeight="1">
      <c r="A65" s="117"/>
      <c r="B65" s="149" t="s">
        <v>297</v>
      </c>
      <c r="C65" s="115"/>
      <c r="D65" s="110"/>
      <c r="E65" s="110"/>
      <c r="F65" s="131">
        <v>16109</v>
      </c>
      <c r="G65" s="131"/>
      <c r="H65" s="131"/>
      <c r="I65" s="131"/>
    </row>
    <row r="66" spans="1:9" s="111" customFormat="1" ht="21.75" customHeight="1">
      <c r="A66" s="117"/>
      <c r="B66" s="115"/>
      <c r="C66" s="115"/>
      <c r="D66" s="110"/>
      <c r="E66" s="110"/>
      <c r="F66" s="131"/>
      <c r="G66" s="131"/>
      <c r="H66" s="131"/>
      <c r="I66" s="131"/>
    </row>
    <row r="67" spans="1:9" s="111" customFormat="1" ht="21.75" customHeight="1">
      <c r="A67" s="146">
        <f>A63+1</f>
        <v>8</v>
      </c>
      <c r="B67" s="147">
        <f>ROUND((F67*100)/H$30,2)</f>
        <v>9.9600000000000009</v>
      </c>
      <c r="C67" s="115"/>
      <c r="D67" s="110"/>
      <c r="E67" s="113" t="str">
        <f>"รวมงวดที่ "&amp;A67</f>
        <v>รวมงวดที่ 8</v>
      </c>
      <c r="F67" s="131">
        <f>SUM(F69)</f>
        <v>580000</v>
      </c>
      <c r="G67" s="131"/>
      <c r="H67" s="131">
        <f>F67</f>
        <v>580000</v>
      </c>
      <c r="I67" s="131"/>
    </row>
    <row r="68" spans="1:9" s="111" customFormat="1" ht="21.75" customHeight="1">
      <c r="A68" s="117"/>
      <c r="B68" s="148" t="str">
        <f>B$32</f>
        <v>จะจ่ายให้เมื่อผู้รับจ้างได้ทำการก่อสร้างดังนี้ :-</v>
      </c>
      <c r="C68" s="115"/>
      <c r="D68" s="110"/>
      <c r="E68" s="110"/>
      <c r="F68" s="131"/>
      <c r="G68" s="131"/>
      <c r="H68" s="131"/>
      <c r="I68" s="131"/>
    </row>
    <row r="69" spans="1:9" s="111" customFormat="1" ht="21.75" customHeight="1">
      <c r="A69" s="117"/>
      <c r="B69" s="149" t="s">
        <v>295</v>
      </c>
      <c r="C69" s="115"/>
      <c r="D69" s="110"/>
      <c r="E69" s="110"/>
      <c r="F69" s="131">
        <f>ROUND(580000*1,0)</f>
        <v>580000</v>
      </c>
      <c r="G69" s="131"/>
      <c r="H69" s="131"/>
      <c r="I69" s="131"/>
    </row>
    <row r="70" spans="1:9" ht="21.75" customHeight="1">
      <c r="F70" s="131"/>
      <c r="G70" s="131"/>
      <c r="H70" s="131"/>
      <c r="I70" s="131"/>
    </row>
    <row r="71" spans="1:9" ht="21.75" customHeight="1">
      <c r="A71" s="146">
        <f>A67+1</f>
        <v>9</v>
      </c>
      <c r="B71" s="147">
        <f>ROUND((F71*100)/H$30,2)</f>
        <v>9.9600000000000009</v>
      </c>
      <c r="E71" s="113" t="str">
        <f>"รวมงวดที่ "&amp;A71</f>
        <v>รวมงวดที่ 9</v>
      </c>
      <c r="F71" s="131">
        <f>SUM(F72:F73)</f>
        <v>580000</v>
      </c>
      <c r="G71" s="131"/>
      <c r="H71" s="131">
        <f>F71</f>
        <v>580000</v>
      </c>
      <c r="I71" s="131"/>
    </row>
    <row r="72" spans="1:9" ht="21.75" customHeight="1">
      <c r="B72" s="148" t="str">
        <f>B$32</f>
        <v>จะจ่ายให้เมื่อผู้รับจ้างได้ทำการก่อสร้างดังนี้ :-</v>
      </c>
      <c r="F72" s="131"/>
      <c r="G72" s="131"/>
      <c r="H72" s="131"/>
      <c r="I72" s="131"/>
    </row>
    <row r="73" spans="1:9" ht="21.75" customHeight="1">
      <c r="B73" s="149" t="s">
        <v>298</v>
      </c>
      <c r="F73" s="131">
        <f>F69</f>
        <v>580000</v>
      </c>
      <c r="G73" s="131"/>
      <c r="H73" s="131"/>
      <c r="I73" s="131">
        <f>1212200-1160000</f>
        <v>52200</v>
      </c>
    </row>
    <row r="74" spans="1:9" s="111" customFormat="1" ht="21.75" customHeight="1">
      <c r="A74" s="141"/>
      <c r="B74" s="149"/>
      <c r="C74" s="115"/>
      <c r="D74" s="110"/>
      <c r="E74" s="110"/>
      <c r="F74" s="131"/>
      <c r="G74" s="131"/>
      <c r="H74" s="131"/>
      <c r="I74" s="131"/>
    </row>
    <row r="75" spans="1:9" ht="21.75" customHeight="1">
      <c r="A75" s="146">
        <f>A71+1</f>
        <v>10</v>
      </c>
      <c r="B75" s="147">
        <f>ROUND((F75*100)/H$30,2)</f>
        <v>1.75</v>
      </c>
      <c r="E75" s="113" t="str">
        <f>"รวมงวดที่ "&amp;A75</f>
        <v>รวมงวดที่ 10</v>
      </c>
      <c r="F75" s="131">
        <f>SUM(F76:F77)</f>
        <v>101790</v>
      </c>
      <c r="G75" s="131"/>
      <c r="H75" s="131">
        <f>F75</f>
        <v>101790</v>
      </c>
      <c r="I75" s="131"/>
    </row>
    <row r="76" spans="1:9" ht="21.75" customHeight="1">
      <c r="B76" s="148" t="str">
        <f>B$32</f>
        <v>จะจ่ายให้เมื่อผู้รับจ้างได้ทำการก่อสร้างดังนี้ :-</v>
      </c>
      <c r="F76" s="131"/>
      <c r="G76" s="131"/>
      <c r="H76" s="131"/>
      <c r="I76" s="131"/>
    </row>
    <row r="77" spans="1:9" ht="21.75" customHeight="1">
      <c r="B77" s="149" t="s">
        <v>296</v>
      </c>
      <c r="F77" s="131">
        <f>ROUND(113100*0.9,0)</f>
        <v>101790</v>
      </c>
      <c r="G77" s="131"/>
      <c r="H77" s="131"/>
      <c r="I77" s="131">
        <f>ROUND(113100*0.1,0)</f>
        <v>11310</v>
      </c>
    </row>
    <row r="78" spans="1:9" ht="21.75" customHeight="1">
      <c r="F78" s="131"/>
      <c r="G78" s="131"/>
      <c r="H78" s="131"/>
      <c r="I78" s="131"/>
    </row>
    <row r="79" spans="1:9" s="111" customFormat="1" ht="21.75" customHeight="1">
      <c r="A79" s="146">
        <f>A75+1</f>
        <v>11</v>
      </c>
      <c r="B79" s="147">
        <f>ROUND((F79*100)/H$30,2)</f>
        <v>0.49</v>
      </c>
      <c r="C79" s="115"/>
      <c r="D79" s="110"/>
      <c r="E79" s="113" t="str">
        <f>"รวมงวดที่ "&amp;A79</f>
        <v>รวมงวดที่ 11</v>
      </c>
      <c r="F79" s="131">
        <f>SUM(F80:F81)</f>
        <v>28318</v>
      </c>
      <c r="G79" s="131"/>
      <c r="H79" s="131">
        <f>F79</f>
        <v>28318</v>
      </c>
      <c r="I79" s="131"/>
    </row>
    <row r="80" spans="1:9" s="111" customFormat="1" ht="21.75" customHeight="1">
      <c r="A80" s="117"/>
      <c r="B80" s="148" t="str">
        <f>B$32</f>
        <v>จะจ่ายให้เมื่อผู้รับจ้างได้ทำการก่อสร้างดังนี้ :-</v>
      </c>
      <c r="C80" s="115"/>
      <c r="D80" s="110"/>
      <c r="E80" s="110"/>
      <c r="F80" s="131"/>
      <c r="G80" s="131"/>
      <c r="H80" s="131"/>
      <c r="I80" s="131"/>
    </row>
    <row r="81" spans="1:9" s="111" customFormat="1" ht="21.75" customHeight="1">
      <c r="A81" s="117"/>
      <c r="B81" s="149" t="s">
        <v>293</v>
      </c>
      <c r="C81" s="115"/>
      <c r="D81" s="110"/>
      <c r="E81" s="110"/>
      <c r="F81" s="131">
        <f>ROUND(31464*0.9,0)</f>
        <v>28318</v>
      </c>
      <c r="G81" s="131"/>
      <c r="H81" s="131"/>
      <c r="I81" s="131">
        <f>ROUND(31464*0.1,0)</f>
        <v>3146</v>
      </c>
    </row>
    <row r="82" spans="1:9" s="111" customFormat="1" ht="21.75" customHeight="1">
      <c r="A82" s="117"/>
      <c r="B82" s="115"/>
      <c r="C82" s="115"/>
      <c r="D82" s="110"/>
      <c r="E82" s="110"/>
      <c r="F82" s="131"/>
      <c r="G82" s="131"/>
      <c r="H82" s="131"/>
      <c r="I82" s="131"/>
    </row>
    <row r="83" spans="1:9" s="111" customFormat="1" ht="21.75" customHeight="1">
      <c r="A83" s="141" t="str">
        <f>A12</f>
        <v xml:space="preserve">รายการที่ 3 </v>
      </c>
      <c r="B83" s="142" t="str">
        <f>B12</f>
        <v>งานหลังคาระหว่างอาคาร</v>
      </c>
      <c r="C83" s="156">
        <f>COUNT(A84:A114)</f>
        <v>8</v>
      </c>
      <c r="D83" s="110"/>
      <c r="E83" s="113" t="str">
        <f>"รวม"&amp;A$11</f>
        <v xml:space="preserve">รวมรายการที่ 2 </v>
      </c>
      <c r="F83" s="143"/>
      <c r="G83" s="143"/>
      <c r="H83" s="143"/>
      <c r="I83" s="131"/>
    </row>
    <row r="84" spans="1:9" s="111" customFormat="1" ht="21.75" customHeight="1">
      <c r="A84" s="146">
        <f>A79+1</f>
        <v>12</v>
      </c>
      <c r="B84" s="147">
        <f>ROUND((F84*100)/H$30,2)</f>
        <v>0.65</v>
      </c>
      <c r="C84" s="115"/>
      <c r="D84" s="110"/>
      <c r="E84" s="113" t="str">
        <f>"รวมงวดที่ "&amp;A84</f>
        <v>รวมงวดที่ 12</v>
      </c>
      <c r="F84" s="144">
        <f>SUM(F85:G86)</f>
        <v>37700</v>
      </c>
      <c r="G84" s="144"/>
      <c r="H84" s="131">
        <f>F84</f>
        <v>37700</v>
      </c>
      <c r="I84" s="131"/>
    </row>
    <row r="85" spans="1:9" s="111" customFormat="1" ht="21.75" customHeight="1">
      <c r="A85" s="117"/>
      <c r="B85" s="148" t="str">
        <f>B$32</f>
        <v>จะจ่ายให้เมื่อผู้รับจ้างได้ทำการก่อสร้างดังนี้ :-</v>
      </c>
      <c r="C85" s="115"/>
      <c r="D85" s="110"/>
      <c r="E85" s="110"/>
      <c r="F85" s="131"/>
      <c r="G85" s="131"/>
      <c r="H85" s="131"/>
      <c r="I85" s="131"/>
    </row>
    <row r="86" spans="1:9" s="111" customFormat="1" ht="21.75" customHeight="1">
      <c r="A86" s="117"/>
      <c r="B86" s="149" t="s">
        <v>285</v>
      </c>
      <c r="C86" s="115"/>
      <c r="D86" s="110"/>
      <c r="E86" s="110"/>
      <c r="F86" s="131">
        <f>ROUND((150800*0.25),0)</f>
        <v>37700</v>
      </c>
      <c r="G86" s="131"/>
      <c r="H86" s="131"/>
      <c r="I86" s="131">
        <f>ROUND((150800*0.75),0)</f>
        <v>113100</v>
      </c>
    </row>
    <row r="87" spans="1:9" s="111" customFormat="1" ht="21.75" customHeight="1">
      <c r="A87" s="117"/>
      <c r="B87" s="115"/>
      <c r="C87" s="115"/>
      <c r="D87" s="110"/>
      <c r="E87" s="110"/>
      <c r="F87" s="131"/>
      <c r="G87" s="131"/>
      <c r="H87" s="131"/>
      <c r="I87" s="131"/>
    </row>
    <row r="88" spans="1:9" s="111" customFormat="1">
      <c r="A88" s="146">
        <f>A84+1</f>
        <v>13</v>
      </c>
      <c r="B88" s="147">
        <f>ROUND((F88*100)/H$30,2)</f>
        <v>4.38</v>
      </c>
      <c r="C88" s="115"/>
      <c r="D88" s="110"/>
      <c r="E88" s="113" t="str">
        <f>"รวมงวดที่ "&amp;A88</f>
        <v>รวมงวดที่ 13</v>
      </c>
      <c r="F88" s="144">
        <f>SUM(F89:F90)</f>
        <v>254992</v>
      </c>
      <c r="G88" s="131"/>
      <c r="H88" s="131">
        <f>F88</f>
        <v>254992</v>
      </c>
      <c r="I88" s="131"/>
    </row>
    <row r="89" spans="1:9" s="111" customFormat="1">
      <c r="A89" s="117"/>
      <c r="B89" s="148" t="str">
        <f>B$32</f>
        <v>จะจ่ายให้เมื่อผู้รับจ้างได้ทำการก่อสร้างดังนี้ :-</v>
      </c>
      <c r="C89" s="115"/>
      <c r="D89" s="110"/>
      <c r="E89" s="110"/>
      <c r="F89" s="131"/>
      <c r="G89" s="131"/>
      <c r="H89" s="131"/>
      <c r="I89" s="131"/>
    </row>
    <row r="90" spans="1:9" s="111" customFormat="1">
      <c r="A90" s="117"/>
      <c r="B90" s="149" t="s">
        <v>286</v>
      </c>
      <c r="C90" s="115"/>
      <c r="D90" s="110"/>
      <c r="E90" s="110"/>
      <c r="F90" s="131">
        <v>254992</v>
      </c>
      <c r="G90" s="131"/>
      <c r="H90" s="131"/>
      <c r="I90" s="131"/>
    </row>
    <row r="91" spans="1:9" s="111" customFormat="1">
      <c r="A91" s="117"/>
      <c r="B91" s="115"/>
      <c r="C91" s="138" t="s">
        <v>300</v>
      </c>
      <c r="D91" s="110"/>
      <c r="E91" s="110"/>
      <c r="F91" s="131"/>
      <c r="G91" s="131"/>
      <c r="H91" s="131"/>
      <c r="I91" s="131"/>
    </row>
    <row r="92" spans="1:9" s="111" customFormat="1" ht="21.4" customHeight="1">
      <c r="A92" s="146">
        <f>A88+1</f>
        <v>14</v>
      </c>
      <c r="B92" s="147">
        <f>ROUND((F92*100)/H$30,2)</f>
        <v>2.33</v>
      </c>
      <c r="C92" s="115"/>
      <c r="D92" s="110"/>
      <c r="E92" s="113" t="str">
        <f>"รวมงวดที่ "&amp;A92</f>
        <v>รวมงวดที่ 14</v>
      </c>
      <c r="F92" s="131">
        <f>SUM(F93:F94)</f>
        <v>135461</v>
      </c>
      <c r="G92" s="131"/>
      <c r="H92" s="131">
        <f>F92</f>
        <v>135461</v>
      </c>
      <c r="I92" s="131"/>
    </row>
    <row r="93" spans="1:9" s="111" customFormat="1" ht="21.4" customHeight="1">
      <c r="A93" s="117"/>
      <c r="B93" s="148" t="str">
        <f>B$32</f>
        <v>จะจ่ายให้เมื่อผู้รับจ้างได้ทำการก่อสร้างดังนี้ :-</v>
      </c>
      <c r="C93" s="115"/>
      <c r="D93" s="110"/>
      <c r="E93" s="110"/>
      <c r="F93" s="131"/>
      <c r="G93" s="131"/>
      <c r="H93" s="131"/>
      <c r="I93" s="131"/>
    </row>
    <row r="94" spans="1:9" s="111" customFormat="1" ht="21.4" customHeight="1">
      <c r="A94" s="117"/>
      <c r="B94" s="149" t="s">
        <v>288</v>
      </c>
      <c r="C94" s="115"/>
      <c r="D94" s="110"/>
      <c r="E94" s="110"/>
      <c r="F94" s="131">
        <f>ROUND(150512*0.9,0)</f>
        <v>135461</v>
      </c>
      <c r="G94" s="131"/>
      <c r="H94" s="131"/>
      <c r="I94" s="131">
        <f>ROUND(150512*0.1,0)</f>
        <v>15051</v>
      </c>
    </row>
    <row r="95" spans="1:9" s="111" customFormat="1" ht="21.4" customHeight="1">
      <c r="A95" s="117"/>
      <c r="B95" s="115"/>
      <c r="C95" s="115"/>
      <c r="D95" s="110"/>
      <c r="E95" s="110"/>
      <c r="F95" s="131"/>
      <c r="G95" s="131"/>
      <c r="H95" s="131"/>
      <c r="I95" s="131"/>
    </row>
    <row r="96" spans="1:9" s="111" customFormat="1" ht="21.4" customHeight="1">
      <c r="A96" s="146">
        <f>A92+1</f>
        <v>15</v>
      </c>
      <c r="B96" s="147">
        <f>ROUND((F96*100)/H$30,2)</f>
        <v>29.36</v>
      </c>
      <c r="C96" s="115"/>
      <c r="D96" s="110"/>
      <c r="E96" s="113" t="str">
        <f>"รวมงวดที่ "&amp;A96</f>
        <v>รวมงวดที่ 15</v>
      </c>
      <c r="F96" s="131">
        <f>SUM(F97:F98)</f>
        <v>1709545</v>
      </c>
      <c r="G96" s="131"/>
      <c r="H96" s="131">
        <f>F96</f>
        <v>1709545</v>
      </c>
      <c r="I96" s="131"/>
    </row>
    <row r="97" spans="1:9" s="111" customFormat="1" ht="21.4" customHeight="1">
      <c r="A97" s="117"/>
      <c r="B97" s="148" t="str">
        <f>B$32</f>
        <v>จะจ่ายให้เมื่อผู้รับจ้างได้ทำการก่อสร้างดังนี้ :-</v>
      </c>
      <c r="C97" s="115"/>
      <c r="D97" s="110"/>
      <c r="E97" s="110"/>
      <c r="F97" s="131"/>
      <c r="G97" s="131"/>
      <c r="H97" s="131"/>
      <c r="I97" s="131"/>
    </row>
    <row r="98" spans="1:9" s="111" customFormat="1" ht="21.4" customHeight="1">
      <c r="A98" s="117"/>
      <c r="B98" s="149" t="s">
        <v>290</v>
      </c>
      <c r="C98" s="115"/>
      <c r="D98" s="110"/>
      <c r="E98" s="110"/>
      <c r="F98" s="131">
        <f>ROUND(1899494*0.9,0)</f>
        <v>1709545</v>
      </c>
      <c r="G98" s="131"/>
      <c r="H98" s="131"/>
      <c r="I98" s="131">
        <f>ROUND(1899494*0.1,0)</f>
        <v>189949</v>
      </c>
    </row>
    <row r="99" spans="1:9" s="111" customFormat="1" ht="21.4" customHeight="1">
      <c r="A99" s="117"/>
      <c r="B99" s="149" t="s">
        <v>289</v>
      </c>
      <c r="C99" s="115"/>
      <c r="D99" s="110"/>
      <c r="E99" s="110"/>
      <c r="F99" s="131">
        <v>0</v>
      </c>
      <c r="G99" s="131"/>
      <c r="H99" s="131"/>
      <c r="I99" s="131"/>
    </row>
    <row r="100" spans="1:9" ht="21.4" customHeight="1">
      <c r="F100" s="131"/>
      <c r="G100" s="131"/>
      <c r="H100" s="131"/>
      <c r="I100" s="131"/>
    </row>
    <row r="101" spans="1:9" ht="21.4" customHeight="1">
      <c r="A101" s="146">
        <f>A96+1</f>
        <v>16</v>
      </c>
      <c r="B101" s="147">
        <f>ROUND((F101*100)/H$30,2)</f>
        <v>6.01</v>
      </c>
      <c r="E101" s="113" t="str">
        <f>"รวมงวดที่ "&amp;A101</f>
        <v>รวมงวดที่ 16</v>
      </c>
      <c r="F101" s="131">
        <f>SUM(F102:F104)</f>
        <v>349668</v>
      </c>
      <c r="G101" s="131"/>
      <c r="H101" s="131">
        <f>F101</f>
        <v>349668</v>
      </c>
      <c r="I101" s="131"/>
    </row>
    <row r="102" spans="1:9" ht="21.4" customHeight="1">
      <c r="B102" s="148" t="str">
        <f>B$32</f>
        <v>จะจ่ายให้เมื่อผู้รับจ้างได้ทำการก่อสร้างดังนี้ :-</v>
      </c>
      <c r="F102" s="131"/>
      <c r="G102" s="131"/>
      <c r="H102" s="131"/>
      <c r="I102" s="131"/>
    </row>
    <row r="103" spans="1:9" ht="21.4" customHeight="1">
      <c r="B103" s="150" t="s">
        <v>291</v>
      </c>
      <c r="F103" s="131">
        <f>ROUND(355690*0.9,0)</f>
        <v>320121</v>
      </c>
      <c r="G103" s="131"/>
      <c r="H103" s="131"/>
      <c r="I103" s="131">
        <f>ROUND(355690*0.1,0)</f>
        <v>35569</v>
      </c>
    </row>
    <row r="104" spans="1:9" ht="21.4" customHeight="1">
      <c r="B104" s="150" t="s">
        <v>299</v>
      </c>
      <c r="F104" s="131">
        <f>ROUND(32830*0.9,0)</f>
        <v>29547</v>
      </c>
      <c r="G104" s="131"/>
      <c r="H104" s="131"/>
      <c r="I104" s="131">
        <f>ROUND(32830*0.1,0)</f>
        <v>3283</v>
      </c>
    </row>
    <row r="105" spans="1:9" ht="21.4" customHeight="1">
      <c r="F105" s="131"/>
      <c r="G105" s="131"/>
      <c r="H105" s="131"/>
      <c r="I105" s="131"/>
    </row>
    <row r="106" spans="1:9" ht="21.4" customHeight="1">
      <c r="A106" s="146">
        <f>A101+1</f>
        <v>17</v>
      </c>
      <c r="B106" s="147">
        <f>ROUND((F106*100)/H$30,2)</f>
        <v>0.03</v>
      </c>
      <c r="E106" s="113" t="str">
        <f>"รวมงวดที่ "&amp;A106</f>
        <v>รวมงวดที่ 17</v>
      </c>
      <c r="F106" s="131">
        <f>SUM(F107:G108)</f>
        <v>1629</v>
      </c>
      <c r="G106" s="131"/>
      <c r="H106" s="131">
        <f>F106</f>
        <v>1629</v>
      </c>
      <c r="I106" s="131"/>
    </row>
    <row r="107" spans="1:9" ht="21.4" customHeight="1">
      <c r="B107" s="148" t="str">
        <f>B$32</f>
        <v>จะจ่ายให้เมื่อผู้รับจ้างได้ทำการก่อสร้างดังนี้ :-</v>
      </c>
      <c r="F107" s="131"/>
      <c r="G107" s="131"/>
      <c r="H107" s="131"/>
      <c r="I107" s="131"/>
    </row>
    <row r="108" spans="1:9" ht="21.4" customHeight="1">
      <c r="B108" s="149" t="s">
        <v>292</v>
      </c>
      <c r="F108" s="131">
        <v>1629</v>
      </c>
      <c r="G108" s="131"/>
      <c r="H108" s="131"/>
      <c r="I108" s="131"/>
    </row>
    <row r="109" spans="1:9" ht="21.4" customHeight="1">
      <c r="F109" s="131"/>
      <c r="G109" s="131"/>
      <c r="H109" s="131"/>
      <c r="I109" s="131"/>
    </row>
    <row r="110" spans="1:9" ht="21.4" customHeight="1">
      <c r="A110" s="146">
        <f>A106+1</f>
        <v>18</v>
      </c>
      <c r="B110" s="147">
        <f>ROUND((F110*100)/H$30,2)</f>
        <v>7.31</v>
      </c>
      <c r="E110" s="113" t="str">
        <f>"รวมงวดที่ "&amp;A110</f>
        <v>รวมงวดที่ 18</v>
      </c>
      <c r="F110" s="131">
        <f>SUM(F111:G112)</f>
        <v>425430</v>
      </c>
      <c r="G110" s="131"/>
      <c r="H110" s="131">
        <f>F110</f>
        <v>425430</v>
      </c>
      <c r="I110" s="131"/>
    </row>
    <row r="111" spans="1:9" ht="21.4" customHeight="1">
      <c r="B111" s="148" t="str">
        <f>B$32</f>
        <v>จะจ่ายให้เมื่อผู้รับจ้างได้ทำการก่อสร้างดังนี้ :-</v>
      </c>
      <c r="F111" s="131"/>
      <c r="G111" s="131"/>
      <c r="H111" s="131"/>
      <c r="I111" s="131"/>
    </row>
    <row r="112" spans="1:9" ht="21.4" customHeight="1">
      <c r="B112" s="149" t="s">
        <v>296</v>
      </c>
      <c r="F112" s="131">
        <f>ROUND(472700*0.9,0)</f>
        <v>425430</v>
      </c>
      <c r="G112" s="131"/>
      <c r="H112" s="131"/>
      <c r="I112" s="131">
        <f>ROUND(472700*0.1,0)</f>
        <v>47270</v>
      </c>
    </row>
    <row r="113" spans="1:9" ht="21.4" customHeight="1">
      <c r="F113" s="131"/>
      <c r="G113" s="131"/>
      <c r="H113" s="131"/>
      <c r="I113" s="131"/>
    </row>
    <row r="114" spans="1:9" ht="21.4" customHeight="1">
      <c r="A114" s="146">
        <f>A110+1</f>
        <v>19</v>
      </c>
      <c r="B114" s="147">
        <f>ROUND((F114*100)/H$30,2)</f>
        <v>0.46</v>
      </c>
      <c r="E114" s="113" t="str">
        <f>"รวมงวดที่ "&amp;A114</f>
        <v>รวมงวดที่ 19</v>
      </c>
      <c r="F114" s="131">
        <f>SUM(F115:G116)</f>
        <v>26791</v>
      </c>
      <c r="G114" s="131"/>
      <c r="H114" s="131">
        <f>F114</f>
        <v>26791</v>
      </c>
      <c r="I114" s="131"/>
    </row>
    <row r="115" spans="1:9" ht="21.4" customHeight="1">
      <c r="B115" s="148" t="str">
        <f>B$32</f>
        <v>จะจ่ายให้เมื่อผู้รับจ้างได้ทำการก่อสร้างดังนี้ :-</v>
      </c>
      <c r="F115" s="131"/>
      <c r="G115" s="131"/>
      <c r="H115" s="131"/>
      <c r="I115" s="131"/>
    </row>
    <row r="116" spans="1:9" ht="21.4" customHeight="1">
      <c r="B116" s="149" t="s">
        <v>293</v>
      </c>
      <c r="F116" s="131">
        <f>ROUND(29768*0.9,0)</f>
        <v>26791</v>
      </c>
      <c r="G116" s="131"/>
      <c r="H116" s="131"/>
      <c r="I116" s="131">
        <f>ROUND(29768*0.1,0)</f>
        <v>2977</v>
      </c>
    </row>
    <row r="117" spans="1:9" ht="21.4" customHeight="1">
      <c r="F117" s="131"/>
      <c r="G117" s="131"/>
      <c r="H117" s="131"/>
      <c r="I117" s="131"/>
    </row>
    <row r="118" spans="1:9" s="111" customFormat="1" ht="21.4" customHeight="1">
      <c r="A118" s="141" t="str">
        <f>A13</f>
        <v>รายการที่ 4</v>
      </c>
      <c r="B118" s="142" t="str">
        <f>B13</f>
        <v>งานอื่นๆ (งวดสุดท้าย)</v>
      </c>
      <c r="C118" s="156">
        <f>COUNT(A119)</f>
        <v>1</v>
      </c>
      <c r="D118" s="110"/>
      <c r="E118" s="113" t="str">
        <f>"รวม"&amp;A118</f>
        <v>รวมรายการที่ 4</v>
      </c>
      <c r="F118" s="143"/>
      <c r="G118" s="143"/>
      <c r="H118" s="143"/>
      <c r="I118" s="131"/>
    </row>
    <row r="119" spans="1:9" s="111" customFormat="1" ht="21.4" customHeight="1">
      <c r="A119" s="146">
        <f>A114+1</f>
        <v>20</v>
      </c>
      <c r="B119" s="147">
        <f>ROUND((F119*100)/H$30,2)-0.03</f>
        <v>10.540000000000001</v>
      </c>
      <c r="C119" s="115"/>
      <c r="D119" s="110"/>
      <c r="E119" s="113" t="str">
        <f>"รวมงวดที่ "&amp;A119</f>
        <v>รวมงวดที่ 20</v>
      </c>
      <c r="F119" s="131">
        <f>SUM(F120:G126)</f>
        <v>615276</v>
      </c>
      <c r="G119" s="131"/>
      <c r="H119" s="131">
        <f>F119</f>
        <v>615276</v>
      </c>
      <c r="I119" s="131"/>
    </row>
    <row r="120" spans="1:9" s="111" customFormat="1" ht="21.4" customHeight="1">
      <c r="A120" s="117"/>
      <c r="B120" s="148" t="str">
        <f>B$32</f>
        <v>จะจ่ายให้เมื่อผู้รับจ้างได้ทำการก่อสร้างดังนี้ :-</v>
      </c>
      <c r="C120" s="115"/>
      <c r="D120" s="110"/>
      <c r="E120" s="110"/>
      <c r="F120" s="131">
        <f>-F35</f>
        <v>-15000</v>
      </c>
      <c r="G120" s="131"/>
      <c r="H120" s="131"/>
      <c r="I120" s="131"/>
    </row>
    <row r="121" spans="1:9" s="111" customFormat="1" ht="21.4" customHeight="1">
      <c r="A121" s="117"/>
      <c r="B121" s="149" t="s">
        <v>294</v>
      </c>
      <c r="C121" s="115"/>
      <c r="D121" s="110"/>
      <c r="E121" s="110"/>
      <c r="F121" s="131">
        <f>I44</f>
        <v>57000</v>
      </c>
      <c r="G121" s="131"/>
      <c r="H121" s="131"/>
      <c r="I121" s="131"/>
    </row>
    <row r="122" spans="1:9" s="111" customFormat="1" ht="21.4" customHeight="1">
      <c r="A122" s="117"/>
      <c r="B122" s="149" t="s">
        <v>252</v>
      </c>
      <c r="C122" s="115"/>
      <c r="D122" s="110"/>
      <c r="E122" s="110"/>
      <c r="F122" s="131">
        <v>9523</v>
      </c>
      <c r="G122" s="131">
        <v>963</v>
      </c>
      <c r="H122" s="131"/>
      <c r="I122" s="131"/>
    </row>
    <row r="123" spans="1:9" s="111" customFormat="1" ht="21.4" customHeight="1">
      <c r="A123" s="117"/>
      <c r="B123" s="149" t="s">
        <v>278</v>
      </c>
      <c r="C123" s="115"/>
      <c r="D123" s="110"/>
      <c r="E123" s="110"/>
      <c r="F123" s="131">
        <f>SUM(I52:I56)</f>
        <v>63681</v>
      </c>
      <c r="G123" s="131">
        <f>SUM(I86,I94:I98)</f>
        <v>318100</v>
      </c>
      <c r="H123" s="131"/>
      <c r="I123" s="131"/>
    </row>
    <row r="124" spans="1:9" s="111" customFormat="1" ht="21.4" customHeight="1">
      <c r="A124" s="117"/>
      <c r="B124" s="149" t="s">
        <v>301</v>
      </c>
      <c r="C124" s="115"/>
      <c r="D124" s="110"/>
      <c r="E124" s="110"/>
      <c r="F124" s="131">
        <f>SUM(I61:I77)</f>
        <v>88764</v>
      </c>
      <c r="G124" s="131">
        <f>SUM(I103:I112)</f>
        <v>86122</v>
      </c>
      <c r="H124" s="131"/>
      <c r="I124" s="131"/>
    </row>
    <row r="125" spans="1:9" s="111" customFormat="1" ht="21.4" customHeight="1">
      <c r="A125" s="117"/>
      <c r="B125" s="149" t="s">
        <v>49</v>
      </c>
      <c r="C125" s="138" t="s">
        <v>302</v>
      </c>
      <c r="D125" s="110"/>
      <c r="E125" s="110"/>
      <c r="F125" s="131">
        <f>I81</f>
        <v>3146</v>
      </c>
      <c r="G125" s="131">
        <f>I116</f>
        <v>2977</v>
      </c>
      <c r="H125" s="134"/>
      <c r="I125" s="134"/>
    </row>
    <row r="126" spans="1:9" s="111" customFormat="1" ht="21.75" customHeight="1">
      <c r="A126" s="117"/>
      <c r="B126" s="149" t="s">
        <v>253</v>
      </c>
      <c r="C126" s="115"/>
      <c r="D126" s="110"/>
      <c r="E126" s="110"/>
      <c r="F126" s="151"/>
      <c r="G126" s="151"/>
      <c r="H126" s="151"/>
      <c r="I126" s="151"/>
    </row>
    <row r="127" spans="1:9" s="111" customFormat="1" ht="21.75" customHeight="1">
      <c r="A127" s="117"/>
      <c r="B127" s="150" t="s">
        <v>254</v>
      </c>
      <c r="C127" s="115"/>
      <c r="D127" s="110"/>
      <c r="E127" s="110"/>
    </row>
    <row r="128" spans="1:9" s="111" customFormat="1" ht="21.75" customHeight="1">
      <c r="A128" s="117"/>
      <c r="B128" s="152" t="s">
        <v>255</v>
      </c>
      <c r="C128" s="115"/>
      <c r="D128" s="110"/>
      <c r="E128" s="110"/>
    </row>
    <row r="129" spans="1:5" s="111" customFormat="1" ht="21.75" customHeight="1">
      <c r="A129" s="117"/>
      <c r="B129" s="149" t="s">
        <v>279</v>
      </c>
      <c r="C129" s="115"/>
      <c r="D129" s="110"/>
      <c r="E129" s="110"/>
    </row>
    <row r="130" spans="1:5" s="111" customFormat="1" ht="21.75" customHeight="1">
      <c r="A130" s="117"/>
      <c r="B130" s="149" t="s">
        <v>280</v>
      </c>
      <c r="C130" s="115"/>
      <c r="D130" s="110"/>
      <c r="E130" s="110"/>
    </row>
    <row r="131" spans="1:5" s="111" customFormat="1" ht="21.75" customHeight="1">
      <c r="A131" s="117"/>
      <c r="B131" s="149" t="s">
        <v>281</v>
      </c>
      <c r="C131" s="115"/>
      <c r="D131" s="110"/>
      <c r="E131" s="110"/>
    </row>
    <row r="132" spans="1:5" s="111" customFormat="1" ht="21.75" customHeight="1">
      <c r="A132" s="117"/>
      <c r="B132" s="149" t="s">
        <v>282</v>
      </c>
      <c r="C132" s="115"/>
      <c r="D132" s="110"/>
      <c r="E132" s="110"/>
    </row>
    <row r="133" spans="1:5" s="111" customFormat="1" ht="21.75" customHeight="1">
      <c r="A133" s="117"/>
      <c r="B133" s="149"/>
      <c r="C133" s="138"/>
      <c r="D133" s="110"/>
      <c r="E133" s="110"/>
    </row>
    <row r="134" spans="1:5" s="111" customFormat="1" ht="21.75" customHeight="1">
      <c r="A134" s="141" t="s">
        <v>7</v>
      </c>
      <c r="B134" s="149" t="s">
        <v>256</v>
      </c>
      <c r="C134" s="115"/>
      <c r="D134" s="110"/>
      <c r="E134" s="110"/>
    </row>
    <row r="135" spans="1:5" s="111" customFormat="1" ht="21.75" customHeight="1">
      <c r="A135" s="117"/>
      <c r="B135" s="115" t="s">
        <v>283</v>
      </c>
      <c r="C135" s="115"/>
      <c r="D135" s="110"/>
      <c r="E135" s="110"/>
    </row>
    <row r="136" spans="1:5" s="111" customFormat="1" ht="21.75" customHeight="1">
      <c r="A136" s="117"/>
      <c r="B136" s="153" t="s">
        <v>257</v>
      </c>
      <c r="C136" s="115"/>
      <c r="D136" s="110"/>
      <c r="E136" s="110"/>
    </row>
    <row r="137" spans="1:5" s="111" customFormat="1" ht="21.75" customHeight="1">
      <c r="A137" s="117"/>
      <c r="B137" s="153" t="s">
        <v>258</v>
      </c>
      <c r="C137" s="115"/>
      <c r="D137" s="110"/>
      <c r="E137" s="110"/>
    </row>
    <row r="138" spans="1:5" s="111" customFormat="1" ht="21.75" customHeight="1">
      <c r="A138" s="117"/>
      <c r="B138" s="115" t="s">
        <v>284</v>
      </c>
      <c r="C138" s="115"/>
      <c r="D138" s="110"/>
      <c r="E138" s="110"/>
    </row>
    <row r="139" spans="1:5" s="111" customFormat="1" ht="21.75" customHeight="1">
      <c r="A139" s="117"/>
      <c r="B139" s="111" t="s">
        <v>259</v>
      </c>
      <c r="C139" s="115"/>
      <c r="D139" s="110"/>
      <c r="E139" s="110"/>
    </row>
    <row r="140" spans="1:5" ht="21.75" customHeight="1"/>
    <row r="141" spans="1:5" ht="21.75" customHeight="1"/>
    <row r="142" spans="1:5" ht="21.75" customHeight="1">
      <c r="A142" s="1038" t="s">
        <v>260</v>
      </c>
      <c r="B142" s="1038"/>
      <c r="C142" s="1038"/>
    </row>
    <row r="143" spans="1:5" ht="21.75" customHeight="1">
      <c r="A143" s="1038" t="s">
        <v>261</v>
      </c>
      <c r="B143" s="1038"/>
      <c r="C143" s="1038"/>
    </row>
    <row r="144" spans="1:5" ht="21.75" customHeight="1">
      <c r="A144" s="1038" t="s">
        <v>303</v>
      </c>
      <c r="B144" s="1038"/>
      <c r="C144" s="1038"/>
    </row>
    <row r="145" spans="1:5">
      <c r="A145" s="1038"/>
      <c r="B145" s="1038"/>
      <c r="C145" s="1038"/>
    </row>
    <row r="146" spans="1:5">
      <c r="A146" s="1038"/>
      <c r="B146" s="1038"/>
      <c r="C146" s="1038"/>
    </row>
    <row r="147" spans="1:5" ht="24.75">
      <c r="A147" s="1036" t="s">
        <v>262</v>
      </c>
      <c r="B147" s="1036"/>
      <c r="C147" s="1036"/>
    </row>
    <row r="148" spans="1:5">
      <c r="A148" s="1037" t="s">
        <v>263</v>
      </c>
      <c r="B148" s="1037"/>
      <c r="C148" s="1037"/>
    </row>
    <row r="149" spans="1:5">
      <c r="A149" s="1039" t="s">
        <v>264</v>
      </c>
      <c r="B149" s="1039"/>
      <c r="C149" s="1039"/>
    </row>
    <row r="150" spans="1:5">
      <c r="A150" s="115"/>
    </row>
    <row r="151" spans="1:5" ht="24.75">
      <c r="A151" s="1036" t="s">
        <v>262</v>
      </c>
      <c r="B151" s="1036"/>
      <c r="C151" s="1036"/>
    </row>
    <row r="152" spans="1:5">
      <c r="A152" s="1037" t="s">
        <v>265</v>
      </c>
      <c r="B152" s="1037"/>
      <c r="C152" s="1037"/>
    </row>
    <row r="153" spans="1:5">
      <c r="A153" s="1037" t="s">
        <v>266</v>
      </c>
      <c r="B153" s="1037"/>
      <c r="C153" s="1037"/>
    </row>
    <row r="154" spans="1:5">
      <c r="A154" s="1037" t="s">
        <v>267</v>
      </c>
      <c r="B154" s="1037"/>
      <c r="C154" s="1037"/>
    </row>
    <row r="155" spans="1:5">
      <c r="A155" s="115"/>
    </row>
    <row r="156" spans="1:5" ht="24.75">
      <c r="A156" s="1036" t="s">
        <v>262</v>
      </c>
      <c r="B156" s="1036"/>
      <c r="C156" s="1036"/>
    </row>
    <row r="157" spans="1:5">
      <c r="A157" s="1037" t="s">
        <v>268</v>
      </c>
      <c r="B157" s="1037"/>
      <c r="C157" s="1037"/>
    </row>
    <row r="158" spans="1:5">
      <c r="A158" s="1037" t="s">
        <v>269</v>
      </c>
      <c r="B158" s="1037"/>
      <c r="C158" s="1037"/>
    </row>
    <row r="160" spans="1:5" s="111" customFormat="1" ht="22.9" customHeight="1">
      <c r="A160" s="117"/>
      <c r="B160" s="149"/>
      <c r="C160" s="115"/>
      <c r="D160" s="110"/>
      <c r="E160" s="110"/>
    </row>
  </sheetData>
  <mergeCells count="22">
    <mergeCell ref="F29:G29"/>
    <mergeCell ref="A1:C1"/>
    <mergeCell ref="A2:C2"/>
    <mergeCell ref="A3:C3"/>
    <mergeCell ref="A4:C4"/>
    <mergeCell ref="E6:F6"/>
    <mergeCell ref="A144:C144"/>
    <mergeCell ref="A147:C147"/>
    <mergeCell ref="A148:C148"/>
    <mergeCell ref="A149:C149"/>
    <mergeCell ref="F30:G30"/>
    <mergeCell ref="A145:C145"/>
    <mergeCell ref="A146:C146"/>
    <mergeCell ref="A142:C142"/>
    <mergeCell ref="A143:C143"/>
    <mergeCell ref="A156:C156"/>
    <mergeCell ref="A157:C157"/>
    <mergeCell ref="A158:C158"/>
    <mergeCell ref="A151:C151"/>
    <mergeCell ref="A152:C152"/>
    <mergeCell ref="A153:C153"/>
    <mergeCell ref="A154:C154"/>
  </mergeCells>
  <phoneticPr fontId="36" type="noConversion"/>
  <printOptions horizontalCentered="1"/>
  <pageMargins left="0.59055118110236227" right="0.23622047244094491" top="0.70866141732283472" bottom="0.47244094488188981" header="0.35433070866141736" footer="0.23622047244094491"/>
  <pageSetup paperSize="9" orientation="portrait" r:id="rId1"/>
  <headerFooter>
    <oddHeader>&amp;R&amp;"TH SarabunIT๙,ธรรมดา"&amp;12P66000  แผ่นที่ &amp;P / &amp;N</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C05E-50CB-4B30-B87A-FCAC03C42F65}">
  <sheetPr>
    <tabColor rgb="FF0070C0"/>
  </sheetPr>
  <dimension ref="A1:H34"/>
  <sheetViews>
    <sheetView showGridLines="0" view="pageBreakPreview" zoomScaleNormal="120" zoomScaleSheetLayoutView="100" workbookViewId="0">
      <selection activeCell="D17" sqref="D17"/>
    </sheetView>
  </sheetViews>
  <sheetFormatPr defaultColWidth="8.875" defaultRowHeight="18.75"/>
  <cols>
    <col min="1" max="1" width="6.625" style="2" customWidth="1"/>
    <col min="2" max="2" width="40.625" style="2" customWidth="1"/>
    <col min="3" max="3" width="12.625" style="2" customWidth="1"/>
    <col min="4" max="4" width="14.625" style="2" customWidth="1"/>
    <col min="5" max="5" width="10.625" style="2" customWidth="1"/>
    <col min="6" max="6" width="8.875" style="2"/>
    <col min="7" max="7" width="11.75" style="2" bestFit="1" customWidth="1"/>
    <col min="8" max="8" width="9.5" style="2" bestFit="1" customWidth="1"/>
    <col min="9" max="16384" width="8.875" style="2"/>
  </cols>
  <sheetData>
    <row r="1" spans="1:8" ht="20.100000000000001" customHeight="1">
      <c r="A1" s="232" t="s">
        <v>1644</v>
      </c>
      <c r="B1" s="158"/>
      <c r="C1" s="158"/>
      <c r="D1" s="158"/>
      <c r="E1" s="158"/>
      <c r="F1" s="76"/>
      <c r="G1" s="76"/>
      <c r="H1" s="76"/>
    </row>
    <row r="2" spans="1:8" ht="20.100000000000001" customHeight="1">
      <c r="A2" s="232" t="s">
        <v>1627</v>
      </c>
      <c r="B2" s="158"/>
      <c r="C2" s="158"/>
      <c r="D2" s="158"/>
      <c r="E2" s="158"/>
      <c r="F2" s="76"/>
      <c r="G2" s="76"/>
      <c r="H2" s="76"/>
    </row>
    <row r="3" spans="1:8" ht="20.100000000000001" customHeight="1">
      <c r="A3" s="232" t="s">
        <v>1672</v>
      </c>
      <c r="B3" s="158"/>
      <c r="C3" s="158"/>
      <c r="D3" s="233" t="s">
        <v>8</v>
      </c>
      <c r="E3" s="158"/>
      <c r="F3" s="76"/>
      <c r="G3" s="76"/>
      <c r="H3" s="76"/>
    </row>
    <row r="4" spans="1:8" ht="20.100000000000001" customHeight="1">
      <c r="A4" s="232" t="s">
        <v>306</v>
      </c>
      <c r="B4" s="158"/>
      <c r="C4" s="158"/>
      <c r="D4" s="233" t="s">
        <v>307</v>
      </c>
      <c r="E4" s="158"/>
      <c r="F4" s="76"/>
      <c r="G4" s="76"/>
      <c r="H4" s="76"/>
    </row>
    <row r="5" spans="1:8" ht="20.100000000000001" customHeight="1">
      <c r="A5" s="1047">
        <v>45831</v>
      </c>
      <c r="B5" s="1047"/>
      <c r="C5" s="158"/>
      <c r="D5" s="1020">
        <v>1</v>
      </c>
      <c r="E5" s="1020"/>
      <c r="F5" s="76"/>
      <c r="G5" s="76"/>
      <c r="H5" s="76"/>
    </row>
    <row r="6" spans="1:8" s="159" customFormat="1" ht="9.75">
      <c r="F6" s="544"/>
      <c r="G6" s="544"/>
      <c r="H6" s="544"/>
    </row>
    <row r="7" spans="1:8" ht="37.5">
      <c r="A7" s="23" t="s">
        <v>1</v>
      </c>
      <c r="B7" s="1021" t="s">
        <v>2</v>
      </c>
      <c r="C7" s="1021"/>
      <c r="D7" s="160" t="s">
        <v>308</v>
      </c>
      <c r="E7" s="23" t="s">
        <v>7</v>
      </c>
      <c r="F7" s="76"/>
      <c r="G7" s="76"/>
      <c r="H7" s="76"/>
    </row>
    <row r="8" spans="1:8" ht="20.100000000000001" customHeight="1">
      <c r="A8" s="161"/>
      <c r="B8" s="234" t="s">
        <v>309</v>
      </c>
      <c r="C8" s="162"/>
      <c r="D8" s="161"/>
      <c r="E8" s="161"/>
      <c r="F8" s="76"/>
      <c r="G8" s="76"/>
      <c r="H8" s="76"/>
    </row>
    <row r="9" spans="1:8" ht="20.100000000000001" customHeight="1">
      <c r="A9" s="163"/>
      <c r="B9" s="166" t="s">
        <v>1673</v>
      </c>
      <c r="C9" s="164"/>
      <c r="D9" s="163"/>
      <c r="E9" s="163"/>
      <c r="F9" s="76"/>
      <c r="G9" s="76"/>
      <c r="H9" s="76"/>
    </row>
    <row r="10" spans="1:8" ht="20.100000000000001" customHeight="1">
      <c r="A10" s="163"/>
      <c r="B10" s="166" t="s">
        <v>1674</v>
      </c>
      <c r="C10" s="164"/>
      <c r="D10" s="163"/>
      <c r="E10" s="163"/>
      <c r="F10" s="76"/>
      <c r="G10" s="76"/>
      <c r="H10" s="76"/>
    </row>
    <row r="11" spans="1:8" ht="20.100000000000001" customHeight="1">
      <c r="A11" s="6"/>
      <c r="B11" s="757" t="s">
        <v>1640</v>
      </c>
      <c r="C11" s="167"/>
      <c r="D11" s="235"/>
      <c r="E11" s="163"/>
      <c r="F11" s="76"/>
      <c r="G11" s="76"/>
      <c r="H11" s="76"/>
    </row>
    <row r="12" spans="1:8" ht="20.100000000000001" customHeight="1">
      <c r="A12" s="163"/>
      <c r="B12" s="166" t="s">
        <v>325</v>
      </c>
      <c r="C12" s="164"/>
      <c r="D12" s="163"/>
      <c r="E12" s="163"/>
      <c r="F12" s="76"/>
      <c r="G12" s="76"/>
      <c r="H12" s="76"/>
    </row>
    <row r="13" spans="1:8" ht="20.100000000000001" customHeight="1">
      <c r="A13" s="6">
        <v>1</v>
      </c>
      <c r="B13" s="166" t="s">
        <v>1645</v>
      </c>
      <c r="C13" s="167" t="s">
        <v>310</v>
      </c>
      <c r="D13" s="235">
        <v>78460000</v>
      </c>
      <c r="E13" s="758"/>
      <c r="G13" s="231"/>
      <c r="H13" s="76"/>
    </row>
    <row r="14" spans="1:8" ht="20.100000000000001" customHeight="1">
      <c r="A14" s="6">
        <v>2</v>
      </c>
      <c r="B14" s="166" t="s">
        <v>761</v>
      </c>
      <c r="C14" s="167" t="s">
        <v>310</v>
      </c>
      <c r="D14" s="235">
        <v>9933000</v>
      </c>
      <c r="E14" s="758"/>
      <c r="G14" s="231"/>
      <c r="H14" s="545"/>
    </row>
    <row r="15" spans="1:8" ht="20.100000000000001" customHeight="1">
      <c r="A15" s="6">
        <v>3</v>
      </c>
      <c r="B15" s="166" t="s">
        <v>230</v>
      </c>
      <c r="C15" s="167" t="s">
        <v>310</v>
      </c>
      <c r="D15" s="235">
        <v>1606900</v>
      </c>
      <c r="E15" s="163"/>
      <c r="H15" s="76"/>
    </row>
    <row r="16" spans="1:8" ht="20.100000000000001" customHeight="1">
      <c r="A16" s="6"/>
      <c r="B16" s="166"/>
      <c r="C16" s="167"/>
      <c r="D16" s="235"/>
      <c r="E16" s="758"/>
      <c r="H16" s="76"/>
    </row>
    <row r="17" spans="1:8" ht="20.100000000000001" customHeight="1">
      <c r="A17" s="163"/>
      <c r="B17" s="168"/>
      <c r="C17" s="164"/>
      <c r="D17" s="169"/>
      <c r="E17" s="163"/>
      <c r="H17" s="76"/>
    </row>
    <row r="18" spans="1:8" ht="20.100000000000001" customHeight="1" thickBot="1">
      <c r="A18" s="163"/>
      <c r="B18" s="759" t="s">
        <v>320</v>
      </c>
      <c r="C18" s="164"/>
      <c r="D18" s="310">
        <v>89999900</v>
      </c>
      <c r="E18" s="163"/>
      <c r="F18" s="762"/>
      <c r="G18" s="763"/>
      <c r="H18" s="76"/>
    </row>
    <row r="19" spans="1:8" ht="20.100000000000001" customHeight="1" thickTop="1">
      <c r="A19" s="163"/>
      <c r="B19" s="1022" t="s">
        <v>1678</v>
      </c>
      <c r="C19" s="1023"/>
      <c r="D19" s="170"/>
      <c r="E19" s="163"/>
      <c r="H19" s="76"/>
    </row>
    <row r="20" spans="1:8" ht="20.100000000000001" customHeight="1">
      <c r="A20" s="171"/>
      <c r="B20" s="760"/>
      <c r="C20" s="761"/>
      <c r="D20" s="171"/>
      <c r="E20" s="171"/>
      <c r="F20" s="76"/>
      <c r="G20" s="76"/>
      <c r="H20" s="76"/>
    </row>
    <row r="21" spans="1:8" ht="21.75">
      <c r="A21" s="1017" t="s">
        <v>1638</v>
      </c>
      <c r="B21" s="1017"/>
      <c r="C21" s="1017"/>
      <c r="D21" s="1017"/>
      <c r="E21" s="1017"/>
      <c r="F21" s="76"/>
      <c r="G21" s="76"/>
      <c r="H21" s="76"/>
    </row>
    <row r="22" spans="1:8" ht="35.1" customHeight="1">
      <c r="A22" s="1018" t="s">
        <v>311</v>
      </c>
      <c r="B22" s="1018"/>
      <c r="C22" s="1018"/>
      <c r="D22" s="1018"/>
      <c r="E22" s="1018"/>
      <c r="F22" s="546"/>
      <c r="G22" s="76"/>
      <c r="H22" s="76"/>
    </row>
    <row r="23" spans="1:8" ht="21.75">
      <c r="A23" s="1017" t="s">
        <v>1629</v>
      </c>
      <c r="B23" s="1017"/>
      <c r="C23" s="1017"/>
      <c r="D23" s="1017"/>
      <c r="E23" s="1017"/>
      <c r="F23" s="77"/>
      <c r="G23" s="76"/>
      <c r="H23" s="76"/>
    </row>
    <row r="24" spans="1:8" ht="21.75">
      <c r="A24" s="1017" t="s">
        <v>1630</v>
      </c>
      <c r="B24" s="1017"/>
      <c r="C24" s="1017"/>
      <c r="D24" s="1017"/>
      <c r="E24" s="1017"/>
      <c r="F24" s="77"/>
      <c r="G24" s="76"/>
      <c r="H24" s="76"/>
    </row>
    <row r="25" spans="1:8" ht="21.75">
      <c r="A25" s="1017"/>
      <c r="B25" s="1017"/>
      <c r="C25" s="1017"/>
      <c r="D25" s="1017"/>
      <c r="E25" s="1017"/>
      <c r="F25" s="77"/>
      <c r="G25" s="76"/>
      <c r="H25" s="76"/>
    </row>
    <row r="26" spans="1:8" ht="23.25">
      <c r="A26" s="1018" t="s">
        <v>311</v>
      </c>
      <c r="B26" s="1018"/>
      <c r="C26" s="1018"/>
      <c r="D26" s="1018"/>
      <c r="E26" s="1018"/>
      <c r="F26" s="546"/>
      <c r="G26" s="76"/>
      <c r="H26" s="76"/>
    </row>
    <row r="27" spans="1:8" ht="21.75">
      <c r="A27" s="1017" t="s">
        <v>1631</v>
      </c>
      <c r="B27" s="1017"/>
      <c r="C27" s="1017"/>
      <c r="D27" s="1017"/>
      <c r="E27" s="1017"/>
      <c r="F27" s="77"/>
      <c r="G27" s="76"/>
      <c r="H27" s="76"/>
    </row>
    <row r="28" spans="1:8" ht="21.75">
      <c r="A28" s="1017" t="s">
        <v>1632</v>
      </c>
      <c r="B28" s="1017"/>
      <c r="C28" s="1017"/>
      <c r="D28" s="1017"/>
      <c r="E28" s="1017"/>
      <c r="F28" s="77"/>
      <c r="G28" s="76"/>
      <c r="H28" s="76"/>
    </row>
    <row r="29" spans="1:8" ht="21.75">
      <c r="A29" s="1017" t="s">
        <v>1633</v>
      </c>
      <c r="B29" s="1017"/>
      <c r="C29" s="1017"/>
      <c r="D29" s="1017"/>
      <c r="E29" s="1017"/>
      <c r="F29" s="77"/>
      <c r="G29" s="76"/>
      <c r="H29" s="76"/>
    </row>
    <row r="30" spans="1:8" ht="21.75">
      <c r="A30" s="1017"/>
      <c r="B30" s="1017"/>
      <c r="C30" s="1017"/>
      <c r="D30" s="1017"/>
      <c r="E30" s="1017"/>
      <c r="F30" s="77"/>
      <c r="G30" s="76"/>
      <c r="H30" s="76"/>
    </row>
    <row r="31" spans="1:8" ht="23.25">
      <c r="A31" s="1018" t="s">
        <v>311</v>
      </c>
      <c r="B31" s="1018"/>
      <c r="C31" s="1018"/>
      <c r="D31" s="1018"/>
      <c r="E31" s="1018"/>
      <c r="F31" s="546"/>
      <c r="G31" s="76"/>
      <c r="H31" s="76"/>
    </row>
    <row r="32" spans="1:8" ht="21.75">
      <c r="A32" s="1017" t="s">
        <v>1634</v>
      </c>
      <c r="B32" s="1017"/>
      <c r="C32" s="1017"/>
      <c r="D32" s="1017"/>
      <c r="E32" s="1017"/>
      <c r="F32" s="77"/>
      <c r="G32" s="76"/>
      <c r="H32" s="76"/>
    </row>
    <row r="33" spans="1:8" ht="21.75">
      <c r="A33" s="1017" t="s">
        <v>1635</v>
      </c>
      <c r="B33" s="1017"/>
      <c r="C33" s="1017"/>
      <c r="D33" s="1017"/>
      <c r="E33" s="1017"/>
      <c r="F33" s="77"/>
      <c r="G33" s="76"/>
      <c r="H33" s="76"/>
    </row>
    <row r="34" spans="1:8">
      <c r="A34" s="1017" t="s">
        <v>1636</v>
      </c>
      <c r="B34" s="1017"/>
      <c r="C34" s="1017"/>
      <c r="D34" s="1017"/>
      <c r="E34" s="1017"/>
    </row>
  </sheetData>
  <mergeCells count="18">
    <mergeCell ref="A34:E34"/>
    <mergeCell ref="A33:E33"/>
    <mergeCell ref="A22:E22"/>
    <mergeCell ref="A23:E23"/>
    <mergeCell ref="A24:E24"/>
    <mergeCell ref="A25:E25"/>
    <mergeCell ref="A26:E26"/>
    <mergeCell ref="A27:E27"/>
    <mergeCell ref="A28:E28"/>
    <mergeCell ref="A29:E29"/>
    <mergeCell ref="A30:E30"/>
    <mergeCell ref="A31:E31"/>
    <mergeCell ref="A32:E32"/>
    <mergeCell ref="A21:E21"/>
    <mergeCell ref="A5:B5"/>
    <mergeCell ref="D5:E5"/>
    <mergeCell ref="B7:C7"/>
    <mergeCell ref="B19:C19"/>
  </mergeCells>
  <pageMargins left="0.70866141732283472" right="0.19685039370078741" top="0.74803149606299213" bottom="0.74803149606299213" header="0.31496062992125984" footer="0.31496062992125984"/>
  <pageSetup paperSize="9" orientation="portrait" r:id="rId1"/>
  <headerFooter>
    <oddHeader>&amp;R&amp;"TH SarabunPSK,ธรรมดา"&amp;14แบบ ปร.6</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EED5-6C10-4F0E-B569-9CDA26C3E8EA}">
  <sheetPr>
    <tabColor rgb="FF00B050"/>
  </sheetPr>
  <dimension ref="A1:L38"/>
  <sheetViews>
    <sheetView showGridLines="0" view="pageBreakPreview" zoomScaleNormal="100" zoomScaleSheetLayoutView="100" workbookViewId="0">
      <selection activeCell="O23" sqref="O23"/>
    </sheetView>
  </sheetViews>
  <sheetFormatPr defaultColWidth="8.875" defaultRowHeight="18.75"/>
  <cols>
    <col min="1" max="1" width="6.5" style="2" customWidth="1"/>
    <col min="2" max="2" width="35.625" style="2" customWidth="1"/>
    <col min="3" max="3" width="14.625" style="2" customWidth="1"/>
    <col min="4" max="4" width="9.5" style="2" customWidth="1"/>
    <col min="5" max="5" width="13.625" style="2" customWidth="1"/>
    <col min="6" max="6" width="9.125" style="2" customWidth="1"/>
    <col min="7" max="16384" width="8.875" style="2"/>
  </cols>
  <sheetData>
    <row r="1" spans="1:6" ht="21">
      <c r="A1" s="1025" t="s">
        <v>1637</v>
      </c>
      <c r="B1" s="1025"/>
      <c r="C1" s="1025"/>
      <c r="D1" s="1025"/>
      <c r="E1" s="1025"/>
      <c r="F1" s="1025"/>
    </row>
    <row r="2" spans="1:6" ht="19.149999999999999" customHeight="1">
      <c r="A2" s="1026" t="s">
        <v>313</v>
      </c>
      <c r="B2" s="1026"/>
      <c r="C2" s="1026"/>
      <c r="D2" s="1026"/>
      <c r="E2" s="1026"/>
      <c r="F2" s="1026"/>
    </row>
    <row r="3" spans="1:6" ht="19.149999999999999" customHeight="1">
      <c r="A3" s="219" t="s">
        <v>338</v>
      </c>
      <c r="B3" s="236" t="s">
        <v>1646</v>
      </c>
      <c r="C3" s="237"/>
      <c r="D3" s="237"/>
      <c r="E3" s="237"/>
      <c r="F3" s="237"/>
    </row>
    <row r="4" spans="1:6" ht="19.149999999999999" customHeight="1">
      <c r="A4" s="220" t="s">
        <v>338</v>
      </c>
      <c r="B4" s="221" t="s">
        <v>1073</v>
      </c>
      <c r="C4" s="238"/>
      <c r="D4" s="238"/>
      <c r="E4" s="238"/>
      <c r="F4" s="238"/>
    </row>
    <row r="5" spans="1:6" ht="19.149999999999999" customHeight="1">
      <c r="A5" s="220" t="s">
        <v>338</v>
      </c>
      <c r="B5" s="221" t="s">
        <v>1627</v>
      </c>
      <c r="C5" s="238"/>
      <c r="D5" s="238"/>
      <c r="E5" s="238"/>
      <c r="F5" s="238"/>
    </row>
    <row r="6" spans="1:6" ht="19.149999999999999" customHeight="1">
      <c r="A6" s="220" t="s">
        <v>338</v>
      </c>
      <c r="B6" s="221" t="s">
        <v>315</v>
      </c>
      <c r="C6" s="238"/>
      <c r="D6" s="221" t="s">
        <v>307</v>
      </c>
      <c r="E6" s="238"/>
      <c r="F6" s="238"/>
    </row>
    <row r="7" spans="1:6" ht="19.149999999999999" customHeight="1">
      <c r="A7" s="220" t="s">
        <v>338</v>
      </c>
      <c r="B7" s="221" t="s">
        <v>1679</v>
      </c>
      <c r="C7" s="238"/>
      <c r="D7" s="238"/>
      <c r="E7" s="221" t="s">
        <v>8</v>
      </c>
      <c r="F7" s="238"/>
    </row>
    <row r="8" spans="1:6" ht="19.149999999999999" customHeight="1">
      <c r="A8" s="220" t="s">
        <v>338</v>
      </c>
      <c r="B8" s="221" t="s">
        <v>316</v>
      </c>
      <c r="C8" s="301">
        <v>73</v>
      </c>
      <c r="D8" s="238"/>
      <c r="E8" s="238"/>
      <c r="F8" s="238"/>
    </row>
    <row r="9" spans="1:6" ht="19.149999999999999" customHeight="1">
      <c r="A9" s="220" t="s">
        <v>338</v>
      </c>
      <c r="B9" s="1027">
        <v>45831</v>
      </c>
      <c r="C9" s="1027"/>
      <c r="D9" s="238"/>
      <c r="E9" s="238"/>
      <c r="F9" s="238"/>
    </row>
    <row r="10" spans="1:6" s="159" customFormat="1" ht="8.25">
      <c r="A10" s="240"/>
      <c r="B10" s="240"/>
      <c r="C10" s="240"/>
      <c r="D10" s="240"/>
      <c r="E10" s="240"/>
      <c r="F10" s="240"/>
    </row>
    <row r="11" spans="1:6">
      <c r="A11" s="1028" t="s">
        <v>1</v>
      </c>
      <c r="B11" s="1028" t="s">
        <v>2</v>
      </c>
      <c r="C11" s="1030" t="s">
        <v>317</v>
      </c>
      <c r="D11" s="1028" t="s">
        <v>217</v>
      </c>
      <c r="E11" s="1032" t="s">
        <v>308</v>
      </c>
      <c r="F11" s="1028" t="s">
        <v>7</v>
      </c>
    </row>
    <row r="12" spans="1:6" ht="19.5" thickBot="1">
      <c r="A12" s="1029"/>
      <c r="B12" s="1029"/>
      <c r="C12" s="1031"/>
      <c r="D12" s="1029"/>
      <c r="E12" s="1029"/>
      <c r="F12" s="1029"/>
    </row>
    <row r="13" spans="1:6" ht="19.149999999999999" customHeight="1" thickTop="1">
      <c r="A13" s="241">
        <v>1</v>
      </c>
      <c r="B13" s="242" t="s">
        <v>318</v>
      </c>
      <c r="C13" s="222">
        <v>65020420</v>
      </c>
      <c r="D13" s="243">
        <v>1.2067000000000001</v>
      </c>
      <c r="E13" s="241">
        <v>78460141</v>
      </c>
      <c r="F13" s="170"/>
    </row>
    <row r="14" spans="1:6" ht="19.149999999999999" customHeight="1">
      <c r="A14" s="163"/>
      <c r="B14" s="316"/>
      <c r="C14" s="163"/>
      <c r="D14" s="163"/>
      <c r="E14" s="163"/>
      <c r="F14" s="163"/>
    </row>
    <row r="15" spans="1:6" ht="19.149999999999999" customHeight="1">
      <c r="A15" s="163"/>
      <c r="B15" s="224" t="s">
        <v>319</v>
      </c>
      <c r="C15" s="163"/>
      <c r="D15" s="163"/>
      <c r="E15" s="163"/>
      <c r="F15" s="163"/>
    </row>
    <row r="16" spans="1:6" ht="19.149999999999999" customHeight="1">
      <c r="A16" s="163"/>
      <c r="B16" s="245">
        <v>0</v>
      </c>
      <c r="C16" s="163"/>
      <c r="D16" s="163"/>
      <c r="E16" s="163"/>
      <c r="F16" s="163"/>
    </row>
    <row r="17" spans="1:12" ht="19.149999999999999" customHeight="1">
      <c r="A17" s="163"/>
      <c r="B17" s="225">
        <v>0</v>
      </c>
      <c r="C17" s="163"/>
      <c r="D17" s="163"/>
      <c r="E17" s="163"/>
      <c r="F17" s="163"/>
    </row>
    <row r="18" spans="1:12" ht="19.149999999999999" customHeight="1">
      <c r="A18" s="163"/>
      <c r="B18" s="226">
        <v>7</v>
      </c>
      <c r="C18" s="163"/>
      <c r="D18" s="163"/>
      <c r="E18" s="163"/>
      <c r="F18" s="163"/>
    </row>
    <row r="19" spans="1:12" ht="19.149999999999999" customHeight="1">
      <c r="A19" s="171"/>
      <c r="B19" s="227">
        <v>7</v>
      </c>
      <c r="C19" s="171"/>
      <c r="D19" s="171"/>
      <c r="E19" s="171"/>
      <c r="F19" s="171"/>
    </row>
    <row r="20" spans="1:12" ht="19.149999999999999" customHeight="1">
      <c r="A20" s="4" t="s">
        <v>309</v>
      </c>
      <c r="B20" s="246" t="s">
        <v>320</v>
      </c>
      <c r="C20" s="161"/>
      <c r="D20" s="161"/>
      <c r="E20" s="18">
        <v>78460141</v>
      </c>
      <c r="F20" s="161"/>
    </row>
    <row r="21" spans="1:12" ht="19.149999999999999" customHeight="1" thickBot="1">
      <c r="A21" s="171"/>
      <c r="B21" s="247" t="s">
        <v>1680</v>
      </c>
      <c r="C21" s="171"/>
      <c r="D21" s="171"/>
      <c r="E21" s="248">
        <v>78460000</v>
      </c>
      <c r="F21" s="171"/>
    </row>
    <row r="22" spans="1:12" ht="19.149999999999999" customHeight="1" thickTop="1">
      <c r="A22" s="249" t="s">
        <v>321</v>
      </c>
      <c r="B22" s="764">
        <v>4331.6400000000003</v>
      </c>
      <c r="C22" s="236" t="s">
        <v>322</v>
      </c>
      <c r="D22" s="237"/>
      <c r="E22" s="228"/>
      <c r="F22" s="237"/>
      <c r="H22" s="523"/>
      <c r="I22" s="523"/>
      <c r="J22" s="523"/>
      <c r="K22" s="523"/>
      <c r="L22" s="523"/>
    </row>
    <row r="23" spans="1:12" ht="19.149999999999999" customHeight="1">
      <c r="A23" s="250" t="s">
        <v>323</v>
      </c>
      <c r="B23" s="765">
        <v>18113</v>
      </c>
      <c r="C23" s="229" t="s">
        <v>324</v>
      </c>
      <c r="D23" s="230"/>
      <c r="E23" s="230"/>
      <c r="F23" s="230"/>
    </row>
    <row r="24" spans="1:12" ht="19.149999999999999" customHeight="1">
      <c r="A24" s="1017" t="s">
        <v>1638</v>
      </c>
      <c r="B24" s="1017"/>
      <c r="C24" s="1017"/>
      <c r="D24" s="1017"/>
      <c r="E24" s="1017"/>
      <c r="F24" s="1017"/>
    </row>
    <row r="25" spans="1:12" ht="35.1" customHeight="1">
      <c r="A25" s="1018" t="s">
        <v>311</v>
      </c>
      <c r="B25" s="1018"/>
      <c r="C25" s="1018"/>
      <c r="D25" s="1018"/>
      <c r="E25" s="1018"/>
      <c r="F25" s="1018"/>
    </row>
    <row r="26" spans="1:12">
      <c r="A26" s="1017" t="s">
        <v>1629</v>
      </c>
      <c r="B26" s="1017"/>
      <c r="C26" s="1017"/>
      <c r="D26" s="1017"/>
      <c r="E26" s="1017"/>
      <c r="F26" s="1017"/>
    </row>
    <row r="27" spans="1:12">
      <c r="A27" s="1017" t="s">
        <v>1630</v>
      </c>
      <c r="B27" s="1017"/>
      <c r="C27" s="1017"/>
      <c r="D27" s="1017"/>
      <c r="E27" s="1017"/>
      <c r="F27" s="1017"/>
    </row>
    <row r="28" spans="1:12" ht="19.149999999999999" customHeight="1">
      <c r="A28" s="1017"/>
      <c r="B28" s="1017"/>
      <c r="C28" s="1017"/>
      <c r="D28" s="1017"/>
      <c r="E28" s="1017"/>
      <c r="F28" s="1017"/>
    </row>
    <row r="29" spans="1:12" ht="21.75">
      <c r="A29" s="1018" t="s">
        <v>311</v>
      </c>
      <c r="B29" s="1018"/>
      <c r="C29" s="1018"/>
      <c r="D29" s="1018"/>
      <c r="E29" s="1018"/>
      <c r="F29" s="1018"/>
    </row>
    <row r="30" spans="1:12">
      <c r="A30" s="1017" t="s">
        <v>1631</v>
      </c>
      <c r="B30" s="1017"/>
      <c r="C30" s="1017"/>
      <c r="D30" s="1017"/>
      <c r="E30" s="1017"/>
      <c r="F30" s="1017"/>
    </row>
    <row r="31" spans="1:12">
      <c r="A31" s="1017" t="s">
        <v>1632</v>
      </c>
      <c r="B31" s="1017"/>
      <c r="C31" s="1017"/>
      <c r="D31" s="1017"/>
      <c r="E31" s="1017"/>
      <c r="F31" s="1017"/>
    </row>
    <row r="32" spans="1:12">
      <c r="A32" s="1017" t="s">
        <v>1633</v>
      </c>
      <c r="B32" s="1017"/>
      <c r="C32" s="1017"/>
      <c r="D32" s="1017"/>
      <c r="E32" s="1017"/>
      <c r="F32" s="1017"/>
    </row>
    <row r="33" spans="1:6" ht="19.149999999999999" customHeight="1">
      <c r="A33" s="1017"/>
      <c r="B33" s="1017"/>
      <c r="C33" s="1017"/>
      <c r="D33" s="1017"/>
      <c r="E33" s="1017"/>
      <c r="F33" s="1017"/>
    </row>
    <row r="34" spans="1:6" ht="21.75">
      <c r="A34" s="1018" t="s">
        <v>311</v>
      </c>
      <c r="B34" s="1018"/>
      <c r="C34" s="1018"/>
      <c r="D34" s="1018"/>
      <c r="E34" s="1018"/>
      <c r="F34" s="1018"/>
    </row>
    <row r="35" spans="1:6">
      <c r="A35" s="1017" t="s">
        <v>1634</v>
      </c>
      <c r="B35" s="1017"/>
      <c r="C35" s="1017"/>
      <c r="D35" s="1017"/>
      <c r="E35" s="1017"/>
      <c r="F35" s="1017"/>
    </row>
    <row r="36" spans="1:6">
      <c r="A36" s="1017" t="s">
        <v>1635</v>
      </c>
      <c r="B36" s="1017"/>
      <c r="C36" s="1017"/>
      <c r="D36" s="1017"/>
      <c r="E36" s="1017"/>
      <c r="F36" s="1017"/>
    </row>
    <row r="37" spans="1:6">
      <c r="A37" s="1017" t="s">
        <v>1636</v>
      </c>
      <c r="B37" s="1017"/>
      <c r="C37" s="1017"/>
      <c r="D37" s="1017"/>
      <c r="E37" s="1017"/>
      <c r="F37" s="1017"/>
    </row>
    <row r="38" spans="1:6">
      <c r="A38" s="1017"/>
      <c r="B38" s="1017"/>
      <c r="C38" s="1017"/>
      <c r="D38" s="1017"/>
      <c r="E38" s="1017"/>
      <c r="F38" s="1017"/>
    </row>
  </sheetData>
  <mergeCells count="24">
    <mergeCell ref="A35:F35"/>
    <mergeCell ref="A37:F37"/>
    <mergeCell ref="A38:F38"/>
    <mergeCell ref="A29:F29"/>
    <mergeCell ref="A30:F30"/>
    <mergeCell ref="A31:F31"/>
    <mergeCell ref="A32:F32"/>
    <mergeCell ref="A33:F33"/>
    <mergeCell ref="A34:F34"/>
    <mergeCell ref="A36:F36"/>
    <mergeCell ref="A28:F28"/>
    <mergeCell ref="A1:F1"/>
    <mergeCell ref="A2:F2"/>
    <mergeCell ref="B9:C9"/>
    <mergeCell ref="A11:A12"/>
    <mergeCell ref="B11:B12"/>
    <mergeCell ref="C11:C12"/>
    <mergeCell ref="D11:D12"/>
    <mergeCell ref="E11:E12"/>
    <mergeCell ref="F11:F12"/>
    <mergeCell ref="A24:F24"/>
    <mergeCell ref="A25:F25"/>
    <mergeCell ref="A26:F26"/>
    <mergeCell ref="A27:F27"/>
  </mergeCells>
  <printOptions horizontalCentered="1"/>
  <pageMargins left="0.59055118110236227" right="0.19685039370078741" top="0.47244094488188981" bottom="0.74803149606299213" header="0.31496062992125984" footer="0.31496062992125984"/>
  <pageSetup paperSize="9" orientation="portrait" r:id="rId1"/>
  <headerFooter>
    <oddHeader>&amp;R&amp;"TH SarabunPSK,ธรรมดา"&amp;14แบบ ปร.5</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609F-A55C-4386-8D0B-DA6A2597E107}">
  <sheetPr>
    <tabColor rgb="FF0070C0"/>
  </sheetPr>
  <dimension ref="A1:CK1527"/>
  <sheetViews>
    <sheetView showGridLines="0" view="pageBreakPreview" topLeftCell="A85" zoomScale="60" zoomScaleNormal="130" workbookViewId="0">
      <selection activeCell="DB280" sqref="DB280"/>
    </sheetView>
  </sheetViews>
  <sheetFormatPr defaultColWidth="9" defaultRowHeight="21.75" customHeight="1"/>
  <cols>
    <col min="1" max="1" width="6.25" style="25" customWidth="1"/>
    <col min="2" max="2" width="50.625" style="25" customWidth="1"/>
    <col min="3" max="3" width="8.375" style="28" customWidth="1"/>
    <col min="4" max="4" width="5.875" style="27" customWidth="1"/>
    <col min="5" max="6" width="10.625" style="28" customWidth="1"/>
    <col min="7" max="8" width="10.25" style="28" customWidth="1"/>
    <col min="9" max="9" width="12" style="29" customWidth="1"/>
    <col min="10" max="10" width="10.25" style="25" customWidth="1"/>
    <col min="11" max="11" width="10.625" style="25" customWidth="1"/>
    <col min="12" max="12" width="9" style="25" customWidth="1"/>
    <col min="13" max="16384" width="9" style="25"/>
  </cols>
  <sheetData>
    <row r="1" spans="1:11" ht="21.75" customHeight="1">
      <c r="A1" s="548" t="s">
        <v>1646</v>
      </c>
      <c r="K1" s="24"/>
    </row>
    <row r="2" spans="1:11" ht="21.75" customHeight="1">
      <c r="A2" s="1057" t="s">
        <v>1643</v>
      </c>
      <c r="B2" s="1057"/>
      <c r="C2" s="1058"/>
      <c r="D2" s="1058" t="s">
        <v>1679</v>
      </c>
      <c r="E2" s="1058"/>
      <c r="F2" s="1058"/>
      <c r="G2" s="1058"/>
      <c r="H2" s="1058"/>
      <c r="I2" s="1058" t="s">
        <v>8</v>
      </c>
      <c r="J2" s="1058"/>
      <c r="K2" s="26"/>
    </row>
    <row r="3" spans="1:11" ht="21.75" customHeight="1">
      <c r="A3" s="1057" t="s">
        <v>0</v>
      </c>
      <c r="B3" s="1057"/>
      <c r="C3" s="1058"/>
      <c r="D3" s="1059">
        <v>45831</v>
      </c>
      <c r="E3" s="1059"/>
      <c r="F3" s="1059"/>
      <c r="G3" s="1059"/>
      <c r="H3" s="1059"/>
      <c r="I3" s="1059"/>
    </row>
    <row r="4" spans="1:11" ht="21.75" customHeight="1">
      <c r="A4" s="548" t="s">
        <v>1647</v>
      </c>
      <c r="B4" s="27"/>
      <c r="J4" s="30" t="s">
        <v>16</v>
      </c>
      <c r="K4" s="30"/>
    </row>
    <row r="5" spans="1:11" ht="21.75" customHeight="1">
      <c r="A5" s="1051" t="s">
        <v>1</v>
      </c>
      <c r="B5" s="1051" t="s">
        <v>2</v>
      </c>
      <c r="C5" s="1054" t="s">
        <v>3</v>
      </c>
      <c r="D5" s="1051" t="s">
        <v>4</v>
      </c>
      <c r="E5" s="1056" t="s">
        <v>17</v>
      </c>
      <c r="F5" s="1056"/>
      <c r="G5" s="1056" t="s">
        <v>18</v>
      </c>
      <c r="H5" s="1056"/>
      <c r="I5" s="1049" t="s">
        <v>19</v>
      </c>
      <c r="J5" s="1051" t="s">
        <v>7</v>
      </c>
      <c r="K5" s="31"/>
    </row>
    <row r="6" spans="1:11" ht="21.75" customHeight="1">
      <c r="A6" s="1052"/>
      <c r="B6" s="1052"/>
      <c r="C6" s="1055"/>
      <c r="D6" s="1052"/>
      <c r="E6" s="549" t="s">
        <v>5</v>
      </c>
      <c r="F6" s="549" t="s">
        <v>6</v>
      </c>
      <c r="G6" s="549" t="s">
        <v>5</v>
      </c>
      <c r="H6" s="549" t="s">
        <v>6</v>
      </c>
      <c r="I6" s="1050"/>
      <c r="J6" s="1052"/>
      <c r="K6" s="31"/>
    </row>
    <row r="7" spans="1:11" ht="21.75" customHeight="1">
      <c r="A7" s="550"/>
      <c r="B7" s="551" t="s">
        <v>20</v>
      </c>
      <c r="C7" s="552"/>
      <c r="D7" s="553"/>
      <c r="E7" s="32"/>
      <c r="F7" s="32"/>
      <c r="G7" s="32"/>
      <c r="H7" s="32"/>
      <c r="I7" s="552"/>
      <c r="J7" s="553"/>
      <c r="K7" s="27"/>
    </row>
    <row r="8" spans="1:11" ht="21.75" customHeight="1">
      <c r="A8" s="554">
        <v>1</v>
      </c>
      <c r="B8" s="555" t="s">
        <v>21</v>
      </c>
      <c r="C8" s="33"/>
      <c r="D8" s="556" t="s">
        <v>11</v>
      </c>
      <c r="E8" s="34"/>
      <c r="F8" s="34"/>
      <c r="G8" s="34"/>
      <c r="H8" s="34"/>
      <c r="I8" s="557">
        <v>17067422</v>
      </c>
      <c r="J8" s="558" t="s">
        <v>1423</v>
      </c>
      <c r="K8" s="27"/>
    </row>
    <row r="9" spans="1:11" ht="21.75" customHeight="1">
      <c r="A9" s="554">
        <v>2</v>
      </c>
      <c r="B9" s="555" t="s">
        <v>22</v>
      </c>
      <c r="C9" s="33"/>
      <c r="D9" s="556" t="s">
        <v>11</v>
      </c>
      <c r="E9" s="34"/>
      <c r="F9" s="34"/>
      <c r="G9" s="34"/>
      <c r="H9" s="34"/>
      <c r="I9" s="557">
        <v>24514393</v>
      </c>
      <c r="J9" s="558" t="s">
        <v>1424</v>
      </c>
      <c r="K9" s="27"/>
    </row>
    <row r="10" spans="1:11" ht="21.75" customHeight="1">
      <c r="A10" s="554">
        <v>3</v>
      </c>
      <c r="B10" s="555" t="s">
        <v>23</v>
      </c>
      <c r="C10" s="33"/>
      <c r="D10" s="556" t="s">
        <v>11</v>
      </c>
      <c r="E10" s="34"/>
      <c r="F10" s="34"/>
      <c r="G10" s="34"/>
      <c r="H10" s="34"/>
      <c r="I10" s="557">
        <v>2383550</v>
      </c>
      <c r="J10" s="558" t="s">
        <v>1425</v>
      </c>
      <c r="K10" s="27"/>
    </row>
    <row r="11" spans="1:11" ht="21.75" customHeight="1">
      <c r="A11" s="554">
        <v>4</v>
      </c>
      <c r="B11" s="555" t="s">
        <v>24</v>
      </c>
      <c r="C11" s="33"/>
      <c r="D11" s="556" t="s">
        <v>11</v>
      </c>
      <c r="E11" s="34"/>
      <c r="F11" s="34"/>
      <c r="G11" s="34"/>
      <c r="H11" s="34"/>
      <c r="I11" s="557">
        <v>9082907</v>
      </c>
      <c r="J11" s="558" t="s">
        <v>1662</v>
      </c>
      <c r="K11" s="27"/>
    </row>
    <row r="12" spans="1:11" ht="21.75" customHeight="1">
      <c r="A12" s="554">
        <v>5</v>
      </c>
      <c r="B12" s="555" t="s">
        <v>25</v>
      </c>
      <c r="C12" s="33"/>
      <c r="D12" s="556" t="s">
        <v>11</v>
      </c>
      <c r="E12" s="34"/>
      <c r="F12" s="34"/>
      <c r="G12" s="34"/>
      <c r="H12" s="33"/>
      <c r="I12" s="557">
        <v>8052148</v>
      </c>
      <c r="J12" s="558" t="s">
        <v>1545</v>
      </c>
      <c r="K12" s="27"/>
    </row>
    <row r="13" spans="1:11" ht="21.75" customHeight="1">
      <c r="A13" s="554">
        <v>6</v>
      </c>
      <c r="B13" s="555" t="s">
        <v>1399</v>
      </c>
      <c r="C13" s="33"/>
      <c r="D13" s="556" t="s">
        <v>11</v>
      </c>
      <c r="E13" s="34"/>
      <c r="F13" s="34"/>
      <c r="G13" s="34"/>
      <c r="H13" s="34"/>
      <c r="I13" s="557">
        <v>3920000</v>
      </c>
      <c r="J13" s="558" t="s">
        <v>1545</v>
      </c>
      <c r="K13" s="543"/>
    </row>
    <row r="14" spans="1:11" ht="21.75" customHeight="1">
      <c r="A14" s="554">
        <v>7</v>
      </c>
      <c r="B14" s="555" t="s">
        <v>1663</v>
      </c>
      <c r="C14" s="33"/>
      <c r="D14" s="556"/>
      <c r="E14" s="34"/>
      <c r="F14" s="34"/>
      <c r="G14" s="34"/>
      <c r="H14" s="34"/>
      <c r="I14" s="33"/>
      <c r="J14" s="559"/>
      <c r="K14" s="27"/>
    </row>
    <row r="15" spans="1:11" ht="21.75" customHeight="1">
      <c r="A15" s="560"/>
      <c r="B15" s="558"/>
      <c r="C15" s="33"/>
      <c r="D15" s="559"/>
      <c r="E15" s="34"/>
      <c r="F15" s="34"/>
      <c r="G15" s="34"/>
      <c r="H15" s="34"/>
      <c r="I15" s="33"/>
      <c r="J15" s="559"/>
      <c r="K15" s="27"/>
    </row>
    <row r="16" spans="1:11" ht="21.75" customHeight="1">
      <c r="A16" s="560"/>
      <c r="B16" s="558"/>
      <c r="C16" s="33"/>
      <c r="D16" s="559"/>
      <c r="E16" s="34"/>
      <c r="F16" s="34"/>
      <c r="G16" s="34"/>
      <c r="H16" s="34"/>
      <c r="I16" s="33"/>
      <c r="J16" s="559"/>
      <c r="K16" s="27"/>
    </row>
    <row r="17" spans="1:11" ht="21.75" customHeight="1">
      <c r="A17" s="560"/>
      <c r="B17" s="558"/>
      <c r="C17" s="33"/>
      <c r="D17" s="559"/>
      <c r="E17" s="34"/>
      <c r="F17" s="34"/>
      <c r="G17" s="34"/>
      <c r="H17" s="34"/>
      <c r="I17" s="33"/>
      <c r="J17" s="559"/>
      <c r="K17" s="27"/>
    </row>
    <row r="18" spans="1:11" ht="21.75" customHeight="1">
      <c r="A18" s="560"/>
      <c r="B18" s="558"/>
      <c r="C18" s="33"/>
      <c r="D18" s="559"/>
      <c r="E18" s="34"/>
      <c r="F18" s="34"/>
      <c r="G18" s="34"/>
      <c r="H18" s="34"/>
      <c r="I18" s="33"/>
      <c r="J18" s="559"/>
      <c r="K18" s="27"/>
    </row>
    <row r="19" spans="1:11" ht="21.75" customHeight="1">
      <c r="A19" s="560"/>
      <c r="B19" s="558"/>
      <c r="C19" s="33"/>
      <c r="D19" s="559"/>
      <c r="E19" s="34"/>
      <c r="F19" s="34"/>
      <c r="G19" s="34"/>
      <c r="H19" s="34"/>
      <c r="I19" s="33"/>
      <c r="J19" s="559"/>
      <c r="K19" s="27"/>
    </row>
    <row r="20" spans="1:11" ht="21.75" customHeight="1">
      <c r="A20" s="560"/>
      <c r="B20" s="558"/>
      <c r="C20" s="33"/>
      <c r="D20" s="559"/>
      <c r="E20" s="34"/>
      <c r="F20" s="34"/>
      <c r="G20" s="34"/>
      <c r="H20" s="34"/>
      <c r="I20" s="33"/>
      <c r="J20" s="559"/>
      <c r="K20" s="27"/>
    </row>
    <row r="21" spans="1:11" ht="21.75" customHeight="1">
      <c r="A21" s="560"/>
      <c r="B21" s="558"/>
      <c r="C21" s="33"/>
      <c r="D21" s="559"/>
      <c r="E21" s="34"/>
      <c r="F21" s="34"/>
      <c r="G21" s="34"/>
      <c r="H21" s="34"/>
      <c r="I21" s="33"/>
      <c r="J21" s="559"/>
      <c r="K21" s="27"/>
    </row>
    <row r="22" spans="1:11" ht="21.75" customHeight="1">
      <c r="A22" s="560"/>
      <c r="B22" s="558"/>
      <c r="C22" s="33"/>
      <c r="D22" s="559"/>
      <c r="E22" s="34"/>
      <c r="F22" s="34"/>
      <c r="G22" s="34"/>
      <c r="H22" s="34"/>
      <c r="I22" s="33"/>
      <c r="J22" s="559"/>
      <c r="K22" s="27"/>
    </row>
    <row r="23" spans="1:11" ht="21.75" customHeight="1">
      <c r="A23" s="561"/>
      <c r="B23" s="35" t="s">
        <v>26</v>
      </c>
      <c r="C23" s="562"/>
      <c r="D23" s="563"/>
      <c r="E23" s="36"/>
      <c r="F23" s="36"/>
      <c r="G23" s="36"/>
      <c r="H23" s="36"/>
      <c r="I23" s="564">
        <v>65020420</v>
      </c>
      <c r="J23" s="563"/>
      <c r="K23" s="27"/>
    </row>
    <row r="24" spans="1:11" s="38" customFormat="1" ht="21.75" customHeight="1">
      <c r="A24" s="565">
        <v>1</v>
      </c>
      <c r="B24" s="566" t="s">
        <v>21</v>
      </c>
      <c r="C24" s="567"/>
      <c r="D24" s="565"/>
      <c r="E24" s="568"/>
      <c r="F24" s="568"/>
      <c r="G24" s="568"/>
      <c r="H24" s="568"/>
      <c r="I24" s="568"/>
      <c r="J24" s="569"/>
      <c r="K24" s="37"/>
    </row>
    <row r="25" spans="1:11" ht="21.75" customHeight="1">
      <c r="A25" s="570"/>
      <c r="B25" s="571" t="s">
        <v>1412</v>
      </c>
      <c r="C25" s="572"/>
      <c r="D25" s="573"/>
      <c r="E25" s="33"/>
      <c r="F25" s="33"/>
      <c r="G25" s="33"/>
      <c r="H25" s="33"/>
      <c r="I25" s="33"/>
      <c r="J25" s="574"/>
      <c r="K25" s="44"/>
    </row>
    <row r="26" spans="1:11" s="38" customFormat="1" ht="21.75" customHeight="1">
      <c r="A26" s="575"/>
      <c r="B26" s="39" t="s">
        <v>27</v>
      </c>
      <c r="C26" s="576">
        <v>2</v>
      </c>
      <c r="D26" s="40" t="s">
        <v>15</v>
      </c>
      <c r="E26" s="33">
        <v>0</v>
      </c>
      <c r="F26" s="33">
        <v>0</v>
      </c>
      <c r="G26" s="33">
        <v>15000</v>
      </c>
      <c r="H26" s="33">
        <v>30000</v>
      </c>
      <c r="I26" s="33">
        <v>30000</v>
      </c>
      <c r="J26" s="577"/>
      <c r="K26" s="41"/>
    </row>
    <row r="27" spans="1:11" s="38" customFormat="1" ht="21.75" customHeight="1">
      <c r="A27" s="575"/>
      <c r="B27" s="39" t="s">
        <v>1403</v>
      </c>
      <c r="C27" s="576">
        <v>1</v>
      </c>
      <c r="D27" s="40" t="s">
        <v>28</v>
      </c>
      <c r="E27" s="33">
        <v>0</v>
      </c>
      <c r="F27" s="33">
        <v>0</v>
      </c>
      <c r="G27" s="33">
        <v>10000</v>
      </c>
      <c r="H27" s="33">
        <v>10000</v>
      </c>
      <c r="I27" s="33">
        <v>10000</v>
      </c>
      <c r="J27" s="577"/>
      <c r="K27" s="41"/>
    </row>
    <row r="28" spans="1:11" s="38" customFormat="1" ht="21.75" customHeight="1">
      <c r="A28" s="575"/>
      <c r="B28" s="39" t="s">
        <v>1404</v>
      </c>
      <c r="C28" s="576">
        <v>2</v>
      </c>
      <c r="D28" s="40" t="s">
        <v>28</v>
      </c>
      <c r="E28" s="33">
        <v>0</v>
      </c>
      <c r="F28" s="33">
        <v>0</v>
      </c>
      <c r="G28" s="33">
        <v>20000</v>
      </c>
      <c r="H28" s="33">
        <v>40000</v>
      </c>
      <c r="I28" s="33">
        <v>40000</v>
      </c>
      <c r="J28" s="577"/>
      <c r="K28" s="41"/>
    </row>
    <row r="29" spans="1:11" s="38" customFormat="1" ht="21.75" customHeight="1">
      <c r="A29" s="575"/>
      <c r="B29" s="39" t="s">
        <v>1405</v>
      </c>
      <c r="C29" s="576">
        <v>30</v>
      </c>
      <c r="D29" s="40" t="s">
        <v>28</v>
      </c>
      <c r="E29" s="33">
        <v>4784.8500000000004</v>
      </c>
      <c r="F29" s="33">
        <v>143546</v>
      </c>
      <c r="G29" s="33">
        <v>1021</v>
      </c>
      <c r="H29" s="33">
        <v>30630</v>
      </c>
      <c r="I29" s="33">
        <v>174176</v>
      </c>
      <c r="J29" s="577"/>
      <c r="K29" s="41"/>
    </row>
    <row r="30" spans="1:11" s="38" customFormat="1" ht="21.75" customHeight="1">
      <c r="A30" s="575"/>
      <c r="B30" s="39" t="s">
        <v>1406</v>
      </c>
      <c r="C30" s="576">
        <v>175</v>
      </c>
      <c r="D30" s="40" t="s">
        <v>28</v>
      </c>
      <c r="E30" s="33">
        <v>13510.5</v>
      </c>
      <c r="F30" s="33">
        <v>2364338</v>
      </c>
      <c r="G30" s="33">
        <v>1671</v>
      </c>
      <c r="H30" s="33">
        <v>292425</v>
      </c>
      <c r="I30" s="33">
        <v>2656763</v>
      </c>
      <c r="J30" s="577"/>
      <c r="K30" s="41"/>
    </row>
    <row r="31" spans="1:11" s="38" customFormat="1" ht="21.75" customHeight="1">
      <c r="A31" s="575"/>
      <c r="B31" s="39" t="s">
        <v>1407</v>
      </c>
      <c r="C31" s="576">
        <v>30</v>
      </c>
      <c r="D31" s="40" t="s">
        <v>28</v>
      </c>
      <c r="E31" s="33">
        <v>0</v>
      </c>
      <c r="F31" s="33">
        <v>0</v>
      </c>
      <c r="G31" s="33">
        <v>200</v>
      </c>
      <c r="H31" s="33">
        <v>6000</v>
      </c>
      <c r="I31" s="33">
        <v>6000</v>
      </c>
      <c r="J31" s="577"/>
      <c r="K31" s="41"/>
    </row>
    <row r="32" spans="1:11" ht="21.75" customHeight="1">
      <c r="A32" s="578"/>
      <c r="B32" s="39" t="s">
        <v>1408</v>
      </c>
      <c r="C32" s="576">
        <v>175</v>
      </c>
      <c r="D32" s="40" t="s">
        <v>28</v>
      </c>
      <c r="E32" s="33">
        <v>0</v>
      </c>
      <c r="F32" s="33">
        <v>0</v>
      </c>
      <c r="G32" s="33">
        <v>320</v>
      </c>
      <c r="H32" s="33">
        <v>56000</v>
      </c>
      <c r="I32" s="33">
        <v>56000</v>
      </c>
      <c r="J32" s="577"/>
      <c r="K32" s="41"/>
    </row>
    <row r="33" spans="1:11" s="38" customFormat="1" ht="21.75" customHeight="1">
      <c r="A33" s="575"/>
      <c r="B33" s="39" t="s">
        <v>29</v>
      </c>
      <c r="C33" s="576">
        <v>544.17999999999995</v>
      </c>
      <c r="D33" s="40" t="s">
        <v>30</v>
      </c>
      <c r="E33" s="33">
        <v>0</v>
      </c>
      <c r="F33" s="33">
        <v>0</v>
      </c>
      <c r="G33" s="33">
        <v>112</v>
      </c>
      <c r="H33" s="33">
        <v>60948</v>
      </c>
      <c r="I33" s="33">
        <v>60948</v>
      </c>
      <c r="J33" s="577"/>
      <c r="K33" s="41"/>
    </row>
    <row r="34" spans="1:11" s="38" customFormat="1" ht="21.75" customHeight="1">
      <c r="A34" s="575"/>
      <c r="B34" s="39" t="s">
        <v>31</v>
      </c>
      <c r="C34" s="576">
        <v>21.58</v>
      </c>
      <c r="D34" s="40" t="s">
        <v>30</v>
      </c>
      <c r="E34" s="33">
        <v>510</v>
      </c>
      <c r="F34" s="33">
        <v>11006</v>
      </c>
      <c r="G34" s="33">
        <v>104</v>
      </c>
      <c r="H34" s="33">
        <v>2244</v>
      </c>
      <c r="I34" s="33">
        <v>13250</v>
      </c>
      <c r="J34" s="577"/>
      <c r="K34" s="41"/>
    </row>
    <row r="35" spans="1:11" s="38" customFormat="1" ht="21.75" customHeight="1">
      <c r="A35" s="575"/>
      <c r="B35" s="39" t="s">
        <v>32</v>
      </c>
      <c r="C35" s="576">
        <v>17.41</v>
      </c>
      <c r="D35" s="40" t="s">
        <v>30</v>
      </c>
      <c r="E35" s="579">
        <v>2460</v>
      </c>
      <c r="F35" s="33">
        <v>42829</v>
      </c>
      <c r="G35" s="33">
        <v>327</v>
      </c>
      <c r="H35" s="33">
        <v>5693</v>
      </c>
      <c r="I35" s="33">
        <v>48522</v>
      </c>
      <c r="J35" s="577"/>
      <c r="K35" s="41"/>
    </row>
    <row r="36" spans="1:11" s="38" customFormat="1" ht="21.75" customHeight="1">
      <c r="A36" s="575"/>
      <c r="B36" s="39" t="s">
        <v>1409</v>
      </c>
      <c r="C36" s="576">
        <v>1324.6</v>
      </c>
      <c r="D36" s="40" t="s">
        <v>30</v>
      </c>
      <c r="E36" s="33">
        <v>2579.8000000000002</v>
      </c>
      <c r="F36" s="33">
        <v>3417203</v>
      </c>
      <c r="G36" s="33">
        <v>519</v>
      </c>
      <c r="H36" s="33">
        <v>687467</v>
      </c>
      <c r="I36" s="33">
        <v>4104670</v>
      </c>
      <c r="J36" s="577"/>
      <c r="K36" s="41"/>
    </row>
    <row r="37" spans="1:11" s="38" customFormat="1" ht="21.75" customHeight="1">
      <c r="A37" s="575"/>
      <c r="B37" s="39" t="s">
        <v>1410</v>
      </c>
      <c r="C37" s="576">
        <v>189.83</v>
      </c>
      <c r="D37" s="40" t="s">
        <v>30</v>
      </c>
      <c r="E37" s="33">
        <v>2530</v>
      </c>
      <c r="F37" s="33">
        <v>480270</v>
      </c>
      <c r="G37" s="33">
        <v>519</v>
      </c>
      <c r="H37" s="33">
        <v>98522</v>
      </c>
      <c r="I37" s="33">
        <v>578792</v>
      </c>
      <c r="J37" s="577"/>
      <c r="K37" s="41"/>
    </row>
    <row r="38" spans="1:11" s="38" customFormat="1" ht="21.75" customHeight="1">
      <c r="A38" s="575"/>
      <c r="B38" s="39" t="s">
        <v>33</v>
      </c>
      <c r="C38" s="576">
        <v>4126.01</v>
      </c>
      <c r="D38" s="40" t="s">
        <v>13</v>
      </c>
      <c r="E38" s="33">
        <v>385</v>
      </c>
      <c r="F38" s="33">
        <v>1588514</v>
      </c>
      <c r="G38" s="33">
        <v>0</v>
      </c>
      <c r="H38" s="33">
        <v>0</v>
      </c>
      <c r="I38" s="33">
        <v>1588514</v>
      </c>
      <c r="J38" s="577"/>
      <c r="K38" s="41"/>
    </row>
    <row r="39" spans="1:11" s="38" customFormat="1" ht="21.75" customHeight="1">
      <c r="A39" s="578"/>
      <c r="B39" s="39" t="s">
        <v>34</v>
      </c>
      <c r="C39" s="576">
        <v>8238.9</v>
      </c>
      <c r="D39" s="40" t="s">
        <v>13</v>
      </c>
      <c r="E39" s="33">
        <v>0</v>
      </c>
      <c r="F39" s="33">
        <v>0</v>
      </c>
      <c r="G39" s="33">
        <v>121</v>
      </c>
      <c r="H39" s="33">
        <v>996907</v>
      </c>
      <c r="I39" s="33">
        <v>996907</v>
      </c>
      <c r="J39" s="577"/>
      <c r="K39" s="41"/>
    </row>
    <row r="40" spans="1:11" s="38" customFormat="1" ht="21.75" customHeight="1">
      <c r="A40" s="580"/>
      <c r="B40" s="253" t="s">
        <v>35</v>
      </c>
      <c r="C40" s="581">
        <v>1237.8</v>
      </c>
      <c r="D40" s="42" t="s">
        <v>36</v>
      </c>
      <c r="E40" s="562">
        <v>256</v>
      </c>
      <c r="F40" s="562">
        <v>316877</v>
      </c>
      <c r="G40" s="562">
        <v>0</v>
      </c>
      <c r="H40" s="562">
        <v>0</v>
      </c>
      <c r="I40" s="562">
        <v>316877</v>
      </c>
      <c r="J40" s="582"/>
      <c r="K40" s="41"/>
    </row>
    <row r="41" spans="1:11" s="38" customFormat="1" ht="21.75" customHeight="1">
      <c r="A41" s="583"/>
      <c r="B41" s="254" t="s">
        <v>37</v>
      </c>
      <c r="C41" s="584">
        <v>1920.87</v>
      </c>
      <c r="D41" s="43" t="s">
        <v>28</v>
      </c>
      <c r="E41" s="552">
        <v>65</v>
      </c>
      <c r="F41" s="552">
        <v>124857</v>
      </c>
      <c r="G41" s="552">
        <v>0</v>
      </c>
      <c r="H41" s="552">
        <v>0</v>
      </c>
      <c r="I41" s="552">
        <v>124857</v>
      </c>
      <c r="J41" s="585"/>
      <c r="K41" s="41"/>
    </row>
    <row r="42" spans="1:11" s="38" customFormat="1" ht="21.75" customHeight="1">
      <c r="A42" s="578"/>
      <c r="B42" s="39" t="s">
        <v>38</v>
      </c>
      <c r="C42" s="576">
        <v>2059.73</v>
      </c>
      <c r="D42" s="40" t="s">
        <v>39</v>
      </c>
      <c r="E42" s="33">
        <v>32.71</v>
      </c>
      <c r="F42" s="33">
        <v>67374</v>
      </c>
      <c r="G42" s="33">
        <v>0</v>
      </c>
      <c r="H42" s="33">
        <v>0</v>
      </c>
      <c r="I42" s="33">
        <v>67374</v>
      </c>
      <c r="J42" s="577"/>
      <c r="K42" s="41"/>
    </row>
    <row r="43" spans="1:11" s="38" customFormat="1" ht="21.75" customHeight="1">
      <c r="A43" s="578"/>
      <c r="B43" s="39" t="s">
        <v>40</v>
      </c>
      <c r="C43" s="576">
        <v>1617.75</v>
      </c>
      <c r="D43" s="40" t="s">
        <v>39</v>
      </c>
      <c r="E43" s="586">
        <v>20.5</v>
      </c>
      <c r="F43" s="33">
        <v>33164</v>
      </c>
      <c r="G43" s="33">
        <v>4.4000000000000004</v>
      </c>
      <c r="H43" s="33">
        <v>7118</v>
      </c>
      <c r="I43" s="33">
        <v>40282</v>
      </c>
      <c r="J43" s="577"/>
      <c r="K43" s="41"/>
    </row>
    <row r="44" spans="1:11" s="38" customFormat="1" ht="21.75" customHeight="1">
      <c r="A44" s="578"/>
      <c r="B44" s="39" t="s">
        <v>41</v>
      </c>
      <c r="C44" s="587">
        <v>17007.66</v>
      </c>
      <c r="D44" s="40" t="s">
        <v>39</v>
      </c>
      <c r="E44" s="586">
        <v>19.75</v>
      </c>
      <c r="F44" s="33">
        <v>335901</v>
      </c>
      <c r="G44" s="33">
        <v>4.4000000000000004</v>
      </c>
      <c r="H44" s="33">
        <v>74834</v>
      </c>
      <c r="I44" s="33">
        <v>410735</v>
      </c>
      <c r="J44" s="577"/>
      <c r="K44" s="41"/>
    </row>
    <row r="45" spans="1:11" s="38" customFormat="1" ht="21.75" customHeight="1">
      <c r="A45" s="578"/>
      <c r="B45" s="39" t="s">
        <v>42</v>
      </c>
      <c r="C45" s="587">
        <v>55794.97</v>
      </c>
      <c r="D45" s="40" t="s">
        <v>39</v>
      </c>
      <c r="E45" s="579">
        <v>19.850000000000001</v>
      </c>
      <c r="F45" s="33">
        <v>1107530</v>
      </c>
      <c r="G45" s="33">
        <v>3.6</v>
      </c>
      <c r="H45" s="33">
        <v>200862</v>
      </c>
      <c r="I45" s="33">
        <v>1308392</v>
      </c>
      <c r="J45" s="577"/>
      <c r="K45" s="41"/>
    </row>
    <row r="46" spans="1:11" s="38" customFormat="1" ht="21.75" customHeight="1">
      <c r="A46" s="578"/>
      <c r="B46" s="39" t="s">
        <v>43</v>
      </c>
      <c r="C46" s="587">
        <v>16086.1</v>
      </c>
      <c r="D46" s="40" t="s">
        <v>39</v>
      </c>
      <c r="E46" s="579">
        <v>19.649999999999999</v>
      </c>
      <c r="F46" s="33">
        <v>316092</v>
      </c>
      <c r="G46" s="33">
        <v>3.6</v>
      </c>
      <c r="H46" s="33">
        <v>57910</v>
      </c>
      <c r="I46" s="33">
        <v>374002</v>
      </c>
      <c r="J46" s="577"/>
      <c r="K46" s="41"/>
    </row>
    <row r="47" spans="1:11" s="38" customFormat="1" ht="21.75" customHeight="1">
      <c r="A47" s="578"/>
      <c r="B47" s="39" t="s">
        <v>44</v>
      </c>
      <c r="C47" s="587">
        <v>14226.49</v>
      </c>
      <c r="D47" s="40" t="s">
        <v>39</v>
      </c>
      <c r="E47" s="579">
        <v>19.649999999999999</v>
      </c>
      <c r="F47" s="33">
        <v>279551</v>
      </c>
      <c r="G47" s="33">
        <v>3.1</v>
      </c>
      <c r="H47" s="33">
        <v>44102</v>
      </c>
      <c r="I47" s="33">
        <v>323653</v>
      </c>
      <c r="J47" s="577"/>
      <c r="K47" s="41"/>
    </row>
    <row r="48" spans="1:11" s="38" customFormat="1" ht="21.75" customHeight="1">
      <c r="A48" s="578"/>
      <c r="B48" s="39" t="s">
        <v>45</v>
      </c>
      <c r="C48" s="587">
        <v>56144.51</v>
      </c>
      <c r="D48" s="40" t="s">
        <v>39</v>
      </c>
      <c r="E48" s="579">
        <v>19.649999999999999</v>
      </c>
      <c r="F48" s="33">
        <v>1103240</v>
      </c>
      <c r="G48" s="33">
        <v>3.1</v>
      </c>
      <c r="H48" s="33">
        <v>174048</v>
      </c>
      <c r="I48" s="33">
        <v>1277288</v>
      </c>
      <c r="J48" s="577"/>
      <c r="K48" s="41"/>
    </row>
    <row r="49" spans="1:11" ht="21.75" customHeight="1">
      <c r="A49" s="570"/>
      <c r="B49" s="39" t="s">
        <v>1411</v>
      </c>
      <c r="C49" s="576">
        <v>7869.62</v>
      </c>
      <c r="D49" s="40" t="s">
        <v>39</v>
      </c>
      <c r="E49" s="579">
        <v>19.75</v>
      </c>
      <c r="F49" s="33">
        <v>155425</v>
      </c>
      <c r="G49" s="33">
        <v>3.1</v>
      </c>
      <c r="H49" s="33">
        <v>24396</v>
      </c>
      <c r="I49" s="33">
        <v>179821</v>
      </c>
      <c r="J49" s="574"/>
      <c r="K49" s="44"/>
    </row>
    <row r="50" spans="1:11" s="38" customFormat="1" ht="21.75" customHeight="1">
      <c r="A50" s="578"/>
      <c r="B50" s="39" t="s">
        <v>46</v>
      </c>
      <c r="C50" s="576">
        <v>5062.41</v>
      </c>
      <c r="D50" s="40" t="s">
        <v>39</v>
      </c>
      <c r="E50" s="33">
        <v>27.29</v>
      </c>
      <c r="F50" s="33">
        <v>138153</v>
      </c>
      <c r="G50" s="33">
        <v>0</v>
      </c>
      <c r="H50" s="33">
        <v>0</v>
      </c>
      <c r="I50" s="33">
        <v>138153</v>
      </c>
      <c r="J50" s="574"/>
      <c r="K50" s="44"/>
    </row>
    <row r="51" spans="1:11" s="38" customFormat="1" ht="21.75" customHeight="1">
      <c r="A51" s="575"/>
      <c r="B51" s="39" t="s">
        <v>1413</v>
      </c>
      <c r="C51" s="576">
        <v>866</v>
      </c>
      <c r="D51" s="40" t="s">
        <v>13</v>
      </c>
      <c r="E51" s="579">
        <v>300</v>
      </c>
      <c r="F51" s="33">
        <v>259800</v>
      </c>
      <c r="G51" s="33">
        <v>35</v>
      </c>
      <c r="H51" s="33">
        <v>30310</v>
      </c>
      <c r="I51" s="33">
        <v>290110</v>
      </c>
      <c r="J51" s="577"/>
      <c r="K51" s="41"/>
    </row>
    <row r="52" spans="1:11" s="38" customFormat="1" ht="21.75" customHeight="1">
      <c r="A52" s="575"/>
      <c r="B52" s="39" t="s">
        <v>1414</v>
      </c>
      <c r="C52" s="576">
        <v>866</v>
      </c>
      <c r="D52" s="40" t="s">
        <v>13</v>
      </c>
      <c r="E52" s="579">
        <v>164</v>
      </c>
      <c r="F52" s="33">
        <v>142024</v>
      </c>
      <c r="G52" s="33">
        <v>30.95</v>
      </c>
      <c r="H52" s="33">
        <v>26803</v>
      </c>
      <c r="I52" s="33">
        <v>168827</v>
      </c>
      <c r="J52" s="577"/>
      <c r="K52" s="41"/>
    </row>
    <row r="53" spans="1:11" s="38" customFormat="1" ht="21.75" customHeight="1">
      <c r="A53" s="575"/>
      <c r="B53" s="39" t="s">
        <v>1415</v>
      </c>
      <c r="C53" s="576">
        <v>3597.08</v>
      </c>
      <c r="D53" s="40" t="s">
        <v>13</v>
      </c>
      <c r="E53" s="579">
        <v>0</v>
      </c>
      <c r="F53" s="33">
        <v>0</v>
      </c>
      <c r="G53" s="33">
        <v>350</v>
      </c>
      <c r="H53" s="588">
        <v>1258978</v>
      </c>
      <c r="I53" s="33">
        <v>1258978</v>
      </c>
      <c r="J53" s="577"/>
      <c r="K53" s="41"/>
    </row>
    <row r="54" spans="1:11" s="38" customFormat="1" ht="21.75" customHeight="1">
      <c r="A54" s="578"/>
      <c r="B54" s="39" t="s">
        <v>1416</v>
      </c>
      <c r="C54" s="576">
        <v>114.7</v>
      </c>
      <c r="D54" s="40" t="s">
        <v>13</v>
      </c>
      <c r="E54" s="579">
        <v>32</v>
      </c>
      <c r="F54" s="33">
        <v>3670</v>
      </c>
      <c r="G54" s="33">
        <v>35</v>
      </c>
      <c r="H54" s="33">
        <v>4015</v>
      </c>
      <c r="I54" s="33">
        <v>7685</v>
      </c>
      <c r="J54" s="577"/>
      <c r="K54" s="41"/>
    </row>
    <row r="55" spans="1:11" s="38" customFormat="1" ht="21.75" customHeight="1">
      <c r="A55" s="578"/>
      <c r="B55" s="571" t="s">
        <v>1417</v>
      </c>
      <c r="C55" s="576"/>
      <c r="D55" s="40"/>
      <c r="E55" s="579"/>
      <c r="F55" s="33"/>
      <c r="G55" s="33"/>
      <c r="H55" s="33"/>
      <c r="I55" s="33"/>
      <c r="J55" s="577"/>
      <c r="K55" s="41"/>
    </row>
    <row r="56" spans="1:11" s="38" customFormat="1" ht="21.75" customHeight="1">
      <c r="A56" s="578"/>
      <c r="B56" s="39" t="s">
        <v>1419</v>
      </c>
      <c r="C56" s="576">
        <v>554.67999999999995</v>
      </c>
      <c r="D56" s="40" t="s">
        <v>39</v>
      </c>
      <c r="E56" s="579">
        <v>31.9</v>
      </c>
      <c r="F56" s="33">
        <v>17694</v>
      </c>
      <c r="G56" s="33">
        <v>12</v>
      </c>
      <c r="H56" s="33">
        <v>6656</v>
      </c>
      <c r="I56" s="33">
        <v>24350</v>
      </c>
      <c r="J56" s="577"/>
      <c r="K56" s="41"/>
    </row>
    <row r="57" spans="1:11" s="38" customFormat="1" ht="21.75" customHeight="1">
      <c r="A57" s="580"/>
      <c r="B57" s="253" t="s">
        <v>1418</v>
      </c>
      <c r="C57" s="581">
        <v>5526.3</v>
      </c>
      <c r="D57" s="42" t="s">
        <v>39</v>
      </c>
      <c r="E57" s="589">
        <v>22.89</v>
      </c>
      <c r="F57" s="562">
        <v>126497</v>
      </c>
      <c r="G57" s="562">
        <v>10</v>
      </c>
      <c r="H57" s="562">
        <v>55263</v>
      </c>
      <c r="I57" s="562">
        <v>181760</v>
      </c>
      <c r="J57" s="582"/>
      <c r="K57" s="41"/>
    </row>
    <row r="58" spans="1:11" s="38" customFormat="1" ht="21.75" customHeight="1">
      <c r="A58" s="583"/>
      <c r="B58" s="254" t="s">
        <v>1664</v>
      </c>
      <c r="C58" s="584">
        <v>1907.56</v>
      </c>
      <c r="D58" s="43" t="s">
        <v>39</v>
      </c>
      <c r="E58" s="590">
        <v>25.8</v>
      </c>
      <c r="F58" s="552">
        <v>49215</v>
      </c>
      <c r="G58" s="552">
        <v>10</v>
      </c>
      <c r="H58" s="552">
        <v>19076</v>
      </c>
      <c r="I58" s="552">
        <v>68291</v>
      </c>
      <c r="J58" s="585"/>
      <c r="K58" s="41"/>
    </row>
    <row r="59" spans="1:11" s="38" customFormat="1" ht="21.75" customHeight="1">
      <c r="A59" s="578"/>
      <c r="B59" s="39" t="s">
        <v>1420</v>
      </c>
      <c r="C59" s="576">
        <v>444.17</v>
      </c>
      <c r="D59" s="40" t="s">
        <v>39</v>
      </c>
      <c r="E59" s="579">
        <v>23</v>
      </c>
      <c r="F59" s="33">
        <v>10216</v>
      </c>
      <c r="G59" s="33">
        <v>10</v>
      </c>
      <c r="H59" s="33">
        <v>4442</v>
      </c>
      <c r="I59" s="33">
        <v>14658</v>
      </c>
      <c r="J59" s="577"/>
      <c r="K59" s="41"/>
    </row>
    <row r="60" spans="1:11" s="38" customFormat="1" ht="21.75" customHeight="1">
      <c r="A60" s="578"/>
      <c r="B60" s="39" t="s">
        <v>1421</v>
      </c>
      <c r="C60" s="576">
        <v>102</v>
      </c>
      <c r="D60" s="40" t="s">
        <v>47</v>
      </c>
      <c r="E60" s="579">
        <v>25.8</v>
      </c>
      <c r="F60" s="33">
        <v>2632</v>
      </c>
      <c r="G60" s="33">
        <v>10</v>
      </c>
      <c r="H60" s="33">
        <v>1020</v>
      </c>
      <c r="I60" s="33">
        <v>3652</v>
      </c>
      <c r="J60" s="577"/>
      <c r="K60" s="41"/>
    </row>
    <row r="61" spans="1:11" s="38" customFormat="1" ht="21.75" customHeight="1">
      <c r="A61" s="578"/>
      <c r="B61" s="39" t="s">
        <v>1422</v>
      </c>
      <c r="C61" s="576">
        <v>202.45</v>
      </c>
      <c r="D61" s="40" t="s">
        <v>13</v>
      </c>
      <c r="E61" s="579">
        <v>450</v>
      </c>
      <c r="F61" s="33">
        <v>91103</v>
      </c>
      <c r="G61" s="33">
        <v>35</v>
      </c>
      <c r="H61" s="33">
        <v>7086</v>
      </c>
      <c r="I61" s="33">
        <v>98189</v>
      </c>
      <c r="J61" s="577"/>
      <c r="K61" s="41"/>
    </row>
    <row r="62" spans="1:11" s="38" customFormat="1" ht="21.75" customHeight="1">
      <c r="A62" s="578"/>
      <c r="B62" s="39" t="s">
        <v>48</v>
      </c>
      <c r="C62" s="576">
        <v>293.48</v>
      </c>
      <c r="D62" s="40" t="s">
        <v>13</v>
      </c>
      <c r="E62" s="579">
        <v>50</v>
      </c>
      <c r="F62" s="33">
        <v>14674</v>
      </c>
      <c r="G62" s="33">
        <v>35</v>
      </c>
      <c r="H62" s="33">
        <v>10272</v>
      </c>
      <c r="I62" s="33">
        <v>24946</v>
      </c>
      <c r="J62" s="577"/>
      <c r="K62" s="41"/>
    </row>
    <row r="63" spans="1:11" ht="21.75" customHeight="1">
      <c r="A63" s="578"/>
      <c r="B63" s="39"/>
      <c r="C63" s="576"/>
      <c r="D63" s="573"/>
      <c r="E63" s="579"/>
      <c r="F63" s="33"/>
      <c r="G63" s="33"/>
      <c r="H63" s="33"/>
      <c r="I63" s="33"/>
      <c r="J63" s="577"/>
      <c r="K63" s="41"/>
    </row>
    <row r="64" spans="1:11" ht="21.75" customHeight="1">
      <c r="A64" s="570"/>
      <c r="B64" s="39"/>
      <c r="C64" s="576"/>
      <c r="D64" s="573"/>
      <c r="E64" s="33"/>
      <c r="F64" s="33"/>
      <c r="G64" s="33"/>
      <c r="H64" s="33"/>
      <c r="I64" s="33"/>
      <c r="J64" s="574"/>
      <c r="K64" s="44"/>
    </row>
    <row r="65" spans="1:11" s="38" customFormat="1" ht="21.75" customHeight="1">
      <c r="A65" s="578"/>
      <c r="B65" s="39"/>
      <c r="C65" s="572"/>
      <c r="D65" s="573"/>
      <c r="E65" s="33"/>
      <c r="F65" s="33"/>
      <c r="G65" s="33"/>
      <c r="H65" s="33"/>
      <c r="I65" s="33"/>
      <c r="J65" s="591"/>
      <c r="K65" s="45"/>
    </row>
    <row r="66" spans="1:11" s="38" customFormat="1" ht="21.75" customHeight="1">
      <c r="A66" s="578"/>
      <c r="B66" s="39"/>
      <c r="C66" s="572"/>
      <c r="D66" s="573"/>
      <c r="E66" s="33"/>
      <c r="F66" s="33"/>
      <c r="G66" s="33"/>
      <c r="H66" s="33"/>
      <c r="I66" s="33"/>
      <c r="J66" s="574"/>
      <c r="K66" s="44"/>
    </row>
    <row r="67" spans="1:11" ht="21.75" customHeight="1">
      <c r="A67" s="570"/>
      <c r="B67" s="592"/>
      <c r="C67" s="572"/>
      <c r="D67" s="573"/>
      <c r="E67" s="33"/>
      <c r="F67" s="33"/>
      <c r="G67" s="33"/>
      <c r="H67" s="33"/>
      <c r="I67" s="33"/>
      <c r="J67" s="574"/>
      <c r="K67" s="44"/>
    </row>
    <row r="68" spans="1:11" ht="21.75" customHeight="1">
      <c r="A68" s="570"/>
      <c r="B68" s="592"/>
      <c r="C68" s="572"/>
      <c r="D68" s="573"/>
      <c r="E68" s="33"/>
      <c r="F68" s="33"/>
      <c r="G68" s="33"/>
      <c r="H68" s="33"/>
      <c r="I68" s="33"/>
      <c r="J68" s="574"/>
      <c r="K68" s="44"/>
    </row>
    <row r="69" spans="1:11" ht="21.75" customHeight="1">
      <c r="A69" s="560"/>
      <c r="B69" s="558"/>
      <c r="C69" s="33"/>
      <c r="D69" s="559"/>
      <c r="E69" s="34"/>
      <c r="F69" s="34"/>
      <c r="G69" s="34"/>
      <c r="H69" s="34"/>
      <c r="I69" s="33"/>
      <c r="J69" s="559"/>
      <c r="K69" s="27"/>
    </row>
    <row r="70" spans="1:11" ht="21.75" customHeight="1">
      <c r="A70" s="578"/>
      <c r="B70" s="593"/>
      <c r="C70" s="572"/>
      <c r="D70" s="46"/>
      <c r="E70" s="33"/>
      <c r="F70" s="33"/>
      <c r="G70" s="33"/>
      <c r="H70" s="33"/>
      <c r="I70" s="33"/>
      <c r="J70" s="574"/>
      <c r="K70" s="44"/>
    </row>
    <row r="71" spans="1:11" ht="21.75" customHeight="1">
      <c r="A71" s="578"/>
      <c r="B71" s="593"/>
      <c r="C71" s="572"/>
      <c r="D71" s="46"/>
      <c r="E71" s="33"/>
      <c r="F71" s="33"/>
      <c r="G71" s="33"/>
      <c r="H71" s="33"/>
      <c r="I71" s="33"/>
      <c r="J71" s="574"/>
      <c r="K71" s="44"/>
    </row>
    <row r="72" spans="1:11" ht="21.75" customHeight="1">
      <c r="A72" s="570"/>
      <c r="B72" s="594"/>
      <c r="C72" s="572"/>
      <c r="D72" s="573"/>
      <c r="E72" s="33"/>
      <c r="F72" s="33"/>
      <c r="G72" s="33"/>
      <c r="H72" s="33"/>
      <c r="I72" s="33"/>
      <c r="J72" s="574"/>
      <c r="K72" s="44"/>
    </row>
    <row r="73" spans="1:11" ht="21.75" customHeight="1">
      <c r="A73" s="570"/>
      <c r="B73" s="592"/>
      <c r="C73" s="572"/>
      <c r="D73" s="573"/>
      <c r="E73" s="33"/>
      <c r="F73" s="33"/>
      <c r="G73" s="33"/>
      <c r="H73" s="33"/>
      <c r="I73" s="33"/>
      <c r="J73" s="574"/>
      <c r="K73" s="44"/>
    </row>
    <row r="74" spans="1:11" ht="21.75" customHeight="1">
      <c r="A74" s="580"/>
      <c r="B74" s="256" t="s">
        <v>1681</v>
      </c>
      <c r="C74" s="581"/>
      <c r="D74" s="595"/>
      <c r="E74" s="589"/>
      <c r="F74" s="562"/>
      <c r="G74" s="562"/>
      <c r="H74" s="562"/>
      <c r="I74" s="596">
        <v>17067422</v>
      </c>
      <c r="J74" s="582"/>
      <c r="K74" s="41"/>
    </row>
    <row r="75" spans="1:11" s="38" customFormat="1" ht="21.75" customHeight="1">
      <c r="A75" s="597">
        <v>2</v>
      </c>
      <c r="B75" s="566" t="s">
        <v>22</v>
      </c>
      <c r="C75" s="584"/>
      <c r="D75" s="43"/>
      <c r="E75" s="552"/>
      <c r="F75" s="552"/>
      <c r="G75" s="552"/>
      <c r="H75" s="552"/>
      <c r="I75" s="552"/>
      <c r="J75" s="598"/>
      <c r="K75" s="44"/>
    </row>
    <row r="76" spans="1:11" ht="21.75" customHeight="1">
      <c r="A76" s="560"/>
      <c r="B76" s="39" t="s">
        <v>370</v>
      </c>
      <c r="C76" s="33"/>
      <c r="D76" s="599" t="s">
        <v>11</v>
      </c>
      <c r="E76" s="33"/>
      <c r="F76" s="33"/>
      <c r="G76" s="33"/>
      <c r="H76" s="33"/>
      <c r="I76" s="33">
        <v>249580</v>
      </c>
      <c r="J76" s="559"/>
      <c r="K76" s="27"/>
    </row>
    <row r="77" spans="1:11" s="38" customFormat="1" ht="21.75" customHeight="1">
      <c r="A77" s="600"/>
      <c r="B77" s="39" t="s">
        <v>371</v>
      </c>
      <c r="C77" s="601"/>
      <c r="D77" s="599" t="s">
        <v>11</v>
      </c>
      <c r="E77" s="557"/>
      <c r="F77" s="557"/>
      <c r="G77" s="557"/>
      <c r="H77" s="557"/>
      <c r="I77" s="33">
        <v>567749</v>
      </c>
      <c r="J77" s="602"/>
      <c r="K77" s="37"/>
    </row>
    <row r="78" spans="1:11" ht="21.75" customHeight="1">
      <c r="A78" s="570"/>
      <c r="B78" s="39" t="s">
        <v>372</v>
      </c>
      <c r="C78" s="576"/>
      <c r="D78" s="599" t="s">
        <v>11</v>
      </c>
      <c r="E78" s="33"/>
      <c r="F78" s="33"/>
      <c r="G78" s="33"/>
      <c r="H78" s="33"/>
      <c r="I78" s="33">
        <v>5102096</v>
      </c>
      <c r="J78" s="574"/>
      <c r="K78" s="44"/>
    </row>
    <row r="79" spans="1:11" ht="21.75" customHeight="1">
      <c r="A79" s="570"/>
      <c r="B79" s="39" t="s">
        <v>397</v>
      </c>
      <c r="C79" s="576"/>
      <c r="D79" s="599" t="s">
        <v>11</v>
      </c>
      <c r="E79" s="33"/>
      <c r="F79" s="33"/>
      <c r="G79" s="33"/>
      <c r="H79" s="33"/>
      <c r="I79" s="33">
        <v>5327674</v>
      </c>
      <c r="J79" s="574"/>
      <c r="K79" s="44"/>
    </row>
    <row r="80" spans="1:11" ht="21.75" customHeight="1">
      <c r="A80" s="570"/>
      <c r="B80" s="39" t="s">
        <v>60</v>
      </c>
      <c r="C80" s="576"/>
      <c r="D80" s="599" t="s">
        <v>11</v>
      </c>
      <c r="E80" s="33"/>
      <c r="F80" s="33"/>
      <c r="G80" s="33"/>
      <c r="H80" s="33"/>
      <c r="I80" s="33">
        <v>7163496</v>
      </c>
      <c r="J80" s="574"/>
      <c r="K80" s="44"/>
    </row>
    <row r="81" spans="1:13" ht="21.75" customHeight="1">
      <c r="A81" s="570"/>
      <c r="B81" s="39" t="s">
        <v>373</v>
      </c>
      <c r="C81" s="576"/>
      <c r="D81" s="599" t="s">
        <v>11</v>
      </c>
      <c r="E81" s="33"/>
      <c r="F81" s="33"/>
      <c r="G81" s="33"/>
      <c r="H81" s="33"/>
      <c r="I81" s="33">
        <v>2342484</v>
      </c>
      <c r="J81" s="574"/>
      <c r="K81" s="44"/>
    </row>
    <row r="82" spans="1:13" ht="21.75" customHeight="1">
      <c r="A82" s="570"/>
      <c r="B82" s="39" t="s">
        <v>374</v>
      </c>
      <c r="C82" s="576"/>
      <c r="D82" s="599" t="s">
        <v>11</v>
      </c>
      <c r="E82" s="33"/>
      <c r="F82" s="33"/>
      <c r="G82" s="33"/>
      <c r="H82" s="33"/>
      <c r="I82" s="33">
        <v>2342484</v>
      </c>
      <c r="J82" s="574"/>
      <c r="K82" s="44"/>
    </row>
    <row r="83" spans="1:13" ht="21.75" customHeight="1">
      <c r="A83" s="570"/>
      <c r="B83" s="39" t="s">
        <v>50</v>
      </c>
      <c r="C83" s="576"/>
      <c r="D83" s="599" t="s">
        <v>11</v>
      </c>
      <c r="E83" s="33"/>
      <c r="F83" s="33"/>
      <c r="G83" s="33"/>
      <c r="H83" s="33"/>
      <c r="I83" s="33">
        <v>909494</v>
      </c>
      <c r="J83" s="574"/>
      <c r="K83" s="44"/>
    </row>
    <row r="84" spans="1:13" ht="21.75" customHeight="1">
      <c r="A84" s="570"/>
      <c r="B84" s="39" t="s">
        <v>375</v>
      </c>
      <c r="C84" s="576"/>
      <c r="D84" s="599" t="s">
        <v>11</v>
      </c>
      <c r="E84" s="33"/>
      <c r="F84" s="33"/>
      <c r="G84" s="33"/>
      <c r="H84" s="33"/>
      <c r="I84" s="33">
        <v>509336</v>
      </c>
      <c r="J84" s="574"/>
      <c r="K84" s="44"/>
    </row>
    <row r="85" spans="1:13" ht="21.75" customHeight="1">
      <c r="A85" s="570"/>
      <c r="B85" s="39"/>
      <c r="C85" s="576"/>
      <c r="D85" s="573"/>
      <c r="E85" s="33"/>
      <c r="F85" s="33"/>
      <c r="G85" s="33"/>
      <c r="H85" s="33"/>
      <c r="I85" s="33"/>
      <c r="J85" s="574"/>
      <c r="K85" s="44"/>
    </row>
    <row r="86" spans="1:13" ht="21.75" customHeight="1">
      <c r="A86" s="570"/>
      <c r="B86" s="39"/>
      <c r="C86" s="576"/>
      <c r="D86" s="573"/>
      <c r="E86" s="33"/>
      <c r="F86" s="33"/>
      <c r="G86" s="33"/>
      <c r="H86" s="33"/>
      <c r="I86" s="33"/>
      <c r="J86" s="574"/>
      <c r="K86" s="44"/>
    </row>
    <row r="87" spans="1:13" ht="21.75" customHeight="1">
      <c r="A87" s="570"/>
      <c r="B87" s="39"/>
      <c r="C87" s="576"/>
      <c r="D87" s="573"/>
      <c r="E87" s="33"/>
      <c r="F87" s="33"/>
      <c r="G87" s="33"/>
      <c r="H87" s="33"/>
      <c r="I87" s="33"/>
      <c r="J87" s="574"/>
      <c r="K87" s="44"/>
    </row>
    <row r="88" spans="1:13" ht="21.75" customHeight="1">
      <c r="A88" s="570"/>
      <c r="B88" s="39"/>
      <c r="C88" s="576"/>
      <c r="D88" s="573"/>
      <c r="E88" s="33"/>
      <c r="F88" s="33"/>
      <c r="G88" s="33"/>
      <c r="H88" s="33"/>
      <c r="I88" s="33"/>
      <c r="J88" s="574"/>
      <c r="K88" s="44"/>
    </row>
    <row r="89" spans="1:13" ht="21.75" customHeight="1">
      <c r="A89" s="570"/>
      <c r="B89" s="39"/>
      <c r="C89" s="576"/>
      <c r="D89" s="573"/>
      <c r="E89" s="33"/>
      <c r="F89" s="33"/>
      <c r="G89" s="33"/>
      <c r="H89" s="33"/>
      <c r="I89" s="33"/>
      <c r="J89" s="574"/>
      <c r="K89" s="44"/>
    </row>
    <row r="90" spans="1:13" ht="21.75" customHeight="1">
      <c r="A90" s="570"/>
      <c r="B90" s="39"/>
      <c r="C90" s="576"/>
      <c r="D90" s="573"/>
      <c r="E90" s="33"/>
      <c r="F90" s="33"/>
      <c r="G90" s="33"/>
      <c r="H90" s="33"/>
      <c r="I90" s="33"/>
      <c r="J90" s="574"/>
      <c r="K90" s="44"/>
    </row>
    <row r="91" spans="1:13" ht="21.75" customHeight="1">
      <c r="A91" s="603"/>
      <c r="B91" s="256" t="s">
        <v>1682</v>
      </c>
      <c r="C91" s="581"/>
      <c r="D91" s="595"/>
      <c r="E91" s="562"/>
      <c r="F91" s="562"/>
      <c r="G91" s="562"/>
      <c r="H91" s="562"/>
      <c r="I91" s="562">
        <v>24514393</v>
      </c>
      <c r="J91" s="604"/>
      <c r="K91" s="44"/>
    </row>
    <row r="92" spans="1:13" ht="21.75" customHeight="1">
      <c r="A92" s="605"/>
      <c r="B92" s="566" t="s">
        <v>370</v>
      </c>
      <c r="C92" s="584"/>
      <c r="D92" s="606"/>
      <c r="E92" s="552"/>
      <c r="F92" s="552"/>
      <c r="G92" s="552"/>
      <c r="H92" s="552"/>
      <c r="I92" s="552"/>
      <c r="J92" s="598"/>
      <c r="K92" s="44"/>
      <c r="L92" s="48"/>
    </row>
    <row r="93" spans="1:13" ht="21.75" customHeight="1">
      <c r="A93" s="570"/>
      <c r="B93" s="39" t="s">
        <v>376</v>
      </c>
      <c r="C93" s="576">
        <v>232.8</v>
      </c>
      <c r="D93" s="573" t="s">
        <v>13</v>
      </c>
      <c r="E93" s="33">
        <v>335</v>
      </c>
      <c r="F93" s="33">
        <v>77988</v>
      </c>
      <c r="G93" s="33">
        <v>70</v>
      </c>
      <c r="H93" s="33">
        <v>16296</v>
      </c>
      <c r="I93" s="33">
        <v>94284</v>
      </c>
      <c r="J93" s="574"/>
      <c r="K93" s="44"/>
      <c r="L93" s="53"/>
      <c r="M93" s="53"/>
    </row>
    <row r="94" spans="1:13" ht="21.75" customHeight="1">
      <c r="A94" s="570"/>
      <c r="B94" s="39" t="s">
        <v>377</v>
      </c>
      <c r="C94" s="576"/>
      <c r="D94" s="573"/>
      <c r="E94" s="33"/>
      <c r="F94" s="33"/>
      <c r="G94" s="33"/>
      <c r="H94" s="33"/>
      <c r="I94" s="33"/>
      <c r="J94" s="574"/>
    </row>
    <row r="95" spans="1:13" ht="21.75" customHeight="1">
      <c r="A95" s="570"/>
      <c r="B95" s="39" t="s">
        <v>378</v>
      </c>
      <c r="C95" s="576">
        <v>232.8</v>
      </c>
      <c r="D95" s="573" t="s">
        <v>13</v>
      </c>
      <c r="E95" s="33">
        <v>200</v>
      </c>
      <c r="F95" s="33">
        <v>46560</v>
      </c>
      <c r="G95" s="33">
        <v>25</v>
      </c>
      <c r="H95" s="33">
        <v>5820</v>
      </c>
      <c r="I95" s="33">
        <v>52380</v>
      </c>
      <c r="J95" s="574"/>
      <c r="L95" s="53"/>
      <c r="M95" s="53"/>
    </row>
    <row r="96" spans="1:13" ht="21.75" customHeight="1">
      <c r="A96" s="570"/>
      <c r="B96" s="39" t="s">
        <v>379</v>
      </c>
      <c r="C96" s="576"/>
      <c r="D96" s="573"/>
      <c r="E96" s="33"/>
      <c r="F96" s="33"/>
      <c r="G96" s="33"/>
      <c r="H96" s="33"/>
      <c r="I96" s="33"/>
      <c r="J96" s="574"/>
    </row>
    <row r="97" spans="1:56" ht="21.75" customHeight="1">
      <c r="A97" s="570"/>
      <c r="B97" s="39" t="s">
        <v>380</v>
      </c>
      <c r="C97" s="576">
        <v>232.8</v>
      </c>
      <c r="D97" s="573" t="s">
        <v>13</v>
      </c>
      <c r="E97" s="33">
        <v>30</v>
      </c>
      <c r="F97" s="33">
        <v>6984</v>
      </c>
      <c r="G97" s="33">
        <v>25</v>
      </c>
      <c r="H97" s="33">
        <v>5820</v>
      </c>
      <c r="I97" s="33">
        <v>12804</v>
      </c>
      <c r="J97" s="574"/>
      <c r="L97" s="53"/>
      <c r="M97" s="53"/>
    </row>
    <row r="98" spans="1:56" ht="21.75" customHeight="1">
      <c r="A98" s="570"/>
      <c r="B98" s="39" t="s">
        <v>381</v>
      </c>
      <c r="C98" s="576">
        <v>67.400000000000006</v>
      </c>
      <c r="D98" s="573" t="s">
        <v>14</v>
      </c>
      <c r="E98" s="33">
        <v>223</v>
      </c>
      <c r="F98" s="33">
        <v>15030</v>
      </c>
      <c r="G98" s="33">
        <v>50</v>
      </c>
      <c r="H98" s="33">
        <v>3370</v>
      </c>
      <c r="I98" s="33">
        <v>18400</v>
      </c>
      <c r="J98" s="574"/>
      <c r="L98" s="53"/>
      <c r="M98" s="53"/>
    </row>
    <row r="99" spans="1:56" ht="21.75" customHeight="1">
      <c r="A99" s="570"/>
      <c r="B99" s="39" t="s">
        <v>1456</v>
      </c>
      <c r="C99" s="576">
        <v>24</v>
      </c>
      <c r="D99" s="573" t="s">
        <v>14</v>
      </c>
      <c r="E99" s="33">
        <v>2988</v>
      </c>
      <c r="F99" s="33">
        <v>71712</v>
      </c>
      <c r="G99" s="33">
        <v>0</v>
      </c>
      <c r="H99" s="33">
        <v>0</v>
      </c>
      <c r="I99" s="33">
        <v>71712</v>
      </c>
      <c r="J99" s="574"/>
      <c r="L99" s="53"/>
      <c r="M99" s="53"/>
    </row>
    <row r="100" spans="1:56" ht="21.75" customHeight="1">
      <c r="A100" s="570"/>
      <c r="B100" s="39"/>
      <c r="C100" s="576"/>
      <c r="D100" s="573"/>
      <c r="E100" s="33"/>
      <c r="F100" s="33"/>
      <c r="G100" s="33"/>
      <c r="H100" s="33"/>
      <c r="I100" s="33"/>
      <c r="J100" s="574"/>
    </row>
    <row r="101" spans="1:56" ht="21.75" customHeight="1">
      <c r="A101" s="570"/>
      <c r="B101" s="39"/>
      <c r="C101" s="576"/>
      <c r="D101" s="573"/>
      <c r="E101" s="33"/>
      <c r="F101" s="33"/>
      <c r="G101" s="33"/>
      <c r="H101" s="33"/>
      <c r="I101" s="33"/>
      <c r="J101" s="574"/>
    </row>
    <row r="102" spans="1:56" ht="21.75" customHeight="1">
      <c r="A102" s="570"/>
      <c r="B102" s="39"/>
      <c r="C102" s="576"/>
      <c r="D102" s="573"/>
      <c r="E102" s="33"/>
      <c r="F102" s="33"/>
      <c r="G102" s="33"/>
      <c r="H102" s="33"/>
      <c r="I102" s="33"/>
      <c r="J102" s="574"/>
    </row>
    <row r="103" spans="1:56" ht="21.75" customHeight="1">
      <c r="A103" s="570"/>
      <c r="B103" s="39"/>
      <c r="C103" s="576"/>
      <c r="D103" s="573"/>
      <c r="E103" s="33"/>
      <c r="F103" s="33"/>
      <c r="G103" s="33"/>
      <c r="H103" s="33"/>
      <c r="I103" s="33"/>
      <c r="J103" s="574"/>
    </row>
    <row r="104" spans="1:56" ht="21.75" customHeight="1">
      <c r="A104" s="570"/>
      <c r="B104" s="39"/>
      <c r="C104" s="576"/>
      <c r="D104" s="573"/>
      <c r="E104" s="33"/>
      <c r="F104" s="33"/>
      <c r="G104" s="33"/>
      <c r="H104" s="33"/>
      <c r="I104" s="33"/>
      <c r="J104" s="574"/>
    </row>
    <row r="105" spans="1:56" ht="21.75" customHeight="1">
      <c r="A105" s="570"/>
      <c r="B105" s="39"/>
      <c r="C105" s="576"/>
      <c r="D105" s="573"/>
      <c r="E105" s="33"/>
      <c r="F105" s="33"/>
      <c r="G105" s="33"/>
      <c r="H105" s="33"/>
      <c r="I105" s="33"/>
      <c r="J105" s="574"/>
    </row>
    <row r="106" spans="1:56" ht="21.75" customHeight="1">
      <c r="A106" s="570"/>
      <c r="B106" s="39"/>
      <c r="C106" s="576"/>
      <c r="D106" s="573"/>
      <c r="E106" s="33"/>
      <c r="F106" s="33"/>
      <c r="G106" s="33"/>
      <c r="H106" s="33"/>
      <c r="I106" s="33"/>
      <c r="J106" s="574"/>
    </row>
    <row r="107" spans="1:56" ht="21.75" customHeight="1">
      <c r="A107" s="570"/>
      <c r="B107" s="39"/>
      <c r="C107" s="576"/>
      <c r="D107" s="573"/>
      <c r="E107" s="33"/>
      <c r="F107" s="33"/>
      <c r="G107" s="33"/>
      <c r="H107" s="33"/>
      <c r="I107" s="33"/>
      <c r="J107" s="574"/>
    </row>
    <row r="108" spans="1:56" ht="21.75" customHeight="1">
      <c r="A108" s="603"/>
      <c r="B108" s="255" t="s">
        <v>1683</v>
      </c>
      <c r="C108" s="581"/>
      <c r="D108" s="595"/>
      <c r="E108" s="562"/>
      <c r="F108" s="562"/>
      <c r="G108" s="562"/>
      <c r="H108" s="562"/>
      <c r="I108" s="562">
        <v>249580</v>
      </c>
      <c r="J108" s="604"/>
      <c r="K108" s="44"/>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row>
    <row r="109" spans="1:56" ht="21.75" customHeight="1">
      <c r="A109" s="605"/>
      <c r="B109" s="566" t="s">
        <v>371</v>
      </c>
      <c r="C109" s="584"/>
      <c r="D109" s="606"/>
      <c r="E109" s="552"/>
      <c r="F109" s="552"/>
      <c r="G109" s="552"/>
      <c r="H109" s="552"/>
      <c r="I109" s="552"/>
      <c r="J109" s="598"/>
      <c r="K109" s="547"/>
      <c r="L109" s="48"/>
      <c r="M109" s="314"/>
      <c r="N109" s="48"/>
      <c r="O109" s="48"/>
      <c r="P109" s="314"/>
      <c r="Q109" s="303"/>
      <c r="S109" s="48"/>
      <c r="T109" s="303"/>
      <c r="U109" s="48"/>
      <c r="V109" s="303"/>
      <c r="W109" s="48"/>
      <c r="X109" s="48"/>
      <c r="Y109" s="48"/>
      <c r="Z109" s="48"/>
      <c r="AA109" s="48"/>
      <c r="AB109" s="48"/>
      <c r="AC109" s="48"/>
      <c r="AD109" s="48"/>
      <c r="AE109" s="48"/>
      <c r="AF109" s="48"/>
      <c r="AG109" s="313"/>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row>
    <row r="110" spans="1:56" ht="21.75" customHeight="1">
      <c r="A110" s="570"/>
      <c r="B110" s="39" t="s">
        <v>382</v>
      </c>
      <c r="C110" s="576">
        <v>889.53</v>
      </c>
      <c r="D110" s="573" t="s">
        <v>13</v>
      </c>
      <c r="E110" s="33">
        <v>259</v>
      </c>
      <c r="F110" s="33">
        <v>230388</v>
      </c>
      <c r="G110" s="33">
        <v>75</v>
      </c>
      <c r="H110" s="33">
        <v>66715</v>
      </c>
      <c r="I110" s="33">
        <v>297103</v>
      </c>
      <c r="J110" s="574"/>
      <c r="K110" s="53"/>
      <c r="L110" s="53"/>
      <c r="M110" s="539"/>
      <c r="N110" s="50"/>
      <c r="O110" s="50"/>
      <c r="P110" s="539"/>
      <c r="Q110" s="50"/>
      <c r="S110" s="50"/>
      <c r="T110" s="50"/>
      <c r="U110" s="50"/>
      <c r="V110" s="50"/>
      <c r="AD110" s="50"/>
      <c r="AE110" s="50"/>
      <c r="AF110" s="50"/>
      <c r="AG110" s="50"/>
      <c r="AI110" s="50"/>
      <c r="AN110" s="50"/>
      <c r="AO110" s="50"/>
      <c r="AP110" s="50"/>
      <c r="AQ110" s="50"/>
      <c r="AR110" s="50"/>
    </row>
    <row r="111" spans="1:56" ht="21.75" customHeight="1">
      <c r="A111" s="570"/>
      <c r="B111" s="607" t="s">
        <v>384</v>
      </c>
      <c r="C111" s="576"/>
      <c r="D111" s="573"/>
      <c r="E111" s="33"/>
      <c r="F111" s="33"/>
      <c r="G111" s="33"/>
      <c r="H111" s="33"/>
      <c r="I111" s="33"/>
      <c r="J111" s="574"/>
      <c r="K111" s="53"/>
      <c r="M111" s="540"/>
      <c r="N111" s="50"/>
      <c r="P111" s="540"/>
    </row>
    <row r="112" spans="1:56" ht="21.75" customHeight="1">
      <c r="A112" s="570"/>
      <c r="B112" s="39" t="s">
        <v>386</v>
      </c>
      <c r="C112" s="576">
        <v>1</v>
      </c>
      <c r="D112" s="573" t="s">
        <v>387</v>
      </c>
      <c r="E112" s="33">
        <v>750</v>
      </c>
      <c r="F112" s="33">
        <v>750</v>
      </c>
      <c r="G112" s="33">
        <v>52</v>
      </c>
      <c r="H112" s="33">
        <v>52</v>
      </c>
      <c r="I112" s="33">
        <v>802</v>
      </c>
      <c r="J112" s="574"/>
      <c r="K112" s="53"/>
      <c r="L112" s="53"/>
      <c r="M112" s="539"/>
      <c r="N112" s="50"/>
      <c r="O112" s="50"/>
      <c r="P112" s="539"/>
      <c r="Q112" s="50"/>
    </row>
    <row r="113" spans="1:89" ht="21.75" customHeight="1">
      <c r="A113" s="570"/>
      <c r="B113" s="608" t="s">
        <v>383</v>
      </c>
      <c r="C113" s="576">
        <v>66.98</v>
      </c>
      <c r="D113" s="573" t="s">
        <v>13</v>
      </c>
      <c r="E113" s="33">
        <v>1666.5</v>
      </c>
      <c r="F113" s="33">
        <v>111622</v>
      </c>
      <c r="G113" s="33">
        <v>250</v>
      </c>
      <c r="H113" s="33">
        <v>16745</v>
      </c>
      <c r="I113" s="33">
        <v>128367</v>
      </c>
      <c r="J113" s="574"/>
      <c r="K113" s="53"/>
      <c r="L113" s="53"/>
      <c r="M113" s="539"/>
      <c r="N113" s="50"/>
      <c r="O113" s="50"/>
      <c r="P113" s="539"/>
      <c r="Q113" s="50"/>
      <c r="S113" s="50"/>
      <c r="T113" s="50"/>
      <c r="U113" s="50"/>
      <c r="V113" s="50"/>
      <c r="W113" s="50"/>
      <c r="X113" s="50"/>
      <c r="Y113" s="50"/>
      <c r="Z113" s="50"/>
      <c r="AA113" s="50"/>
      <c r="AB113" s="48"/>
      <c r="AJ113" s="50"/>
      <c r="AK113" s="50"/>
      <c r="AL113" s="50"/>
      <c r="AM113" s="50"/>
      <c r="AT113" s="50"/>
      <c r="AU113" s="50"/>
      <c r="AV113" s="50"/>
      <c r="AW113" s="50"/>
    </row>
    <row r="114" spans="1:89" ht="21.75" customHeight="1">
      <c r="A114" s="570"/>
      <c r="B114" s="39" t="s">
        <v>385</v>
      </c>
      <c r="C114" s="576">
        <v>710.68</v>
      </c>
      <c r="D114" s="573" t="s">
        <v>13</v>
      </c>
      <c r="E114" s="33">
        <v>91</v>
      </c>
      <c r="F114" s="33">
        <v>64672</v>
      </c>
      <c r="G114" s="33">
        <v>87</v>
      </c>
      <c r="H114" s="33">
        <v>61829</v>
      </c>
      <c r="I114" s="33">
        <v>126501</v>
      </c>
      <c r="J114" s="574"/>
      <c r="K114" s="53"/>
      <c r="L114" s="53"/>
      <c r="M114" s="539"/>
      <c r="N114" s="50"/>
      <c r="O114" s="50"/>
      <c r="P114" s="539"/>
      <c r="Q114" s="50"/>
      <c r="S114" s="50"/>
      <c r="T114" s="50"/>
      <c r="U114" s="50"/>
      <c r="V114" s="50"/>
      <c r="W114" s="50"/>
      <c r="X114" s="50"/>
      <c r="Y114" s="50"/>
      <c r="Z114" s="50"/>
      <c r="AC114" s="48"/>
      <c r="AD114" s="50"/>
      <c r="AE114" s="50"/>
      <c r="AS114" s="50"/>
      <c r="AX114" s="50"/>
      <c r="AY114" s="50"/>
      <c r="AZ114" s="50"/>
      <c r="BA114" s="50"/>
      <c r="BB114" s="50"/>
      <c r="BC114" s="50"/>
      <c r="BD114" s="50"/>
    </row>
    <row r="115" spans="1:89" ht="21.75" customHeight="1">
      <c r="A115" s="570"/>
      <c r="B115" s="39" t="s">
        <v>1463</v>
      </c>
      <c r="C115" s="576">
        <v>33.06</v>
      </c>
      <c r="D115" s="573" t="s">
        <v>13</v>
      </c>
      <c r="E115" s="33">
        <v>401</v>
      </c>
      <c r="F115" s="33">
        <v>13257</v>
      </c>
      <c r="G115" s="33">
        <v>52</v>
      </c>
      <c r="H115" s="33">
        <v>1719</v>
      </c>
      <c r="I115" s="33">
        <v>14976</v>
      </c>
      <c r="J115" s="574"/>
      <c r="K115" s="53"/>
      <c r="L115" s="53"/>
      <c r="M115" s="539"/>
      <c r="N115" s="50"/>
      <c r="O115" s="50"/>
      <c r="P115" s="539"/>
      <c r="Q115" s="50"/>
      <c r="S115" s="50"/>
      <c r="T115" s="50"/>
      <c r="U115" s="50"/>
      <c r="V115" s="50"/>
      <c r="W115" s="50"/>
      <c r="X115" s="50"/>
      <c r="Y115" s="50"/>
      <c r="Z115" s="50"/>
      <c r="AH115" s="50"/>
      <c r="AN115" s="50"/>
    </row>
    <row r="116" spans="1:89" ht="21.75" customHeight="1">
      <c r="A116" s="570"/>
      <c r="B116" s="607" t="s">
        <v>1457</v>
      </c>
      <c r="C116" s="576"/>
      <c r="D116" s="573"/>
      <c r="E116" s="33"/>
      <c r="F116" s="33"/>
      <c r="G116" s="33"/>
      <c r="H116" s="33"/>
      <c r="I116" s="33"/>
      <c r="J116" s="574"/>
    </row>
    <row r="117" spans="1:89" ht="21.75" customHeight="1">
      <c r="A117" s="570"/>
      <c r="B117" s="39"/>
      <c r="C117" s="576"/>
      <c r="D117" s="573"/>
      <c r="E117" s="33"/>
      <c r="F117" s="33"/>
      <c r="G117" s="33"/>
      <c r="H117" s="33"/>
      <c r="I117" s="33"/>
      <c r="J117" s="574"/>
    </row>
    <row r="118" spans="1:89" ht="21.75" customHeight="1">
      <c r="A118" s="570"/>
      <c r="B118" s="39"/>
      <c r="C118" s="576"/>
      <c r="D118" s="573"/>
      <c r="E118" s="33"/>
      <c r="F118" s="33"/>
      <c r="G118" s="33"/>
      <c r="H118" s="33"/>
      <c r="I118" s="33"/>
      <c r="J118" s="574"/>
    </row>
    <row r="119" spans="1:89" ht="21.75" customHeight="1">
      <c r="A119" s="570"/>
      <c r="B119" s="39"/>
      <c r="C119" s="576"/>
      <c r="D119" s="573"/>
      <c r="E119" s="33"/>
      <c r="F119" s="33"/>
      <c r="G119" s="33"/>
      <c r="H119" s="33"/>
      <c r="I119" s="33"/>
      <c r="J119" s="574"/>
    </row>
    <row r="120" spans="1:89" ht="21.75" customHeight="1">
      <c r="A120" s="570"/>
      <c r="B120" s="39"/>
      <c r="C120" s="576"/>
      <c r="D120" s="573"/>
      <c r="E120" s="33"/>
      <c r="F120" s="33"/>
      <c r="G120" s="33"/>
      <c r="H120" s="33"/>
      <c r="I120" s="33"/>
      <c r="J120" s="574"/>
    </row>
    <row r="121" spans="1:89" ht="21.75" customHeight="1">
      <c r="A121" s="570"/>
      <c r="B121" s="39"/>
      <c r="C121" s="576"/>
      <c r="D121" s="573"/>
      <c r="E121" s="33"/>
      <c r="F121" s="33"/>
      <c r="G121" s="33"/>
      <c r="H121" s="33"/>
      <c r="I121" s="33"/>
      <c r="J121" s="574"/>
    </row>
    <row r="122" spans="1:89" ht="21.75" customHeight="1">
      <c r="A122" s="570"/>
      <c r="B122" s="39"/>
      <c r="C122" s="576"/>
      <c r="D122" s="573"/>
      <c r="E122" s="33"/>
      <c r="F122" s="33"/>
      <c r="G122" s="33"/>
      <c r="H122" s="33"/>
      <c r="I122" s="33"/>
      <c r="J122" s="574"/>
    </row>
    <row r="123" spans="1:89" ht="21.75" customHeight="1">
      <c r="A123" s="570"/>
      <c r="B123" s="39"/>
      <c r="C123" s="576"/>
      <c r="D123" s="573"/>
      <c r="E123" s="33"/>
      <c r="F123" s="33"/>
      <c r="G123" s="33"/>
      <c r="H123" s="33"/>
      <c r="I123" s="33"/>
      <c r="J123" s="574"/>
      <c r="K123" s="44"/>
    </row>
    <row r="124" spans="1:89" ht="21.75" customHeight="1">
      <c r="A124" s="570"/>
      <c r="B124" s="39"/>
      <c r="C124" s="576"/>
      <c r="D124" s="573"/>
      <c r="E124" s="33"/>
      <c r="F124" s="33"/>
      <c r="G124" s="33"/>
      <c r="H124" s="33"/>
      <c r="I124" s="33"/>
      <c r="J124" s="574"/>
    </row>
    <row r="125" spans="1:89" ht="21.75" customHeight="1">
      <c r="A125" s="603"/>
      <c r="B125" s="255" t="s">
        <v>1684</v>
      </c>
      <c r="C125" s="581"/>
      <c r="D125" s="595"/>
      <c r="E125" s="562"/>
      <c r="F125" s="562"/>
      <c r="G125" s="562"/>
      <c r="H125" s="562"/>
      <c r="I125" s="562">
        <v>567749</v>
      </c>
      <c r="J125" s="604"/>
      <c r="R125" s="1053"/>
      <c r="S125" s="1053"/>
      <c r="T125" s="1053"/>
      <c r="U125" s="1053"/>
      <c r="V125" s="1053"/>
      <c r="W125" s="1053"/>
      <c r="X125" s="1053"/>
      <c r="Y125" s="1053"/>
      <c r="Z125" s="1053"/>
      <c r="AA125" s="1053"/>
      <c r="AB125" s="1053"/>
      <c r="AC125" s="1053"/>
      <c r="AD125" s="1053"/>
      <c r="AE125" s="1053"/>
      <c r="AF125" s="1053"/>
      <c r="AG125" s="1053"/>
      <c r="AH125" s="1053"/>
      <c r="AI125" s="1053"/>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53"/>
      <c r="BP125" s="1053"/>
      <c r="BQ125" s="1053"/>
      <c r="BR125" s="1053"/>
      <c r="BS125" s="1053"/>
      <c r="BT125" s="1053"/>
      <c r="BU125" s="1053"/>
      <c r="BV125" s="1053"/>
      <c r="BW125" s="1053"/>
      <c r="BX125" s="1053"/>
      <c r="BY125" s="1053"/>
      <c r="BZ125" s="1053"/>
      <c r="CA125" s="1053"/>
      <c r="CB125" s="1053"/>
      <c r="CC125" s="1053"/>
      <c r="CD125" s="1053"/>
      <c r="CE125" s="1053"/>
      <c r="CF125" s="1053"/>
      <c r="CG125" s="1053"/>
      <c r="CH125" s="1053"/>
      <c r="CI125" s="1053"/>
      <c r="CJ125" s="1053"/>
      <c r="CK125" s="1053"/>
    </row>
    <row r="126" spans="1:89" ht="21.75" customHeight="1">
      <c r="A126" s="609"/>
      <c r="B126" s="566" t="s">
        <v>372</v>
      </c>
      <c r="C126" s="610"/>
      <c r="D126" s="609"/>
      <c r="E126" s="552"/>
      <c r="F126" s="552"/>
      <c r="G126" s="552"/>
      <c r="H126" s="552"/>
      <c r="I126" s="552"/>
      <c r="J126" s="553"/>
      <c r="K126" s="547"/>
      <c r="L126" s="48"/>
      <c r="M126" s="48"/>
      <c r="N126" s="48"/>
      <c r="O126" s="48"/>
      <c r="P126" s="48"/>
      <c r="Q126" s="48"/>
      <c r="R126" s="52"/>
      <c r="S126" s="999"/>
      <c r="T126" s="999"/>
      <c r="U126" s="999"/>
      <c r="V126" s="999"/>
      <c r="W126" s="52"/>
      <c r="X126" s="52"/>
      <c r="Y126" s="52"/>
      <c r="Z126" s="52"/>
      <c r="AA126" s="52"/>
      <c r="AB126" s="52"/>
      <c r="AC126" s="58"/>
      <c r="AD126" s="999"/>
      <c r="AE126" s="52"/>
      <c r="AF126" s="52"/>
      <c r="AG126" s="52"/>
      <c r="AH126" s="58"/>
      <c r="AI126" s="52"/>
      <c r="AJ126" s="52"/>
      <c r="AK126" s="999"/>
      <c r="AL126" s="999"/>
      <c r="AM126" s="999"/>
      <c r="AN126" s="999"/>
      <c r="AO126" s="52"/>
      <c r="AP126" s="52"/>
      <c r="AQ126" s="52"/>
      <c r="AR126" s="52"/>
      <c r="AS126" s="999"/>
      <c r="AT126" s="999"/>
      <c r="AU126" s="999"/>
      <c r="AV126" s="999"/>
      <c r="AW126" s="52"/>
      <c r="AX126" s="52"/>
      <c r="AY126" s="52"/>
      <c r="AZ126" s="52"/>
      <c r="BA126" s="52"/>
      <c r="BB126" s="58"/>
      <c r="BC126" s="52"/>
      <c r="BD126" s="52"/>
      <c r="BE126" s="58"/>
      <c r="BF126" s="52"/>
      <c r="BG126" s="52"/>
      <c r="BH126" s="999"/>
      <c r="BI126" s="999"/>
      <c r="BJ126" s="999"/>
      <c r="BK126" s="999"/>
      <c r="BL126" s="52"/>
      <c r="BM126" s="52"/>
      <c r="BN126" s="52"/>
      <c r="BO126" s="58"/>
      <c r="BP126" s="58"/>
      <c r="BQ126" s="52"/>
      <c r="BR126" s="52"/>
      <c r="BS126" s="52"/>
      <c r="BT126" s="52"/>
      <c r="BU126" s="52"/>
      <c r="BV126" s="999"/>
      <c r="BW126" s="999"/>
      <c r="BX126" s="999"/>
      <c r="BY126" s="999"/>
      <c r="BZ126" s="52"/>
      <c r="CA126" s="52"/>
      <c r="CB126" s="52"/>
      <c r="CC126" s="52"/>
      <c r="CD126" s="52"/>
      <c r="CE126" s="52"/>
      <c r="CF126" s="58"/>
      <c r="CG126" s="52"/>
      <c r="CH126" s="52"/>
      <c r="CI126" s="52"/>
      <c r="CJ126" s="52"/>
      <c r="CK126" s="58"/>
    </row>
    <row r="127" spans="1:89" ht="21.75" customHeight="1">
      <c r="A127" s="49"/>
      <c r="B127" s="47" t="s">
        <v>388</v>
      </c>
      <c r="C127" s="572">
        <v>3328.74</v>
      </c>
      <c r="D127" s="49" t="s">
        <v>13</v>
      </c>
      <c r="E127" s="33">
        <v>193</v>
      </c>
      <c r="F127" s="33">
        <v>642447</v>
      </c>
      <c r="G127" s="33">
        <v>89</v>
      </c>
      <c r="H127" s="33">
        <v>296258</v>
      </c>
      <c r="I127" s="33">
        <v>938705</v>
      </c>
      <c r="J127" s="559"/>
      <c r="K127" s="53"/>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row>
    <row r="128" spans="1:89" ht="21.75" customHeight="1">
      <c r="A128" s="49"/>
      <c r="B128" s="47" t="s">
        <v>389</v>
      </c>
      <c r="C128" s="572">
        <v>16.100000000000001</v>
      </c>
      <c r="D128" s="49" t="s">
        <v>13</v>
      </c>
      <c r="E128" s="33">
        <v>403</v>
      </c>
      <c r="F128" s="33">
        <v>6488</v>
      </c>
      <c r="G128" s="33">
        <v>162</v>
      </c>
      <c r="H128" s="33">
        <v>2608</v>
      </c>
      <c r="I128" s="33">
        <v>9096</v>
      </c>
      <c r="J128" s="559"/>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row>
    <row r="129" spans="1:89" ht="21.75" customHeight="1">
      <c r="A129" s="49"/>
      <c r="B129" s="47" t="s">
        <v>54</v>
      </c>
      <c r="C129" s="572">
        <v>536.65</v>
      </c>
      <c r="D129" s="49" t="s">
        <v>13</v>
      </c>
      <c r="E129" s="33">
        <v>311</v>
      </c>
      <c r="F129" s="33">
        <v>166898</v>
      </c>
      <c r="G129" s="33">
        <v>94</v>
      </c>
      <c r="H129" s="33">
        <v>50445</v>
      </c>
      <c r="I129" s="586">
        <v>217343</v>
      </c>
      <c r="J129" s="559"/>
      <c r="K129" s="27"/>
      <c r="L129" s="53"/>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row>
    <row r="130" spans="1:89" ht="21.75" customHeight="1">
      <c r="A130" s="49"/>
      <c r="B130" s="47" t="s">
        <v>390</v>
      </c>
      <c r="C130" s="572">
        <v>325.33999999999997</v>
      </c>
      <c r="D130" s="49" t="s">
        <v>13</v>
      </c>
      <c r="E130" s="33">
        <v>162</v>
      </c>
      <c r="F130" s="33">
        <v>52705</v>
      </c>
      <c r="G130" s="33">
        <v>56</v>
      </c>
      <c r="H130" s="33">
        <v>18219</v>
      </c>
      <c r="I130" s="33">
        <v>70924</v>
      </c>
      <c r="J130" s="559"/>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row>
    <row r="131" spans="1:89" ht="21.75" customHeight="1">
      <c r="A131" s="49"/>
      <c r="B131" s="47" t="s">
        <v>391</v>
      </c>
      <c r="C131" s="572">
        <v>408.48</v>
      </c>
      <c r="D131" s="49" t="s">
        <v>13</v>
      </c>
      <c r="E131" s="33">
        <v>396</v>
      </c>
      <c r="F131" s="33">
        <v>161758</v>
      </c>
      <c r="G131" s="33">
        <v>78</v>
      </c>
      <c r="H131" s="33">
        <v>31861</v>
      </c>
      <c r="I131" s="33">
        <v>193619</v>
      </c>
      <c r="J131" s="559"/>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row>
    <row r="132" spans="1:89" ht="21.75" customHeight="1">
      <c r="A132" s="49"/>
      <c r="B132" s="47" t="s">
        <v>55</v>
      </c>
      <c r="C132" s="572">
        <v>2933.54</v>
      </c>
      <c r="D132" s="49" t="s">
        <v>14</v>
      </c>
      <c r="E132" s="33">
        <v>108</v>
      </c>
      <c r="F132" s="33">
        <v>316822</v>
      </c>
      <c r="G132" s="33">
        <v>46</v>
      </c>
      <c r="H132" s="33">
        <v>134943</v>
      </c>
      <c r="I132" s="586">
        <v>451765</v>
      </c>
      <c r="J132" s="559"/>
      <c r="K132" s="27"/>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row>
    <row r="133" spans="1:89" ht="21.75" customHeight="1">
      <c r="A133" s="49"/>
      <c r="B133" s="47" t="s">
        <v>56</v>
      </c>
      <c r="C133" s="572">
        <v>297.20999999999998</v>
      </c>
      <c r="D133" s="49" t="s">
        <v>14</v>
      </c>
      <c r="E133" s="33">
        <v>283</v>
      </c>
      <c r="F133" s="33">
        <v>84110</v>
      </c>
      <c r="G133" s="33">
        <v>81</v>
      </c>
      <c r="H133" s="33">
        <v>24074</v>
      </c>
      <c r="I133" s="586">
        <v>108184</v>
      </c>
      <c r="J133" s="611"/>
      <c r="K133" s="54"/>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row>
    <row r="134" spans="1:89" ht="21.75" customHeight="1">
      <c r="A134" s="560"/>
      <c r="B134" s="47" t="s">
        <v>57</v>
      </c>
      <c r="C134" s="572">
        <v>138.26</v>
      </c>
      <c r="D134" s="49" t="s">
        <v>13</v>
      </c>
      <c r="E134" s="33">
        <v>82</v>
      </c>
      <c r="F134" s="33">
        <v>11337</v>
      </c>
      <c r="G134" s="33">
        <v>105</v>
      </c>
      <c r="H134" s="33">
        <v>14517</v>
      </c>
      <c r="I134" s="586">
        <v>25854</v>
      </c>
      <c r="J134" s="611"/>
      <c r="K134" s="54"/>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row>
    <row r="135" spans="1:89" ht="21.75" customHeight="1">
      <c r="A135" s="560"/>
      <c r="B135" s="47" t="s">
        <v>58</v>
      </c>
      <c r="C135" s="572">
        <v>3679.2799999999997</v>
      </c>
      <c r="D135" s="49" t="s">
        <v>13</v>
      </c>
      <c r="E135" s="33">
        <v>82</v>
      </c>
      <c r="F135" s="33">
        <v>301701</v>
      </c>
      <c r="G135" s="33">
        <v>87</v>
      </c>
      <c r="H135" s="33">
        <v>320097</v>
      </c>
      <c r="I135" s="586">
        <v>621798</v>
      </c>
      <c r="J135" s="611"/>
      <c r="K135" s="54"/>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row>
    <row r="136" spans="1:89" ht="21.75" customHeight="1">
      <c r="A136" s="560"/>
      <c r="B136" s="47" t="s">
        <v>59</v>
      </c>
      <c r="C136" s="572">
        <v>2135.06</v>
      </c>
      <c r="D136" s="49" t="s">
        <v>13</v>
      </c>
      <c r="E136" s="33">
        <v>82</v>
      </c>
      <c r="F136" s="33">
        <v>175075</v>
      </c>
      <c r="G136" s="33">
        <v>115</v>
      </c>
      <c r="H136" s="33">
        <v>245532</v>
      </c>
      <c r="I136" s="586">
        <v>420607</v>
      </c>
      <c r="J136" s="611"/>
      <c r="K136" s="54"/>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row>
    <row r="137" spans="1:89" ht="21.75" customHeight="1">
      <c r="A137" s="570"/>
      <c r="B137" s="47" t="s">
        <v>755</v>
      </c>
      <c r="C137" s="576">
        <v>1467.6399999999999</v>
      </c>
      <c r="D137" s="49" t="s">
        <v>13</v>
      </c>
      <c r="E137" s="33">
        <v>49</v>
      </c>
      <c r="F137" s="33">
        <v>71914</v>
      </c>
      <c r="G137" s="33">
        <v>87</v>
      </c>
      <c r="H137" s="33">
        <v>127685</v>
      </c>
      <c r="I137" s="586">
        <v>199599</v>
      </c>
      <c r="J137" s="574"/>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row>
    <row r="138" spans="1:89" ht="21.75" customHeight="1">
      <c r="A138" s="570"/>
      <c r="B138" s="39" t="s">
        <v>1544</v>
      </c>
      <c r="C138" s="576">
        <v>536.9</v>
      </c>
      <c r="D138" s="49" t="s">
        <v>13</v>
      </c>
      <c r="E138" s="33">
        <v>530</v>
      </c>
      <c r="F138" s="33">
        <v>284557</v>
      </c>
      <c r="G138" s="33">
        <v>0</v>
      </c>
      <c r="H138" s="33">
        <v>0</v>
      </c>
      <c r="I138" s="586">
        <v>284557</v>
      </c>
      <c r="J138" s="558"/>
      <c r="K138" s="27"/>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row>
    <row r="139" spans="1:89" ht="21.75" customHeight="1">
      <c r="A139" s="560"/>
      <c r="B139" s="47" t="s">
        <v>392</v>
      </c>
      <c r="C139" s="572">
        <v>409.01</v>
      </c>
      <c r="D139" s="49" t="s">
        <v>13</v>
      </c>
      <c r="E139" s="33">
        <v>859</v>
      </c>
      <c r="F139" s="33">
        <v>351340</v>
      </c>
      <c r="G139" s="33">
        <v>189</v>
      </c>
      <c r="H139" s="33">
        <v>77303</v>
      </c>
      <c r="I139" s="586">
        <v>428643</v>
      </c>
      <c r="J139" s="611"/>
      <c r="K139" s="54"/>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row>
    <row r="140" spans="1:89" ht="21.75" customHeight="1">
      <c r="A140" s="560"/>
      <c r="B140" s="47" t="s">
        <v>393</v>
      </c>
      <c r="C140" s="572">
        <v>66.83</v>
      </c>
      <c r="D140" s="49" t="s">
        <v>13</v>
      </c>
      <c r="E140" s="33">
        <v>642</v>
      </c>
      <c r="F140" s="33">
        <v>42905</v>
      </c>
      <c r="G140" s="33">
        <v>0</v>
      </c>
      <c r="H140" s="33">
        <v>0</v>
      </c>
      <c r="I140" s="586">
        <v>42905</v>
      </c>
      <c r="J140" s="611"/>
      <c r="K140" s="54"/>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row>
    <row r="141" spans="1:89" ht="21.75" customHeight="1">
      <c r="A141" s="49"/>
      <c r="B141" s="612" t="s">
        <v>760</v>
      </c>
      <c r="C141" s="572"/>
      <c r="D141" s="49"/>
      <c r="E141" s="33"/>
      <c r="F141" s="33"/>
      <c r="G141" s="33"/>
      <c r="H141" s="33"/>
      <c r="I141" s="586"/>
      <c r="J141" s="559"/>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c r="CH141" s="50"/>
      <c r="CI141" s="50"/>
      <c r="CJ141" s="50"/>
      <c r="CK141" s="50"/>
    </row>
    <row r="142" spans="1:89" ht="21.75" customHeight="1">
      <c r="A142" s="613"/>
      <c r="B142" s="614" t="s">
        <v>1464</v>
      </c>
      <c r="C142" s="615">
        <v>286.42</v>
      </c>
      <c r="D142" s="613" t="s">
        <v>13</v>
      </c>
      <c r="E142" s="562">
        <v>2800</v>
      </c>
      <c r="F142" s="562">
        <v>801976</v>
      </c>
      <c r="G142" s="562">
        <v>0</v>
      </c>
      <c r="H142" s="562">
        <v>0</v>
      </c>
      <c r="I142" s="616">
        <v>801976</v>
      </c>
      <c r="J142" s="563"/>
      <c r="K142" s="27"/>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row>
    <row r="143" spans="1:89" ht="21.75" customHeight="1">
      <c r="A143" s="609"/>
      <c r="B143" s="617" t="s">
        <v>1506</v>
      </c>
      <c r="C143" s="610">
        <v>88.88</v>
      </c>
      <c r="D143" s="609" t="s">
        <v>13</v>
      </c>
      <c r="E143" s="552">
        <v>452</v>
      </c>
      <c r="F143" s="552">
        <v>40174</v>
      </c>
      <c r="G143" s="552">
        <v>0</v>
      </c>
      <c r="H143" s="552">
        <v>0</v>
      </c>
      <c r="I143" s="618">
        <v>40174</v>
      </c>
      <c r="J143" s="553"/>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row>
    <row r="144" spans="1:89" ht="21.75" customHeight="1">
      <c r="A144" s="49"/>
      <c r="B144" s="47" t="s">
        <v>1507</v>
      </c>
      <c r="C144" s="572"/>
      <c r="D144" s="49"/>
      <c r="E144" s="33"/>
      <c r="F144" s="33"/>
      <c r="G144" s="33"/>
      <c r="H144" s="33"/>
      <c r="I144" s="586"/>
      <c r="J144" s="559"/>
      <c r="P144" s="50"/>
      <c r="AQ144" s="50"/>
      <c r="AZ144" s="50"/>
      <c r="BA144" s="50"/>
      <c r="BB144" s="50"/>
      <c r="BC144" s="50"/>
      <c r="BD144" s="50"/>
      <c r="BE144" s="50"/>
      <c r="BF144" s="50"/>
      <c r="BO144" s="50"/>
      <c r="BP144" s="50"/>
      <c r="BQ144" s="50"/>
      <c r="BR144" s="50"/>
      <c r="BS144" s="50"/>
      <c r="BT144" s="50"/>
    </row>
    <row r="145" spans="1:89" ht="21.75" customHeight="1">
      <c r="A145" s="49"/>
      <c r="B145" s="47" t="s">
        <v>1506</v>
      </c>
      <c r="C145" s="572">
        <v>17.670000000000002</v>
      </c>
      <c r="D145" s="49" t="s">
        <v>13</v>
      </c>
      <c r="E145" s="33">
        <v>452</v>
      </c>
      <c r="F145" s="33">
        <v>7987</v>
      </c>
      <c r="G145" s="33">
        <v>0</v>
      </c>
      <c r="H145" s="33">
        <v>0</v>
      </c>
      <c r="I145" s="586">
        <v>7987</v>
      </c>
      <c r="J145" s="559"/>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row>
    <row r="146" spans="1:89" ht="21.75" customHeight="1">
      <c r="A146" s="49"/>
      <c r="B146" s="47" t="s">
        <v>756</v>
      </c>
      <c r="C146" s="572"/>
      <c r="D146" s="49"/>
      <c r="E146" s="33"/>
      <c r="F146" s="33"/>
      <c r="G146" s="33"/>
      <c r="H146" s="33"/>
      <c r="I146" s="586"/>
      <c r="J146" s="559"/>
      <c r="P146" s="50"/>
      <c r="AQ146" s="50"/>
      <c r="AZ146" s="50"/>
      <c r="BA146" s="50"/>
      <c r="BB146" s="50"/>
      <c r="BC146" s="50"/>
      <c r="BD146" s="50"/>
      <c r="BE146" s="50"/>
      <c r="BF146" s="50"/>
      <c r="BO146" s="50"/>
      <c r="BP146" s="50"/>
      <c r="BQ146" s="50"/>
      <c r="BR146" s="50"/>
      <c r="BS146" s="50"/>
      <c r="BT146" s="50"/>
    </row>
    <row r="147" spans="1:89" ht="21.75" customHeight="1">
      <c r="A147" s="570"/>
      <c r="B147" s="39" t="s">
        <v>1508</v>
      </c>
      <c r="C147" s="576">
        <v>52.47</v>
      </c>
      <c r="D147" s="573" t="s">
        <v>39</v>
      </c>
      <c r="E147" s="33">
        <v>30.99</v>
      </c>
      <c r="F147" s="33">
        <v>1626</v>
      </c>
      <c r="G147" s="33">
        <v>10</v>
      </c>
      <c r="H147" s="33">
        <v>525</v>
      </c>
      <c r="I147" s="586">
        <v>2151</v>
      </c>
      <c r="J147" s="574"/>
      <c r="K147" s="27"/>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row>
    <row r="148" spans="1:89" ht="21.75" customHeight="1">
      <c r="A148" s="49"/>
      <c r="B148" s="47" t="s">
        <v>759</v>
      </c>
      <c r="C148" s="572">
        <v>26.15</v>
      </c>
      <c r="D148" s="49" t="s">
        <v>14</v>
      </c>
      <c r="E148" s="33">
        <v>359</v>
      </c>
      <c r="F148" s="33">
        <v>9388</v>
      </c>
      <c r="G148" s="33">
        <v>0</v>
      </c>
      <c r="H148" s="33">
        <v>0</v>
      </c>
      <c r="I148" s="586">
        <v>9388</v>
      </c>
      <c r="J148" s="559"/>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c r="CH148" s="50"/>
      <c r="CI148" s="50"/>
      <c r="CJ148" s="50"/>
      <c r="CK148" s="50"/>
    </row>
    <row r="149" spans="1:89" ht="21.75" customHeight="1">
      <c r="A149" s="570"/>
      <c r="B149" s="47" t="s">
        <v>737</v>
      </c>
      <c r="C149" s="572">
        <v>263.27999999999997</v>
      </c>
      <c r="D149" s="49" t="s">
        <v>14</v>
      </c>
      <c r="E149" s="33">
        <v>718</v>
      </c>
      <c r="F149" s="33">
        <v>189035</v>
      </c>
      <c r="G149" s="33">
        <v>0</v>
      </c>
      <c r="H149" s="33">
        <v>0</v>
      </c>
      <c r="I149" s="586">
        <v>189035</v>
      </c>
      <c r="J149" s="559"/>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row>
    <row r="150" spans="1:89" ht="21.75" customHeight="1">
      <c r="A150" s="570"/>
      <c r="B150" s="47" t="s">
        <v>758</v>
      </c>
      <c r="C150" s="572">
        <v>2.2000000000000002</v>
      </c>
      <c r="D150" s="49" t="s">
        <v>14</v>
      </c>
      <c r="E150" s="33">
        <v>503</v>
      </c>
      <c r="F150" s="33">
        <v>1107</v>
      </c>
      <c r="G150" s="33">
        <v>0</v>
      </c>
      <c r="H150" s="33">
        <v>0</v>
      </c>
      <c r="I150" s="586">
        <v>1107</v>
      </c>
      <c r="J150" s="559"/>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row>
    <row r="151" spans="1:89" ht="21.75" customHeight="1">
      <c r="A151" s="570"/>
      <c r="B151" s="47" t="s">
        <v>736</v>
      </c>
      <c r="C151" s="572">
        <v>36</v>
      </c>
      <c r="D151" s="49" t="s">
        <v>14</v>
      </c>
      <c r="E151" s="33">
        <v>503</v>
      </c>
      <c r="F151" s="33">
        <v>18108</v>
      </c>
      <c r="G151" s="33">
        <v>0</v>
      </c>
      <c r="H151" s="33">
        <v>0</v>
      </c>
      <c r="I151" s="586">
        <v>18108</v>
      </c>
      <c r="J151" s="559"/>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row>
    <row r="152" spans="1:89" ht="21.75" customHeight="1">
      <c r="A152" s="49"/>
      <c r="B152" s="47" t="s">
        <v>757</v>
      </c>
      <c r="C152" s="572">
        <v>32.5</v>
      </c>
      <c r="D152" s="49" t="s">
        <v>14</v>
      </c>
      <c r="E152" s="33">
        <v>359</v>
      </c>
      <c r="F152" s="33">
        <v>11668</v>
      </c>
      <c r="G152" s="33">
        <v>0</v>
      </c>
      <c r="H152" s="33">
        <v>0</v>
      </c>
      <c r="I152" s="586">
        <v>11668</v>
      </c>
      <c r="J152" s="559"/>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c r="CH152" s="50"/>
      <c r="CI152" s="50"/>
      <c r="CJ152" s="50"/>
      <c r="CK152" s="50"/>
    </row>
    <row r="153" spans="1:89" ht="21.75" customHeight="1">
      <c r="A153" s="570"/>
      <c r="B153" s="39" t="s">
        <v>1543</v>
      </c>
      <c r="C153" s="576">
        <v>13</v>
      </c>
      <c r="D153" s="49" t="s">
        <v>13</v>
      </c>
      <c r="E153" s="33">
        <v>436</v>
      </c>
      <c r="F153" s="33">
        <v>5668</v>
      </c>
      <c r="G153" s="33">
        <v>95</v>
      </c>
      <c r="H153" s="33">
        <v>1235</v>
      </c>
      <c r="I153" s="586">
        <v>6903</v>
      </c>
      <c r="J153" s="558"/>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row>
    <row r="154" spans="1:89" ht="21.75" customHeight="1">
      <c r="A154" s="570"/>
      <c r="B154" s="39"/>
      <c r="C154" s="576"/>
      <c r="D154" s="573"/>
      <c r="E154" s="33"/>
      <c r="F154" s="33"/>
      <c r="G154" s="33"/>
      <c r="H154" s="33"/>
      <c r="I154" s="33"/>
      <c r="J154" s="574"/>
    </row>
    <row r="155" spans="1:89" ht="21.75" customHeight="1">
      <c r="A155" s="570"/>
      <c r="B155" s="39"/>
      <c r="C155" s="576"/>
      <c r="D155" s="573"/>
      <c r="E155" s="33"/>
      <c r="F155" s="33"/>
      <c r="G155" s="33"/>
      <c r="H155" s="33"/>
      <c r="I155" s="33"/>
      <c r="J155" s="574"/>
    </row>
    <row r="156" spans="1:89" ht="21.75" customHeight="1">
      <c r="A156" s="570"/>
      <c r="B156" s="39"/>
      <c r="C156" s="576"/>
      <c r="D156" s="573"/>
      <c r="E156" s="33"/>
      <c r="F156" s="33"/>
      <c r="G156" s="33"/>
      <c r="H156" s="33"/>
      <c r="I156" s="33"/>
      <c r="J156" s="574"/>
    </row>
    <row r="157" spans="1:89" ht="21.75" customHeight="1">
      <c r="A157" s="49"/>
      <c r="B157" s="47"/>
      <c r="C157" s="572"/>
      <c r="D157" s="49"/>
      <c r="E157" s="33"/>
      <c r="F157" s="33"/>
      <c r="G157" s="33"/>
      <c r="H157" s="33"/>
      <c r="I157" s="586"/>
      <c r="J157" s="559"/>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row>
    <row r="158" spans="1:89" ht="21.75" customHeight="1">
      <c r="A158" s="49"/>
      <c r="C158" s="572"/>
      <c r="D158" s="49"/>
      <c r="E158" s="33"/>
      <c r="F158" s="33"/>
      <c r="G158" s="33"/>
      <c r="H158" s="33"/>
      <c r="I158" s="586"/>
      <c r="J158" s="559"/>
      <c r="K158" s="30"/>
      <c r="L158" s="53"/>
      <c r="M158" s="50"/>
      <c r="N158" s="50"/>
      <c r="O158" s="50"/>
      <c r="P158" s="50"/>
      <c r="Q158" s="50"/>
      <c r="R158" s="50"/>
      <c r="S158" s="50"/>
      <c r="T158" s="50"/>
      <c r="U158" s="30"/>
      <c r="V158" s="50"/>
      <c r="W158" s="50"/>
      <c r="X158" s="50"/>
      <c r="Y158" s="50"/>
      <c r="Z158" s="50"/>
      <c r="AA158" s="50"/>
      <c r="AB158" s="50"/>
      <c r="AC158" s="50"/>
      <c r="AD158" s="50"/>
      <c r="AE158" s="50"/>
      <c r="AF158" s="50"/>
    </row>
    <row r="159" spans="1:89" ht="21.75" customHeight="1">
      <c r="A159" s="561"/>
      <c r="B159" s="255" t="s">
        <v>1685</v>
      </c>
      <c r="C159" s="615"/>
      <c r="D159" s="613"/>
      <c r="E159" s="562"/>
      <c r="F159" s="562"/>
      <c r="G159" s="562"/>
      <c r="H159" s="562"/>
      <c r="I159" s="562">
        <v>5102096</v>
      </c>
      <c r="J159" s="563"/>
      <c r="P159" s="50"/>
      <c r="Q159" s="50"/>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row>
    <row r="160" spans="1:89" ht="21.75" customHeight="1">
      <c r="A160" s="619"/>
      <c r="B160" s="620" t="s">
        <v>397</v>
      </c>
      <c r="C160" s="610"/>
      <c r="D160" s="609"/>
      <c r="E160" s="552"/>
      <c r="F160" s="552"/>
      <c r="G160" s="552"/>
      <c r="H160" s="552"/>
      <c r="I160" s="552"/>
      <c r="J160" s="553"/>
      <c r="K160" s="48"/>
      <c r="L160" s="48"/>
      <c r="M160" s="48"/>
      <c r="N160" s="48"/>
      <c r="O160" s="48"/>
      <c r="P160" s="48"/>
      <c r="Q160" s="48"/>
      <c r="R160" s="313"/>
      <c r="S160" s="313"/>
      <c r="T160" s="48"/>
      <c r="U160" s="48"/>
      <c r="V160" s="48"/>
      <c r="W160" s="48"/>
      <c r="X160" s="48"/>
      <c r="Y160" s="48"/>
      <c r="Z160" s="303"/>
      <c r="AA160" s="48"/>
      <c r="AB160" s="48"/>
      <c r="AC160" s="48"/>
      <c r="AD160" s="48"/>
      <c r="AE160" s="48"/>
      <c r="AF160" s="48"/>
      <c r="AG160" s="303"/>
      <c r="AH160" s="48"/>
      <c r="AI160" s="48"/>
      <c r="AJ160" s="48"/>
      <c r="AK160" s="48"/>
      <c r="AL160" s="48"/>
      <c r="AM160" s="48"/>
      <c r="AN160" s="48"/>
      <c r="AO160" s="48"/>
      <c r="AP160" s="48"/>
      <c r="AQ160" s="303"/>
      <c r="AR160" s="1000"/>
      <c r="AS160" s="313"/>
      <c r="AT160" s="313"/>
      <c r="AU160" s="314"/>
      <c r="AV160" s="48"/>
      <c r="AW160" s="303"/>
      <c r="AX160" s="48"/>
      <c r="AY160" s="48"/>
      <c r="AZ160" s="48"/>
      <c r="BA160" s="1000"/>
      <c r="BB160" s="48"/>
      <c r="BC160" s="48"/>
      <c r="BD160" s="48"/>
      <c r="BE160" s="48"/>
      <c r="BF160" s="48"/>
      <c r="BG160" s="48"/>
      <c r="BH160" s="48"/>
      <c r="BI160" s="48"/>
    </row>
    <row r="161" spans="1:61" s="38" customFormat="1" ht="19.7" customHeight="1">
      <c r="A161" s="49"/>
      <c r="B161" s="47" t="s">
        <v>595</v>
      </c>
      <c r="C161" s="572">
        <v>1635.87</v>
      </c>
      <c r="D161" s="49" t="s">
        <v>13</v>
      </c>
      <c r="E161" s="33">
        <v>1263</v>
      </c>
      <c r="F161" s="33">
        <v>2066104</v>
      </c>
      <c r="G161" s="33">
        <v>222</v>
      </c>
      <c r="H161" s="33">
        <v>363163</v>
      </c>
      <c r="I161" s="586">
        <v>2429267</v>
      </c>
      <c r="J161" s="559"/>
      <c r="K161" s="50"/>
      <c r="L161" s="50"/>
      <c r="M161" s="50"/>
      <c r="N161" s="50"/>
      <c r="O161" s="50"/>
      <c r="P161" s="50"/>
      <c r="Q161" s="50"/>
      <c r="R161" s="50"/>
      <c r="S161" s="48"/>
      <c r="T161" s="50"/>
      <c r="U161" s="50"/>
      <c r="V161" s="50"/>
      <c r="W161" s="50"/>
      <c r="X161" s="50"/>
      <c r="Y161" s="50"/>
      <c r="Z161" s="50"/>
      <c r="AA161" s="50"/>
      <c r="AB161" s="50"/>
      <c r="AC161" s="50"/>
      <c r="AD161" s="50"/>
      <c r="AE161" s="50"/>
      <c r="AF161" s="50"/>
      <c r="AG161" s="50"/>
      <c r="AH161" s="50"/>
      <c r="AI161" s="50"/>
      <c r="AJ161" s="50"/>
      <c r="AK161" s="48"/>
      <c r="AL161" s="50"/>
      <c r="AM161" s="50"/>
      <c r="AN161" s="50"/>
      <c r="AO161" s="48"/>
      <c r="AP161" s="50"/>
      <c r="AQ161" s="50"/>
      <c r="AR161" s="50"/>
      <c r="AS161" s="50"/>
      <c r="AT161" s="50"/>
      <c r="AU161" s="50"/>
      <c r="AV161" s="50"/>
      <c r="AW161" s="50"/>
      <c r="AX161" s="50"/>
      <c r="AY161" s="50"/>
      <c r="AZ161" s="50"/>
      <c r="BA161" s="50"/>
      <c r="BB161" s="50"/>
      <c r="BC161" s="50"/>
      <c r="BD161" s="50"/>
      <c r="BE161" s="50"/>
      <c r="BF161" s="50"/>
      <c r="BG161" s="50"/>
      <c r="BH161" s="50"/>
      <c r="BI161" s="50"/>
    </row>
    <row r="162" spans="1:61" ht="19.7" customHeight="1">
      <c r="A162" s="49"/>
      <c r="B162" s="47" t="s">
        <v>1466</v>
      </c>
      <c r="C162" s="572">
        <v>520.4</v>
      </c>
      <c r="D162" s="49" t="s">
        <v>13</v>
      </c>
      <c r="E162" s="33">
        <v>996</v>
      </c>
      <c r="F162" s="33">
        <v>518318</v>
      </c>
      <c r="G162" s="33">
        <v>222</v>
      </c>
      <c r="H162" s="33">
        <v>115529</v>
      </c>
      <c r="I162" s="586">
        <v>633847</v>
      </c>
      <c r="J162" s="559"/>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row>
    <row r="163" spans="1:61" ht="19.7" customHeight="1">
      <c r="A163" s="49"/>
      <c r="B163" s="47" t="s">
        <v>1465</v>
      </c>
      <c r="C163" s="572">
        <v>0</v>
      </c>
      <c r="D163" s="49" t="s">
        <v>13</v>
      </c>
      <c r="E163" s="33">
        <v>887</v>
      </c>
      <c r="F163" s="33">
        <v>0</v>
      </c>
      <c r="G163" s="33">
        <v>0</v>
      </c>
      <c r="H163" s="33">
        <v>0</v>
      </c>
      <c r="I163" s="586">
        <v>0</v>
      </c>
      <c r="J163" s="559"/>
      <c r="K163" s="50"/>
      <c r="L163" s="50"/>
      <c r="M163" s="539"/>
      <c r="N163" s="50"/>
      <c r="O163" s="50"/>
      <c r="P163" s="50"/>
      <c r="Q163" s="50"/>
      <c r="R163" s="50"/>
      <c r="S163" s="50"/>
      <c r="T163" s="50"/>
      <c r="U163" s="50"/>
      <c r="V163" s="50"/>
      <c r="W163" s="50"/>
      <c r="X163" s="50"/>
      <c r="Y163" s="50"/>
      <c r="Z163" s="50"/>
      <c r="AA163" s="50"/>
      <c r="AB163" s="50"/>
      <c r="AC163" s="50"/>
      <c r="AD163" s="48"/>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row>
    <row r="164" spans="1:61" ht="19.7" customHeight="1">
      <c r="A164" s="49"/>
      <c r="B164" s="257" t="s">
        <v>1665</v>
      </c>
      <c r="C164" s="572">
        <v>0</v>
      </c>
      <c r="D164" s="49" t="s">
        <v>14</v>
      </c>
      <c r="E164" s="33">
        <v>105</v>
      </c>
      <c r="F164" s="33">
        <v>0</v>
      </c>
      <c r="G164" s="33">
        <v>0</v>
      </c>
      <c r="H164" s="33">
        <v>0</v>
      </c>
      <c r="I164" s="586">
        <v>0</v>
      </c>
      <c r="J164" s="559"/>
      <c r="K164" s="50"/>
      <c r="L164" s="50"/>
      <c r="M164" s="539"/>
      <c r="N164" s="50"/>
      <c r="O164" s="50"/>
      <c r="P164" s="50"/>
      <c r="Q164" s="50"/>
      <c r="R164" s="50"/>
      <c r="S164" s="50"/>
      <c r="T164" s="50"/>
      <c r="U164" s="50"/>
      <c r="V164" s="50"/>
      <c r="W164" s="50"/>
      <c r="X164" s="50"/>
      <c r="Y164" s="50"/>
      <c r="Z164" s="50"/>
      <c r="AA164" s="50"/>
      <c r="AB164" s="50"/>
      <c r="AC164" s="50"/>
      <c r="AD164" s="48"/>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row>
    <row r="165" spans="1:61" ht="19.7" customHeight="1">
      <c r="A165" s="49"/>
      <c r="B165" s="47" t="s">
        <v>596</v>
      </c>
      <c r="C165" s="572">
        <v>57.18</v>
      </c>
      <c r="D165" s="49" t="s">
        <v>13</v>
      </c>
      <c r="E165" s="33">
        <v>1263</v>
      </c>
      <c r="F165" s="33">
        <v>72218</v>
      </c>
      <c r="G165" s="33">
        <v>222</v>
      </c>
      <c r="H165" s="33">
        <v>12694</v>
      </c>
      <c r="I165" s="586">
        <v>84912</v>
      </c>
      <c r="J165" s="559"/>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row>
    <row r="166" spans="1:61" ht="19.7" customHeight="1">
      <c r="A166" s="49"/>
      <c r="B166" s="47" t="s">
        <v>597</v>
      </c>
      <c r="C166" s="572">
        <v>674.62</v>
      </c>
      <c r="D166" s="49" t="s">
        <v>14</v>
      </c>
      <c r="E166" s="33">
        <v>50</v>
      </c>
      <c r="F166" s="33">
        <v>33731</v>
      </c>
      <c r="G166" s="33">
        <v>45</v>
      </c>
      <c r="H166" s="33">
        <v>30358</v>
      </c>
      <c r="I166" s="586">
        <v>64089</v>
      </c>
      <c r="J166" s="559"/>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48"/>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row>
    <row r="167" spans="1:61" ht="19.7" customHeight="1">
      <c r="A167" s="49"/>
      <c r="B167" s="257" t="s">
        <v>1467</v>
      </c>
      <c r="C167" s="572">
        <v>549.25</v>
      </c>
      <c r="D167" s="49" t="s">
        <v>13</v>
      </c>
      <c r="E167" s="33">
        <v>1221</v>
      </c>
      <c r="F167" s="33">
        <v>670634</v>
      </c>
      <c r="G167" s="33">
        <v>157</v>
      </c>
      <c r="H167" s="33">
        <v>86232</v>
      </c>
      <c r="I167" s="586">
        <v>756866</v>
      </c>
      <c r="J167" s="559"/>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48"/>
      <c r="AL167" s="48"/>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row>
    <row r="168" spans="1:61" ht="19.7" customHeight="1">
      <c r="A168" s="49"/>
      <c r="B168" s="47" t="s">
        <v>598</v>
      </c>
      <c r="C168" s="572">
        <v>771.42</v>
      </c>
      <c r="D168" s="49" t="s">
        <v>13</v>
      </c>
      <c r="E168" s="33">
        <v>485.97886393659178</v>
      </c>
      <c r="F168" s="33">
        <v>374894</v>
      </c>
      <c r="G168" s="33">
        <v>0</v>
      </c>
      <c r="H168" s="33">
        <v>0</v>
      </c>
      <c r="I168" s="586">
        <v>374894</v>
      </c>
      <c r="J168" s="559"/>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2"/>
      <c r="AH168" s="52"/>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row>
    <row r="169" spans="1:61" ht="19.7" customHeight="1">
      <c r="A169" s="49"/>
      <c r="B169" s="47" t="s">
        <v>1468</v>
      </c>
      <c r="C169" s="572">
        <v>1030.03</v>
      </c>
      <c r="D169" s="49" t="s">
        <v>13</v>
      </c>
      <c r="E169" s="33">
        <v>850</v>
      </c>
      <c r="F169" s="33">
        <v>875526</v>
      </c>
      <c r="G169" s="33">
        <v>0</v>
      </c>
      <c r="H169" s="33">
        <v>0</v>
      </c>
      <c r="I169" s="586">
        <v>875526</v>
      </c>
      <c r="J169" s="559"/>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2"/>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row>
    <row r="170" spans="1:61" ht="19.7" customHeight="1">
      <c r="A170" s="49"/>
      <c r="B170" s="621" t="s">
        <v>605</v>
      </c>
      <c r="C170" s="572">
        <v>0</v>
      </c>
      <c r="D170" s="49" t="s">
        <v>13</v>
      </c>
      <c r="E170" s="33">
        <v>643</v>
      </c>
      <c r="F170" s="33">
        <v>0</v>
      </c>
      <c r="G170" s="33">
        <v>79</v>
      </c>
      <c r="H170" s="33">
        <v>0</v>
      </c>
      <c r="I170" s="586">
        <v>0</v>
      </c>
      <c r="J170" s="559"/>
      <c r="K170" s="50"/>
      <c r="L170" s="50"/>
      <c r="M170" s="50"/>
      <c r="N170" s="50"/>
      <c r="O170" s="50"/>
      <c r="P170" s="50"/>
      <c r="Q170" s="539"/>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row>
    <row r="171" spans="1:61" ht="19.7" customHeight="1">
      <c r="A171" s="49"/>
      <c r="B171" s="47" t="s">
        <v>396</v>
      </c>
      <c r="C171" s="572">
        <v>0</v>
      </c>
      <c r="D171" s="49" t="s">
        <v>13</v>
      </c>
      <c r="E171" s="33">
        <v>750</v>
      </c>
      <c r="F171" s="33">
        <v>0</v>
      </c>
      <c r="G171" s="33">
        <v>0</v>
      </c>
      <c r="H171" s="33">
        <v>0</v>
      </c>
      <c r="I171" s="586">
        <v>0</v>
      </c>
      <c r="J171" s="559"/>
      <c r="K171" s="50"/>
      <c r="L171" s="50"/>
      <c r="M171" s="539"/>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row>
    <row r="172" spans="1:61" ht="19.7" customHeight="1">
      <c r="A172" s="49"/>
      <c r="B172" s="47" t="s">
        <v>395</v>
      </c>
      <c r="C172" s="572">
        <v>204.64</v>
      </c>
      <c r="D172" s="49" t="s">
        <v>13</v>
      </c>
      <c r="E172" s="33">
        <v>337</v>
      </c>
      <c r="F172" s="33">
        <v>68964</v>
      </c>
      <c r="G172" s="33">
        <v>104</v>
      </c>
      <c r="H172" s="33">
        <v>21283</v>
      </c>
      <c r="I172" s="586">
        <v>90247</v>
      </c>
      <c r="J172" s="559"/>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row>
    <row r="173" spans="1:61" ht="19.7" customHeight="1">
      <c r="A173" s="49"/>
      <c r="B173" s="47" t="s">
        <v>687</v>
      </c>
      <c r="C173" s="572">
        <v>12.97</v>
      </c>
      <c r="D173" s="49" t="s">
        <v>13</v>
      </c>
      <c r="E173" s="33">
        <v>337</v>
      </c>
      <c r="F173" s="33">
        <v>4371</v>
      </c>
      <c r="G173" s="33">
        <v>104</v>
      </c>
      <c r="H173" s="33">
        <v>1349</v>
      </c>
      <c r="I173" s="586">
        <v>5720</v>
      </c>
      <c r="J173" s="559"/>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row>
    <row r="174" spans="1:61" ht="19.7" customHeight="1">
      <c r="A174" s="560"/>
      <c r="B174" s="622" t="s">
        <v>603</v>
      </c>
      <c r="C174" s="572"/>
      <c r="D174" s="49"/>
      <c r="E174" s="33"/>
      <c r="F174" s="33"/>
      <c r="G174" s="33"/>
      <c r="H174" s="33"/>
      <c r="I174" s="586"/>
      <c r="J174" s="559"/>
      <c r="K174" s="27"/>
      <c r="L174" s="50"/>
      <c r="M174" s="50"/>
      <c r="N174" s="50"/>
      <c r="O174" s="50"/>
      <c r="P174" s="50"/>
      <c r="Q174" s="50"/>
      <c r="R174" s="48"/>
      <c r="S174" s="48"/>
      <c r="T174" s="48"/>
      <c r="U174" s="48"/>
      <c r="V174" s="50"/>
      <c r="W174" s="50"/>
      <c r="X174" s="50"/>
      <c r="Y174" s="50"/>
      <c r="Z174" s="50"/>
      <c r="AA174" s="50"/>
      <c r="AB174" s="50"/>
      <c r="AC174" s="50"/>
      <c r="AD174" s="48"/>
      <c r="AE174" s="48"/>
      <c r="AF174" s="50"/>
      <c r="AG174" s="52"/>
      <c r="AH174" s="52"/>
      <c r="AK174" s="50"/>
      <c r="AL174" s="50"/>
      <c r="AM174" s="50"/>
      <c r="AN174" s="50"/>
      <c r="AO174" s="50"/>
      <c r="AP174" s="50"/>
      <c r="AQ174" s="50"/>
      <c r="AR174" s="50"/>
      <c r="AS174" s="27"/>
      <c r="AT174" s="50"/>
      <c r="AU174" s="50"/>
      <c r="AV174" s="50"/>
      <c r="AW174" s="50"/>
      <c r="AX174" s="50"/>
      <c r="AY174" s="50"/>
      <c r="AZ174" s="50"/>
      <c r="BA174" s="50"/>
      <c r="BB174" s="50"/>
      <c r="BC174" s="50"/>
      <c r="BD174" s="50"/>
      <c r="BE174" s="50"/>
      <c r="BF174" s="50"/>
      <c r="BG174" s="50"/>
      <c r="BH174" s="50"/>
      <c r="BI174" s="50"/>
    </row>
    <row r="175" spans="1:61" ht="19.7" customHeight="1">
      <c r="A175" s="49"/>
      <c r="B175" s="47" t="s">
        <v>604</v>
      </c>
      <c r="C175" s="572">
        <v>12.36</v>
      </c>
      <c r="D175" s="49" t="s">
        <v>13</v>
      </c>
      <c r="E175" s="33">
        <v>695</v>
      </c>
      <c r="F175" s="33">
        <v>8590</v>
      </c>
      <c r="G175" s="33">
        <v>184</v>
      </c>
      <c r="H175" s="33">
        <v>2274</v>
      </c>
      <c r="I175" s="586">
        <v>10864</v>
      </c>
      <c r="J175" s="559"/>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row>
    <row r="176" spans="1:61" ht="19.7" customHeight="1">
      <c r="A176" s="49"/>
      <c r="B176" s="47" t="s">
        <v>395</v>
      </c>
      <c r="C176" s="572">
        <v>3</v>
      </c>
      <c r="D176" s="49" t="s">
        <v>13</v>
      </c>
      <c r="E176" s="33">
        <v>337</v>
      </c>
      <c r="F176" s="33">
        <v>1011</v>
      </c>
      <c r="G176" s="33">
        <v>104</v>
      </c>
      <c r="H176" s="33">
        <v>312</v>
      </c>
      <c r="I176" s="586">
        <v>1323</v>
      </c>
      <c r="J176" s="559"/>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row>
    <row r="177" spans="1:61" ht="19.7" customHeight="1">
      <c r="A177" s="49"/>
      <c r="B177" s="47" t="s">
        <v>687</v>
      </c>
      <c r="C177" s="572">
        <v>0.27</v>
      </c>
      <c r="D177" s="49" t="s">
        <v>13</v>
      </c>
      <c r="E177" s="33">
        <v>337</v>
      </c>
      <c r="F177" s="33">
        <v>91</v>
      </c>
      <c r="G177" s="33">
        <v>104</v>
      </c>
      <c r="H177" s="33">
        <v>28</v>
      </c>
      <c r="I177" s="586">
        <v>119</v>
      </c>
      <c r="J177" s="559"/>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row>
    <row r="178" spans="1:61" ht="19.7" customHeight="1">
      <c r="A178" s="613"/>
      <c r="B178" s="255" t="s">
        <v>1686</v>
      </c>
      <c r="C178" s="615"/>
      <c r="D178" s="613"/>
      <c r="E178" s="562"/>
      <c r="F178" s="562"/>
      <c r="G178" s="562"/>
      <c r="H178" s="562"/>
      <c r="I178" s="562">
        <v>5327674</v>
      </c>
      <c r="J178" s="563"/>
      <c r="K178" s="27"/>
      <c r="P178" s="27"/>
      <c r="Q178" s="27"/>
      <c r="R178" s="27"/>
      <c r="S178" s="27"/>
      <c r="T178" s="27"/>
      <c r="U178" s="27"/>
      <c r="V178" s="27"/>
      <c r="W178" s="50"/>
      <c r="X178" s="50"/>
      <c r="Y178" s="50"/>
      <c r="Z178" s="50"/>
      <c r="AA178" s="50"/>
      <c r="AB178" s="50"/>
      <c r="AC178" s="50"/>
    </row>
    <row r="179" spans="1:61" ht="21.75" customHeight="1">
      <c r="A179" s="550"/>
      <c r="B179" s="620" t="s">
        <v>60</v>
      </c>
      <c r="C179" s="610"/>
      <c r="D179" s="609"/>
      <c r="E179" s="552"/>
      <c r="F179" s="552"/>
      <c r="G179" s="552"/>
      <c r="H179" s="552"/>
      <c r="I179" s="552"/>
      <c r="J179" s="553"/>
      <c r="K179" s="48"/>
      <c r="L179" s="48"/>
      <c r="M179" s="48"/>
      <c r="N179" s="48"/>
      <c r="O179" s="48"/>
      <c r="P179" s="48"/>
      <c r="Q179" s="48"/>
      <c r="R179" s="52"/>
      <c r="S179" s="52"/>
      <c r="T179" s="27"/>
    </row>
    <row r="180" spans="1:61" ht="21.75" customHeight="1">
      <c r="A180" s="560"/>
      <c r="B180" s="47" t="s">
        <v>398</v>
      </c>
      <c r="C180" s="572"/>
      <c r="D180" s="49"/>
      <c r="E180" s="33"/>
      <c r="F180" s="586"/>
      <c r="G180" s="33"/>
      <c r="H180" s="586"/>
      <c r="I180" s="586"/>
      <c r="J180" s="559"/>
      <c r="K180" s="50"/>
      <c r="L180" s="48"/>
      <c r="M180" s="48"/>
      <c r="N180" s="48"/>
      <c r="O180" s="48"/>
      <c r="Q180" s="56"/>
      <c r="T180" s="27"/>
    </row>
    <row r="181" spans="1:61" ht="21.75" customHeight="1">
      <c r="A181" s="560"/>
      <c r="B181" s="47" t="s">
        <v>404</v>
      </c>
      <c r="C181" s="572">
        <v>1</v>
      </c>
      <c r="D181" s="49" t="s">
        <v>47</v>
      </c>
      <c r="E181" s="33">
        <v>82199</v>
      </c>
      <c r="F181" s="33">
        <v>82199</v>
      </c>
      <c r="G181" s="33">
        <v>0</v>
      </c>
      <c r="H181" s="33">
        <v>0</v>
      </c>
      <c r="I181" s="586">
        <v>82199</v>
      </c>
      <c r="J181" s="559"/>
      <c r="K181" s="55"/>
      <c r="L181" s="48"/>
      <c r="M181" s="48"/>
      <c r="N181" s="48"/>
      <c r="O181" s="48"/>
      <c r="P181" s="48"/>
      <c r="Q181" s="48"/>
      <c r="R181" s="50"/>
      <c r="S181" s="50"/>
      <c r="T181" s="27"/>
    </row>
    <row r="182" spans="1:61" ht="21.75" customHeight="1">
      <c r="A182" s="560"/>
      <c r="B182" s="47" t="s">
        <v>1666</v>
      </c>
      <c r="C182" s="572">
        <v>6.72</v>
      </c>
      <c r="D182" s="49" t="s">
        <v>13</v>
      </c>
      <c r="E182" s="33">
        <v>1650</v>
      </c>
      <c r="F182" s="33">
        <v>11088</v>
      </c>
      <c r="G182" s="33">
        <v>0</v>
      </c>
      <c r="H182" s="33">
        <v>0</v>
      </c>
      <c r="I182" s="586">
        <v>11088</v>
      </c>
      <c r="J182" s="559"/>
      <c r="K182" s="55"/>
      <c r="L182" s="48"/>
      <c r="M182" s="48"/>
      <c r="N182" s="48"/>
      <c r="O182" s="48"/>
      <c r="P182" s="48"/>
      <c r="Q182" s="48"/>
      <c r="R182" s="50"/>
      <c r="S182" s="50"/>
      <c r="T182" s="27"/>
    </row>
    <row r="183" spans="1:61" ht="21.75" customHeight="1">
      <c r="A183" s="560"/>
      <c r="B183" s="47" t="s">
        <v>399</v>
      </c>
      <c r="C183" s="572">
        <v>1</v>
      </c>
      <c r="D183" s="49" t="s">
        <v>47</v>
      </c>
      <c r="E183" s="33">
        <v>36000</v>
      </c>
      <c r="F183" s="33">
        <v>36000</v>
      </c>
      <c r="G183" s="33">
        <v>0</v>
      </c>
      <c r="H183" s="33">
        <v>0</v>
      </c>
      <c r="I183" s="586">
        <v>36000</v>
      </c>
      <c r="J183" s="559"/>
      <c r="K183" s="55"/>
      <c r="L183" s="48"/>
      <c r="M183" s="48"/>
      <c r="N183" s="48"/>
      <c r="O183" s="48"/>
      <c r="P183" s="48"/>
      <c r="Q183" s="48"/>
      <c r="R183" s="50"/>
      <c r="S183" s="50"/>
      <c r="T183" s="27"/>
    </row>
    <row r="184" spans="1:61" ht="21.75" customHeight="1">
      <c r="A184" s="560"/>
      <c r="B184" s="47" t="s">
        <v>400</v>
      </c>
      <c r="C184" s="572">
        <v>2</v>
      </c>
      <c r="D184" s="49" t="s">
        <v>47</v>
      </c>
      <c r="E184" s="33">
        <v>21600</v>
      </c>
      <c r="F184" s="33">
        <v>43200</v>
      </c>
      <c r="G184" s="33">
        <v>0</v>
      </c>
      <c r="H184" s="33">
        <v>0</v>
      </c>
      <c r="I184" s="586">
        <v>43200</v>
      </c>
      <c r="J184" s="559"/>
      <c r="K184" s="55"/>
      <c r="L184" s="48"/>
      <c r="M184" s="48"/>
      <c r="N184" s="48"/>
      <c r="O184" s="48"/>
      <c r="P184" s="48"/>
      <c r="Q184" s="48"/>
      <c r="R184" s="50"/>
      <c r="S184" s="50"/>
      <c r="T184" s="27"/>
    </row>
    <row r="185" spans="1:61" ht="21.75" customHeight="1">
      <c r="A185" s="560"/>
      <c r="B185" s="47" t="s">
        <v>405</v>
      </c>
      <c r="C185" s="572">
        <v>2</v>
      </c>
      <c r="D185" s="49" t="s">
        <v>47</v>
      </c>
      <c r="E185" s="33">
        <v>31200</v>
      </c>
      <c r="F185" s="33">
        <v>62400</v>
      </c>
      <c r="G185" s="33">
        <v>0</v>
      </c>
      <c r="H185" s="33">
        <v>0</v>
      </c>
      <c r="I185" s="586">
        <v>62400</v>
      </c>
      <c r="J185" s="559"/>
      <c r="K185" s="55"/>
      <c r="L185" s="48"/>
      <c r="M185" s="48"/>
      <c r="N185" s="48"/>
      <c r="O185" s="48"/>
      <c r="P185" s="48"/>
      <c r="Q185" s="48"/>
      <c r="R185" s="50"/>
      <c r="S185" s="50"/>
      <c r="T185" s="27"/>
    </row>
    <row r="186" spans="1:61" ht="21.75" customHeight="1">
      <c r="A186" s="560"/>
      <c r="B186" s="47" t="s">
        <v>406</v>
      </c>
      <c r="C186" s="572">
        <v>1</v>
      </c>
      <c r="D186" s="49" t="s">
        <v>47</v>
      </c>
      <c r="E186" s="33">
        <v>48000</v>
      </c>
      <c r="F186" s="33">
        <v>48000</v>
      </c>
      <c r="G186" s="33">
        <v>0</v>
      </c>
      <c r="H186" s="33">
        <v>0</v>
      </c>
      <c r="I186" s="586">
        <v>48000</v>
      </c>
      <c r="J186" s="559"/>
      <c r="K186" s="55"/>
      <c r="L186" s="48"/>
      <c r="M186" s="48"/>
      <c r="N186" s="48"/>
      <c r="O186" s="48"/>
      <c r="P186" s="48"/>
      <c r="Q186" s="48"/>
      <c r="R186" s="50"/>
      <c r="S186" s="50"/>
      <c r="T186" s="27"/>
    </row>
    <row r="187" spans="1:61" ht="21.75" customHeight="1">
      <c r="A187" s="560"/>
      <c r="B187" s="623" t="s">
        <v>401</v>
      </c>
      <c r="C187" s="572">
        <v>2</v>
      </c>
      <c r="D187" s="49" t="s">
        <v>47</v>
      </c>
      <c r="E187" s="33">
        <v>32400</v>
      </c>
      <c r="F187" s="33">
        <v>64800</v>
      </c>
      <c r="G187" s="33">
        <v>0</v>
      </c>
      <c r="H187" s="33">
        <v>0</v>
      </c>
      <c r="I187" s="586">
        <v>64800</v>
      </c>
      <c r="J187" s="559"/>
      <c r="K187" s="55"/>
      <c r="L187" s="48"/>
      <c r="M187" s="48"/>
      <c r="N187" s="48"/>
      <c r="O187" s="48"/>
      <c r="P187" s="48"/>
      <c r="Q187" s="48"/>
      <c r="R187" s="50"/>
      <c r="S187" s="50"/>
      <c r="T187" s="27"/>
    </row>
    <row r="188" spans="1:61" ht="21.75" customHeight="1">
      <c r="A188" s="560"/>
      <c r="B188" s="47" t="s">
        <v>402</v>
      </c>
      <c r="C188" s="572">
        <v>9</v>
      </c>
      <c r="D188" s="49" t="s">
        <v>47</v>
      </c>
      <c r="E188" s="33">
        <v>18600</v>
      </c>
      <c r="F188" s="33">
        <v>167400</v>
      </c>
      <c r="G188" s="33">
        <v>0</v>
      </c>
      <c r="H188" s="33">
        <v>0</v>
      </c>
      <c r="I188" s="586">
        <v>167400</v>
      </c>
      <c r="J188" s="559"/>
      <c r="K188" s="55"/>
      <c r="L188" s="48"/>
      <c r="M188" s="48"/>
      <c r="N188" s="48"/>
      <c r="O188" s="48"/>
      <c r="P188" s="48"/>
      <c r="Q188" s="48"/>
      <c r="R188" s="50"/>
      <c r="S188" s="50"/>
      <c r="T188" s="27"/>
    </row>
    <row r="189" spans="1:61" ht="21.75" customHeight="1">
      <c r="A189" s="560"/>
      <c r="B189" s="47" t="s">
        <v>407</v>
      </c>
      <c r="C189" s="572">
        <v>2</v>
      </c>
      <c r="D189" s="49" t="s">
        <v>47</v>
      </c>
      <c r="E189" s="33">
        <v>23289</v>
      </c>
      <c r="F189" s="33">
        <v>46578</v>
      </c>
      <c r="G189" s="33">
        <v>0</v>
      </c>
      <c r="H189" s="33">
        <v>0</v>
      </c>
      <c r="I189" s="586">
        <v>46578</v>
      </c>
      <c r="J189" s="559"/>
      <c r="K189" s="55"/>
      <c r="L189" s="48"/>
      <c r="M189" s="48"/>
      <c r="N189" s="48"/>
      <c r="O189" s="48"/>
      <c r="P189" s="48"/>
      <c r="Q189" s="48"/>
      <c r="R189" s="50"/>
      <c r="S189" s="50"/>
      <c r="T189" s="27"/>
    </row>
    <row r="190" spans="1:61" ht="21.75" customHeight="1">
      <c r="A190" s="560"/>
      <c r="B190" s="47" t="s">
        <v>408</v>
      </c>
      <c r="C190" s="572">
        <v>2</v>
      </c>
      <c r="D190" s="49" t="s">
        <v>47</v>
      </c>
      <c r="E190" s="33">
        <v>27069</v>
      </c>
      <c r="F190" s="33">
        <v>54138</v>
      </c>
      <c r="G190" s="33">
        <v>0</v>
      </c>
      <c r="H190" s="33">
        <v>0</v>
      </c>
      <c r="I190" s="586">
        <v>54138</v>
      </c>
      <c r="J190" s="559"/>
      <c r="K190" s="55"/>
      <c r="L190" s="48"/>
      <c r="M190" s="48"/>
      <c r="N190" s="48"/>
      <c r="O190" s="48"/>
      <c r="P190" s="48"/>
      <c r="Q190" s="48"/>
      <c r="R190" s="50"/>
      <c r="S190" s="50"/>
      <c r="T190" s="27"/>
    </row>
    <row r="191" spans="1:61" ht="21.75" customHeight="1">
      <c r="A191" s="560"/>
      <c r="B191" s="47" t="s">
        <v>409</v>
      </c>
      <c r="C191" s="572">
        <v>11</v>
      </c>
      <c r="D191" s="49" t="s">
        <v>47</v>
      </c>
      <c r="E191" s="33">
        <v>22200</v>
      </c>
      <c r="F191" s="33">
        <v>244200</v>
      </c>
      <c r="G191" s="33">
        <v>0</v>
      </c>
      <c r="H191" s="33">
        <v>0</v>
      </c>
      <c r="I191" s="586">
        <v>244200</v>
      </c>
      <c r="J191" s="559"/>
      <c r="K191" s="55"/>
      <c r="L191" s="48"/>
      <c r="M191" s="48"/>
      <c r="N191" s="48"/>
      <c r="O191" s="48"/>
      <c r="P191" s="48"/>
      <c r="Q191" s="48"/>
      <c r="R191" s="50"/>
      <c r="S191" s="50"/>
      <c r="T191" s="27"/>
    </row>
    <row r="192" spans="1:61" ht="21.75" customHeight="1">
      <c r="A192" s="560"/>
      <c r="B192" s="47" t="s">
        <v>410</v>
      </c>
      <c r="C192" s="572">
        <v>3</v>
      </c>
      <c r="D192" s="49" t="s">
        <v>47</v>
      </c>
      <c r="E192" s="33">
        <v>8607</v>
      </c>
      <c r="F192" s="33">
        <v>25821</v>
      </c>
      <c r="G192" s="33">
        <v>0</v>
      </c>
      <c r="H192" s="33">
        <v>0</v>
      </c>
      <c r="I192" s="586">
        <v>25821</v>
      </c>
      <c r="J192" s="559"/>
      <c r="K192" s="55"/>
      <c r="L192" s="48"/>
      <c r="M192" s="48"/>
      <c r="N192" s="48"/>
      <c r="O192" s="48"/>
      <c r="P192" s="48"/>
      <c r="Q192" s="48"/>
      <c r="R192" s="50"/>
      <c r="S192" s="50"/>
      <c r="T192" s="27"/>
    </row>
    <row r="193" spans="1:20" ht="21.75" customHeight="1">
      <c r="A193" s="560"/>
      <c r="B193" s="47" t="s">
        <v>411</v>
      </c>
      <c r="C193" s="572">
        <v>3</v>
      </c>
      <c r="D193" s="49" t="s">
        <v>47</v>
      </c>
      <c r="E193" s="33">
        <v>22200</v>
      </c>
      <c r="F193" s="33">
        <v>66600</v>
      </c>
      <c r="G193" s="33">
        <v>0</v>
      </c>
      <c r="H193" s="33">
        <v>0</v>
      </c>
      <c r="I193" s="586">
        <v>66600</v>
      </c>
      <c r="J193" s="559"/>
      <c r="K193" s="55"/>
      <c r="L193" s="48"/>
      <c r="M193" s="48"/>
      <c r="N193" s="48"/>
      <c r="O193" s="48"/>
      <c r="P193" s="48"/>
      <c r="Q193" s="48"/>
      <c r="R193" s="50"/>
      <c r="S193" s="50"/>
      <c r="T193" s="27"/>
    </row>
    <row r="194" spans="1:20" ht="21.75" customHeight="1">
      <c r="A194" s="560"/>
      <c r="B194" s="47" t="s">
        <v>412</v>
      </c>
      <c r="C194" s="572">
        <v>7</v>
      </c>
      <c r="D194" s="49" t="s">
        <v>47</v>
      </c>
      <c r="E194" s="33">
        <v>8607</v>
      </c>
      <c r="F194" s="33">
        <v>60249</v>
      </c>
      <c r="G194" s="33">
        <v>0</v>
      </c>
      <c r="H194" s="33">
        <v>0</v>
      </c>
      <c r="I194" s="586">
        <v>60249</v>
      </c>
      <c r="J194" s="559"/>
      <c r="L194" s="48"/>
      <c r="M194" s="48"/>
      <c r="N194" s="48"/>
      <c r="O194" s="48"/>
      <c r="P194" s="48"/>
      <c r="Q194" s="48"/>
      <c r="R194" s="50"/>
      <c r="S194" s="50"/>
    </row>
    <row r="195" spans="1:20" ht="21.75" customHeight="1">
      <c r="A195" s="561"/>
      <c r="B195" s="614" t="s">
        <v>413</v>
      </c>
      <c r="C195" s="615">
        <v>3</v>
      </c>
      <c r="D195" s="613" t="s">
        <v>47</v>
      </c>
      <c r="E195" s="562">
        <v>9778</v>
      </c>
      <c r="F195" s="562">
        <v>29334</v>
      </c>
      <c r="G195" s="562">
        <v>0</v>
      </c>
      <c r="H195" s="562">
        <v>0</v>
      </c>
      <c r="I195" s="616">
        <v>29334</v>
      </c>
      <c r="J195" s="563"/>
      <c r="L195" s="48"/>
      <c r="M195" s="48"/>
      <c r="N195" s="48"/>
      <c r="O195" s="48"/>
      <c r="P195" s="48"/>
      <c r="Q195" s="48"/>
      <c r="R195" s="50"/>
      <c r="S195" s="50"/>
    </row>
    <row r="196" spans="1:20" ht="21.75" customHeight="1">
      <c r="A196" s="550"/>
      <c r="B196" s="617" t="s">
        <v>414</v>
      </c>
      <c r="C196" s="610">
        <v>0</v>
      </c>
      <c r="D196" s="609" t="s">
        <v>47</v>
      </c>
      <c r="E196" s="552">
        <v>8607</v>
      </c>
      <c r="F196" s="552">
        <v>0</v>
      </c>
      <c r="G196" s="552">
        <v>0</v>
      </c>
      <c r="H196" s="552">
        <v>0</v>
      </c>
      <c r="I196" s="618">
        <v>0</v>
      </c>
      <c r="J196" s="553"/>
      <c r="L196" s="48"/>
      <c r="M196" s="48"/>
      <c r="N196" s="48"/>
      <c r="O196" s="48"/>
      <c r="P196" s="48"/>
      <c r="Q196" s="48"/>
      <c r="R196" s="50"/>
      <c r="S196" s="50"/>
    </row>
    <row r="197" spans="1:20" ht="21.75" customHeight="1">
      <c r="A197" s="560"/>
      <c r="B197" s="47" t="s">
        <v>1469</v>
      </c>
      <c r="C197" s="572">
        <v>3</v>
      </c>
      <c r="D197" s="49" t="s">
        <v>47</v>
      </c>
      <c r="E197" s="33">
        <v>8097</v>
      </c>
      <c r="F197" s="33">
        <v>24291</v>
      </c>
      <c r="G197" s="33">
        <v>0</v>
      </c>
      <c r="H197" s="33">
        <v>0</v>
      </c>
      <c r="I197" s="586">
        <v>24291</v>
      </c>
      <c r="J197" s="559"/>
      <c r="L197" s="48"/>
      <c r="M197" s="48"/>
      <c r="N197" s="48"/>
      <c r="O197" s="48"/>
      <c r="P197" s="48"/>
      <c r="Q197" s="48"/>
      <c r="R197" s="50"/>
      <c r="S197" s="50"/>
    </row>
    <row r="198" spans="1:20" ht="21.75" customHeight="1">
      <c r="A198" s="560"/>
      <c r="B198" s="47" t="s">
        <v>415</v>
      </c>
      <c r="C198" s="572">
        <v>2</v>
      </c>
      <c r="D198" s="49" t="s">
        <v>47</v>
      </c>
      <c r="E198" s="33">
        <v>57600</v>
      </c>
      <c r="F198" s="33">
        <v>115200</v>
      </c>
      <c r="G198" s="33">
        <v>0</v>
      </c>
      <c r="H198" s="33">
        <v>0</v>
      </c>
      <c r="I198" s="586">
        <v>115200</v>
      </c>
      <c r="J198" s="559"/>
      <c r="L198" s="48"/>
      <c r="M198" s="48"/>
      <c r="N198" s="48"/>
      <c r="O198" s="48"/>
      <c r="P198" s="48"/>
      <c r="Q198" s="48"/>
      <c r="R198" s="50"/>
      <c r="S198" s="50"/>
    </row>
    <row r="199" spans="1:20" ht="21.75" customHeight="1">
      <c r="A199" s="560"/>
      <c r="B199" s="47" t="s">
        <v>416</v>
      </c>
      <c r="C199" s="572">
        <v>4</v>
      </c>
      <c r="D199" s="49" t="s">
        <v>47</v>
      </c>
      <c r="E199" s="33">
        <v>75600</v>
      </c>
      <c r="F199" s="33">
        <v>302400</v>
      </c>
      <c r="G199" s="33">
        <v>0</v>
      </c>
      <c r="H199" s="33">
        <v>0</v>
      </c>
      <c r="I199" s="586">
        <v>302400</v>
      </c>
      <c r="J199" s="559"/>
      <c r="L199" s="48"/>
      <c r="M199" s="48"/>
      <c r="N199" s="48"/>
      <c r="O199" s="48"/>
      <c r="P199" s="48"/>
      <c r="Q199" s="48"/>
      <c r="R199" s="50"/>
      <c r="S199" s="50"/>
    </row>
    <row r="200" spans="1:20" ht="21.75" customHeight="1">
      <c r="A200" s="560"/>
      <c r="B200" s="47" t="s">
        <v>417</v>
      </c>
      <c r="C200" s="572">
        <v>3</v>
      </c>
      <c r="D200" s="49" t="s">
        <v>47</v>
      </c>
      <c r="E200" s="33">
        <v>66499</v>
      </c>
      <c r="F200" s="33">
        <v>199497</v>
      </c>
      <c r="G200" s="33">
        <v>0</v>
      </c>
      <c r="H200" s="33">
        <v>0</v>
      </c>
      <c r="I200" s="586">
        <v>199497</v>
      </c>
      <c r="J200" s="559"/>
      <c r="L200" s="48"/>
      <c r="M200" s="48"/>
      <c r="N200" s="48"/>
      <c r="O200" s="48"/>
      <c r="P200" s="48"/>
      <c r="Q200" s="48"/>
      <c r="R200" s="50"/>
      <c r="S200" s="50"/>
    </row>
    <row r="201" spans="1:20" ht="21.75" customHeight="1">
      <c r="A201" s="560"/>
      <c r="B201" s="47" t="s">
        <v>418</v>
      </c>
      <c r="C201" s="572">
        <v>1</v>
      </c>
      <c r="D201" s="49" t="s">
        <v>47</v>
      </c>
      <c r="E201" s="33">
        <v>28800</v>
      </c>
      <c r="F201" s="33">
        <v>28800</v>
      </c>
      <c r="G201" s="33">
        <v>0</v>
      </c>
      <c r="H201" s="33">
        <v>0</v>
      </c>
      <c r="I201" s="586">
        <v>28800</v>
      </c>
      <c r="J201" s="559"/>
      <c r="L201" s="48"/>
      <c r="M201" s="48"/>
      <c r="N201" s="48"/>
      <c r="O201" s="48"/>
      <c r="P201" s="48"/>
      <c r="Q201" s="48"/>
      <c r="R201" s="50"/>
      <c r="S201" s="50"/>
    </row>
    <row r="202" spans="1:20" ht="21.75" customHeight="1">
      <c r="A202" s="560"/>
      <c r="B202" s="47" t="s">
        <v>419</v>
      </c>
      <c r="C202" s="572">
        <v>2</v>
      </c>
      <c r="D202" s="49" t="s">
        <v>47</v>
      </c>
      <c r="E202" s="33">
        <v>118400</v>
      </c>
      <c r="F202" s="33">
        <v>236800</v>
      </c>
      <c r="G202" s="33">
        <v>0</v>
      </c>
      <c r="H202" s="33">
        <v>0</v>
      </c>
      <c r="I202" s="586">
        <v>236800</v>
      </c>
      <c r="J202" s="559"/>
      <c r="L202" s="48"/>
      <c r="M202" s="48"/>
      <c r="N202" s="48"/>
      <c r="O202" s="48"/>
      <c r="P202" s="48"/>
      <c r="Q202" s="48"/>
      <c r="R202" s="50"/>
      <c r="S202" s="50"/>
    </row>
    <row r="203" spans="1:20" ht="21.75" customHeight="1">
      <c r="A203" s="560"/>
      <c r="B203" s="47" t="s">
        <v>420</v>
      </c>
      <c r="C203" s="572">
        <v>7</v>
      </c>
      <c r="D203" s="49" t="s">
        <v>47</v>
      </c>
      <c r="E203" s="33">
        <v>42000</v>
      </c>
      <c r="F203" s="33">
        <v>294000</v>
      </c>
      <c r="G203" s="33">
        <v>0</v>
      </c>
      <c r="H203" s="33">
        <v>0</v>
      </c>
      <c r="I203" s="586">
        <v>294000</v>
      </c>
      <c r="J203" s="559"/>
      <c r="L203" s="48"/>
      <c r="M203" s="48"/>
      <c r="N203" s="48"/>
      <c r="O203" s="48"/>
      <c r="P203" s="48"/>
      <c r="Q203" s="48"/>
      <c r="R203" s="50"/>
      <c r="S203" s="50"/>
    </row>
    <row r="204" spans="1:20" ht="21.75" customHeight="1">
      <c r="A204" s="560"/>
      <c r="B204" s="47" t="s">
        <v>421</v>
      </c>
      <c r="C204" s="572">
        <v>1</v>
      </c>
      <c r="D204" s="49" t="s">
        <v>47</v>
      </c>
      <c r="E204" s="33">
        <v>21000</v>
      </c>
      <c r="F204" s="33">
        <v>21000</v>
      </c>
      <c r="G204" s="33">
        <v>0</v>
      </c>
      <c r="H204" s="33">
        <v>0</v>
      </c>
      <c r="I204" s="586">
        <v>21000</v>
      </c>
      <c r="J204" s="559"/>
      <c r="L204" s="48"/>
      <c r="M204" s="48"/>
      <c r="N204" s="48"/>
      <c r="O204" s="48"/>
      <c r="P204" s="48"/>
      <c r="Q204" s="48"/>
      <c r="R204" s="50"/>
      <c r="S204" s="50"/>
    </row>
    <row r="205" spans="1:20" ht="21.75" customHeight="1">
      <c r="A205" s="560"/>
      <c r="B205" s="47" t="s">
        <v>422</v>
      </c>
      <c r="C205" s="572">
        <v>3</v>
      </c>
      <c r="D205" s="49" t="s">
        <v>47</v>
      </c>
      <c r="E205" s="33">
        <v>8097</v>
      </c>
      <c r="F205" s="33">
        <v>24291</v>
      </c>
      <c r="G205" s="33">
        <v>0</v>
      </c>
      <c r="H205" s="33">
        <v>0</v>
      </c>
      <c r="I205" s="586">
        <v>24291</v>
      </c>
      <c r="J205" s="559"/>
      <c r="L205" s="48"/>
      <c r="M205" s="48"/>
      <c r="N205" s="48"/>
      <c r="O205" s="48"/>
      <c r="P205" s="48"/>
      <c r="Q205" s="48"/>
      <c r="R205" s="50"/>
      <c r="S205" s="50"/>
    </row>
    <row r="206" spans="1:20" ht="21.75" customHeight="1">
      <c r="A206" s="560"/>
      <c r="B206" s="47" t="s">
        <v>423</v>
      </c>
      <c r="C206" s="572"/>
      <c r="D206" s="49"/>
      <c r="E206" s="33"/>
      <c r="F206" s="33"/>
      <c r="G206" s="33"/>
      <c r="H206" s="33"/>
      <c r="I206" s="586"/>
      <c r="J206" s="559"/>
      <c r="K206" s="55"/>
      <c r="L206" s="48"/>
      <c r="M206" s="48"/>
      <c r="N206" s="48"/>
      <c r="O206" s="48"/>
      <c r="P206" s="48"/>
      <c r="Q206" s="48"/>
      <c r="R206" s="50"/>
      <c r="S206" s="50"/>
      <c r="T206" s="27"/>
    </row>
    <row r="207" spans="1:20" ht="21.75" customHeight="1">
      <c r="A207" s="560"/>
      <c r="B207" s="623" t="s">
        <v>424</v>
      </c>
      <c r="C207" s="572">
        <v>3</v>
      </c>
      <c r="D207" s="49" t="s">
        <v>47</v>
      </c>
      <c r="E207" s="33">
        <v>60225</v>
      </c>
      <c r="F207" s="33">
        <v>180675</v>
      </c>
      <c r="G207" s="33">
        <v>0</v>
      </c>
      <c r="H207" s="33">
        <v>0</v>
      </c>
      <c r="I207" s="586">
        <v>180675</v>
      </c>
      <c r="J207" s="559"/>
      <c r="K207" s="55"/>
      <c r="L207" s="48"/>
      <c r="M207" s="48"/>
      <c r="N207" s="48"/>
      <c r="O207" s="48"/>
      <c r="P207" s="48"/>
      <c r="Q207" s="48"/>
      <c r="R207" s="50"/>
      <c r="S207" s="50"/>
      <c r="T207" s="27"/>
    </row>
    <row r="208" spans="1:20" ht="21.75" customHeight="1">
      <c r="A208" s="560"/>
      <c r="B208" s="47" t="s">
        <v>425</v>
      </c>
      <c r="C208" s="572">
        <v>1</v>
      </c>
      <c r="D208" s="49" t="s">
        <v>47</v>
      </c>
      <c r="E208" s="33">
        <v>8250</v>
      </c>
      <c r="F208" s="33">
        <v>8250</v>
      </c>
      <c r="G208" s="33">
        <v>0</v>
      </c>
      <c r="H208" s="33">
        <v>0</v>
      </c>
      <c r="I208" s="586">
        <v>8250</v>
      </c>
      <c r="J208" s="559"/>
      <c r="K208" s="55"/>
      <c r="L208" s="48"/>
      <c r="M208" s="48"/>
      <c r="N208" s="48"/>
      <c r="O208" s="48"/>
      <c r="P208" s="48"/>
      <c r="Q208" s="48"/>
      <c r="R208" s="50"/>
      <c r="S208" s="50"/>
      <c r="T208" s="27"/>
    </row>
    <row r="209" spans="1:20" ht="21.75" customHeight="1">
      <c r="A209" s="560"/>
      <c r="B209" s="623" t="s">
        <v>426</v>
      </c>
      <c r="C209" s="572">
        <v>3</v>
      </c>
      <c r="D209" s="49" t="s">
        <v>47</v>
      </c>
      <c r="E209" s="33">
        <v>17325</v>
      </c>
      <c r="F209" s="33">
        <v>51975</v>
      </c>
      <c r="G209" s="33">
        <v>0</v>
      </c>
      <c r="H209" s="33">
        <v>0</v>
      </c>
      <c r="I209" s="586">
        <v>51975</v>
      </c>
      <c r="J209" s="559"/>
      <c r="K209" s="55"/>
      <c r="L209" s="48"/>
      <c r="M209" s="48"/>
      <c r="N209" s="48"/>
      <c r="O209" s="48"/>
      <c r="P209" s="48"/>
      <c r="Q209" s="48"/>
      <c r="R209" s="50"/>
      <c r="S209" s="50"/>
      <c r="T209" s="27"/>
    </row>
    <row r="210" spans="1:20" ht="21.75" customHeight="1">
      <c r="A210" s="560"/>
      <c r="B210" s="623" t="s">
        <v>427</v>
      </c>
      <c r="C210" s="572">
        <v>1</v>
      </c>
      <c r="D210" s="49" t="s">
        <v>47</v>
      </c>
      <c r="E210" s="33">
        <v>25988</v>
      </c>
      <c r="F210" s="33">
        <v>25988</v>
      </c>
      <c r="G210" s="33">
        <v>0</v>
      </c>
      <c r="H210" s="33">
        <v>0</v>
      </c>
      <c r="I210" s="586">
        <v>25988</v>
      </c>
      <c r="J210" s="559"/>
      <c r="K210" s="55"/>
      <c r="L210" s="48"/>
      <c r="M210" s="48"/>
      <c r="N210" s="48"/>
      <c r="O210" s="48"/>
      <c r="P210" s="48"/>
      <c r="Q210" s="48"/>
      <c r="R210" s="50"/>
      <c r="S210" s="50"/>
      <c r="T210" s="27"/>
    </row>
    <row r="211" spans="1:20" ht="21.75" customHeight="1">
      <c r="A211" s="560"/>
      <c r="B211" s="623" t="s">
        <v>428</v>
      </c>
      <c r="C211" s="572">
        <v>2</v>
      </c>
      <c r="D211" s="49" t="s">
        <v>47</v>
      </c>
      <c r="E211" s="33">
        <v>94900</v>
      </c>
      <c r="F211" s="33">
        <v>189800</v>
      </c>
      <c r="G211" s="33">
        <v>0</v>
      </c>
      <c r="H211" s="33">
        <v>0</v>
      </c>
      <c r="I211" s="586">
        <v>189800</v>
      </c>
      <c r="J211" s="559"/>
      <c r="K211" s="55"/>
      <c r="L211" s="48"/>
      <c r="M211" s="48"/>
      <c r="N211" s="48"/>
      <c r="O211" s="48"/>
      <c r="P211" s="48"/>
      <c r="Q211" s="48"/>
      <c r="R211" s="50"/>
      <c r="S211" s="50"/>
      <c r="T211" s="27"/>
    </row>
    <row r="212" spans="1:20" ht="21.75" customHeight="1">
      <c r="A212" s="561"/>
      <c r="B212" s="614" t="s">
        <v>429</v>
      </c>
      <c r="C212" s="615">
        <v>1</v>
      </c>
      <c r="D212" s="613" t="s">
        <v>47</v>
      </c>
      <c r="E212" s="562">
        <v>50800</v>
      </c>
      <c r="F212" s="562">
        <v>50800</v>
      </c>
      <c r="G212" s="562">
        <v>0</v>
      </c>
      <c r="H212" s="562">
        <v>0</v>
      </c>
      <c r="I212" s="616">
        <v>50800</v>
      </c>
      <c r="J212" s="563"/>
      <c r="L212" s="48"/>
      <c r="M212" s="48"/>
      <c r="N212" s="48"/>
      <c r="O212" s="48"/>
      <c r="P212" s="48"/>
      <c r="Q212" s="48"/>
      <c r="R212" s="50"/>
      <c r="S212" s="50"/>
    </row>
    <row r="213" spans="1:20" ht="21.75" customHeight="1">
      <c r="A213" s="550"/>
      <c r="B213" s="617" t="s">
        <v>430</v>
      </c>
      <c r="C213" s="610">
        <v>2</v>
      </c>
      <c r="D213" s="609" t="s">
        <v>47</v>
      </c>
      <c r="E213" s="552">
        <v>101600</v>
      </c>
      <c r="F213" s="552">
        <v>203200</v>
      </c>
      <c r="G213" s="552">
        <v>0</v>
      </c>
      <c r="H213" s="552">
        <v>0</v>
      </c>
      <c r="I213" s="618">
        <v>203200</v>
      </c>
      <c r="J213" s="553"/>
      <c r="L213" s="48"/>
      <c r="M213" s="48"/>
      <c r="N213" s="48"/>
      <c r="O213" s="48"/>
      <c r="P213" s="48"/>
      <c r="Q213" s="48"/>
      <c r="R213" s="50"/>
      <c r="S213" s="50"/>
    </row>
    <row r="214" spans="1:20" ht="21.75" customHeight="1">
      <c r="A214" s="560"/>
      <c r="B214" s="623" t="s">
        <v>431</v>
      </c>
      <c r="C214" s="572">
        <v>18</v>
      </c>
      <c r="D214" s="49" t="s">
        <v>47</v>
      </c>
      <c r="E214" s="33">
        <v>116800</v>
      </c>
      <c r="F214" s="33">
        <v>2102400</v>
      </c>
      <c r="G214" s="33">
        <v>0</v>
      </c>
      <c r="H214" s="33">
        <v>0</v>
      </c>
      <c r="I214" s="586">
        <v>2102400</v>
      </c>
      <c r="J214" s="559"/>
      <c r="L214" s="48"/>
      <c r="M214" s="48"/>
      <c r="N214" s="48"/>
      <c r="O214" s="48"/>
      <c r="P214" s="48"/>
      <c r="Q214" s="48"/>
      <c r="R214" s="50"/>
      <c r="S214" s="50"/>
    </row>
    <row r="215" spans="1:20" ht="21.75" customHeight="1">
      <c r="A215" s="560"/>
      <c r="B215" s="47" t="s">
        <v>432</v>
      </c>
      <c r="C215" s="572">
        <v>1</v>
      </c>
      <c r="D215" s="49" t="s">
        <v>47</v>
      </c>
      <c r="E215" s="33">
        <v>42400</v>
      </c>
      <c r="F215" s="33">
        <v>42400</v>
      </c>
      <c r="G215" s="33">
        <v>0</v>
      </c>
      <c r="H215" s="33">
        <v>0</v>
      </c>
      <c r="I215" s="586">
        <v>42400</v>
      </c>
      <c r="J215" s="559"/>
      <c r="L215" s="48"/>
      <c r="M215" s="48"/>
      <c r="N215" s="48"/>
      <c r="O215" s="48"/>
      <c r="P215" s="48"/>
      <c r="Q215" s="48"/>
      <c r="R215" s="50"/>
      <c r="S215" s="50"/>
    </row>
    <row r="216" spans="1:20" ht="21.75" customHeight="1">
      <c r="A216" s="560"/>
      <c r="B216" s="47" t="s">
        <v>433</v>
      </c>
      <c r="C216" s="572">
        <v>2</v>
      </c>
      <c r="D216" s="49" t="s">
        <v>47</v>
      </c>
      <c r="E216" s="33">
        <v>84800</v>
      </c>
      <c r="F216" s="33">
        <v>169600</v>
      </c>
      <c r="G216" s="33">
        <v>0</v>
      </c>
      <c r="H216" s="33">
        <v>0</v>
      </c>
      <c r="I216" s="586">
        <v>169600</v>
      </c>
      <c r="J216" s="559"/>
      <c r="L216" s="48"/>
      <c r="M216" s="48"/>
      <c r="N216" s="48"/>
      <c r="O216" s="48"/>
      <c r="P216" s="48"/>
      <c r="Q216" s="48"/>
      <c r="R216" s="50"/>
      <c r="S216" s="50"/>
    </row>
    <row r="217" spans="1:20" ht="21.75" customHeight="1">
      <c r="A217" s="560"/>
      <c r="B217" s="47" t="s">
        <v>434</v>
      </c>
      <c r="C217" s="572">
        <v>1</v>
      </c>
      <c r="D217" s="49" t="s">
        <v>47</v>
      </c>
      <c r="E217" s="33">
        <v>46800</v>
      </c>
      <c r="F217" s="33">
        <v>46800</v>
      </c>
      <c r="G217" s="33">
        <v>0</v>
      </c>
      <c r="H217" s="33">
        <v>0</v>
      </c>
      <c r="I217" s="586">
        <v>46800</v>
      </c>
      <c r="J217" s="559"/>
      <c r="L217" s="48"/>
      <c r="M217" s="48"/>
      <c r="N217" s="48"/>
      <c r="O217" s="48"/>
      <c r="P217" s="48"/>
      <c r="Q217" s="48"/>
      <c r="R217" s="50"/>
      <c r="S217" s="50"/>
    </row>
    <row r="218" spans="1:20" ht="21.75" customHeight="1">
      <c r="A218" s="560"/>
      <c r="B218" s="47" t="s">
        <v>435</v>
      </c>
      <c r="C218" s="572">
        <v>1</v>
      </c>
      <c r="D218" s="49" t="s">
        <v>47</v>
      </c>
      <c r="E218" s="33">
        <v>57600</v>
      </c>
      <c r="F218" s="33">
        <v>57600</v>
      </c>
      <c r="G218" s="33">
        <v>0</v>
      </c>
      <c r="H218" s="33">
        <v>0</v>
      </c>
      <c r="I218" s="586">
        <v>57600</v>
      </c>
      <c r="J218" s="559"/>
      <c r="L218" s="48"/>
      <c r="M218" s="48"/>
      <c r="N218" s="48"/>
      <c r="O218" s="48"/>
      <c r="P218" s="48"/>
      <c r="Q218" s="48"/>
      <c r="R218" s="50"/>
      <c r="S218" s="50"/>
    </row>
    <row r="219" spans="1:20" ht="21.75" customHeight="1">
      <c r="A219" s="560"/>
      <c r="B219" s="47" t="s">
        <v>436</v>
      </c>
      <c r="C219" s="572">
        <v>1</v>
      </c>
      <c r="D219" s="49" t="s">
        <v>47</v>
      </c>
      <c r="E219" s="33">
        <v>57600</v>
      </c>
      <c r="F219" s="33">
        <v>57600</v>
      </c>
      <c r="G219" s="33">
        <v>0</v>
      </c>
      <c r="H219" s="33">
        <v>0</v>
      </c>
      <c r="I219" s="586">
        <v>57600</v>
      </c>
      <c r="J219" s="559"/>
      <c r="L219" s="48"/>
      <c r="M219" s="48"/>
      <c r="N219" s="48"/>
      <c r="O219" s="48"/>
      <c r="P219" s="48"/>
      <c r="Q219" s="48"/>
      <c r="R219" s="50"/>
      <c r="S219" s="50"/>
    </row>
    <row r="220" spans="1:20" ht="21.75" customHeight="1">
      <c r="A220" s="560"/>
      <c r="B220" s="47" t="s">
        <v>437</v>
      </c>
      <c r="C220" s="572">
        <v>1</v>
      </c>
      <c r="D220" s="49" t="s">
        <v>47</v>
      </c>
      <c r="E220" s="33">
        <v>57600</v>
      </c>
      <c r="F220" s="33">
        <v>57600</v>
      </c>
      <c r="G220" s="33">
        <v>0</v>
      </c>
      <c r="H220" s="33">
        <v>0</v>
      </c>
      <c r="I220" s="586">
        <v>57600</v>
      </c>
      <c r="J220" s="559"/>
      <c r="L220" s="48"/>
      <c r="M220" s="48"/>
      <c r="N220" s="48"/>
      <c r="O220" s="48"/>
      <c r="P220" s="48"/>
      <c r="Q220" s="48"/>
      <c r="R220" s="50"/>
      <c r="S220" s="50"/>
    </row>
    <row r="221" spans="1:20" ht="21.75" customHeight="1">
      <c r="A221" s="560"/>
      <c r="B221" s="47" t="s">
        <v>438</v>
      </c>
      <c r="C221" s="572">
        <v>2</v>
      </c>
      <c r="D221" s="49" t="s">
        <v>47</v>
      </c>
      <c r="E221" s="33">
        <v>68000</v>
      </c>
      <c r="F221" s="33">
        <v>136000</v>
      </c>
      <c r="G221" s="33">
        <v>0</v>
      </c>
      <c r="H221" s="33">
        <v>0</v>
      </c>
      <c r="I221" s="586">
        <v>136000</v>
      </c>
      <c r="J221" s="559"/>
      <c r="L221" s="48"/>
      <c r="M221" s="48"/>
      <c r="N221" s="48"/>
      <c r="O221" s="48"/>
      <c r="P221" s="48"/>
      <c r="Q221" s="48"/>
      <c r="R221" s="50"/>
      <c r="S221" s="50"/>
    </row>
    <row r="222" spans="1:20" ht="21.75" customHeight="1">
      <c r="A222" s="560"/>
      <c r="B222" s="47" t="s">
        <v>439</v>
      </c>
      <c r="C222" s="572">
        <v>2</v>
      </c>
      <c r="D222" s="49" t="s">
        <v>47</v>
      </c>
      <c r="E222" s="33">
        <v>68000</v>
      </c>
      <c r="F222" s="33">
        <v>136000</v>
      </c>
      <c r="G222" s="33">
        <v>0</v>
      </c>
      <c r="H222" s="33">
        <v>0</v>
      </c>
      <c r="I222" s="586">
        <v>136000</v>
      </c>
      <c r="J222" s="559"/>
      <c r="L222" s="48"/>
      <c r="M222" s="48"/>
      <c r="N222" s="48"/>
      <c r="O222" s="48"/>
      <c r="P222" s="48"/>
      <c r="Q222" s="48"/>
      <c r="R222" s="50"/>
      <c r="S222" s="50"/>
    </row>
    <row r="223" spans="1:20" ht="21.75" customHeight="1">
      <c r="A223" s="560"/>
      <c r="B223" s="47" t="s">
        <v>440</v>
      </c>
      <c r="C223" s="572">
        <v>2</v>
      </c>
      <c r="D223" s="49" t="s">
        <v>47</v>
      </c>
      <c r="E223" s="33">
        <v>113600</v>
      </c>
      <c r="F223" s="33">
        <v>227200</v>
      </c>
      <c r="G223" s="33">
        <v>0</v>
      </c>
      <c r="H223" s="33">
        <v>0</v>
      </c>
      <c r="I223" s="586">
        <v>227200</v>
      </c>
      <c r="J223" s="559"/>
      <c r="L223" s="48"/>
      <c r="M223" s="48"/>
      <c r="N223" s="48"/>
      <c r="O223" s="48"/>
      <c r="P223" s="48"/>
      <c r="Q223" s="48"/>
      <c r="R223" s="50"/>
      <c r="S223" s="50"/>
    </row>
    <row r="224" spans="1:20" ht="21.75" customHeight="1">
      <c r="A224" s="560"/>
      <c r="B224" s="47" t="s">
        <v>441</v>
      </c>
      <c r="C224" s="572">
        <v>1</v>
      </c>
      <c r="D224" s="49" t="s">
        <v>47</v>
      </c>
      <c r="E224" s="33">
        <v>78400</v>
      </c>
      <c r="F224" s="33">
        <v>78400</v>
      </c>
      <c r="G224" s="33">
        <v>0</v>
      </c>
      <c r="H224" s="33">
        <v>0</v>
      </c>
      <c r="I224" s="586">
        <v>78400</v>
      </c>
      <c r="J224" s="559"/>
      <c r="L224" s="48"/>
      <c r="M224" s="48"/>
      <c r="N224" s="48"/>
      <c r="O224" s="48"/>
      <c r="P224" s="48"/>
      <c r="Q224" s="48"/>
      <c r="R224" s="50"/>
      <c r="S224" s="50"/>
    </row>
    <row r="225" spans="1:19" ht="21.75" customHeight="1">
      <c r="A225" s="560"/>
      <c r="B225" s="47" t="s">
        <v>442</v>
      </c>
      <c r="C225" s="572">
        <v>1</v>
      </c>
      <c r="D225" s="49" t="s">
        <v>47</v>
      </c>
      <c r="E225" s="33">
        <v>84800</v>
      </c>
      <c r="F225" s="33">
        <v>84800</v>
      </c>
      <c r="G225" s="33">
        <v>0</v>
      </c>
      <c r="H225" s="33">
        <v>0</v>
      </c>
      <c r="I225" s="586">
        <v>84800</v>
      </c>
      <c r="J225" s="559"/>
      <c r="L225" s="48"/>
      <c r="M225" s="48"/>
      <c r="N225" s="48"/>
      <c r="O225" s="48"/>
      <c r="P225" s="48"/>
      <c r="Q225" s="48"/>
      <c r="R225" s="50"/>
      <c r="S225" s="50"/>
    </row>
    <row r="226" spans="1:19" ht="21.75" customHeight="1">
      <c r="A226" s="560"/>
      <c r="B226" s="47" t="s">
        <v>443</v>
      </c>
      <c r="C226" s="572">
        <v>3</v>
      </c>
      <c r="D226" s="49" t="s">
        <v>47</v>
      </c>
      <c r="E226" s="33">
        <v>27200</v>
      </c>
      <c r="F226" s="33">
        <v>81600</v>
      </c>
      <c r="G226" s="33">
        <v>0</v>
      </c>
      <c r="H226" s="33">
        <v>0</v>
      </c>
      <c r="I226" s="586">
        <v>81600</v>
      </c>
      <c r="J226" s="559"/>
      <c r="L226" s="48"/>
      <c r="M226" s="48"/>
      <c r="N226" s="48"/>
      <c r="O226" s="48"/>
      <c r="P226" s="48"/>
      <c r="Q226" s="48"/>
      <c r="R226" s="50"/>
      <c r="S226" s="50"/>
    </row>
    <row r="227" spans="1:19" ht="21.75" customHeight="1">
      <c r="A227" s="560"/>
      <c r="B227" s="623" t="s">
        <v>444</v>
      </c>
      <c r="C227" s="572">
        <v>6</v>
      </c>
      <c r="D227" s="49" t="s">
        <v>47</v>
      </c>
      <c r="E227" s="33">
        <v>5250</v>
      </c>
      <c r="F227" s="33">
        <v>31500</v>
      </c>
      <c r="G227" s="33">
        <v>0</v>
      </c>
      <c r="H227" s="33">
        <v>0</v>
      </c>
      <c r="I227" s="586">
        <v>31500</v>
      </c>
      <c r="J227" s="559"/>
      <c r="L227" s="48"/>
      <c r="M227" s="48"/>
      <c r="N227" s="48"/>
      <c r="O227" s="48"/>
      <c r="P227" s="48"/>
      <c r="Q227" s="48"/>
      <c r="R227" s="50"/>
      <c r="S227" s="50"/>
    </row>
    <row r="228" spans="1:19" ht="21.75" customHeight="1">
      <c r="A228" s="560"/>
      <c r="B228" s="47" t="s">
        <v>599</v>
      </c>
      <c r="C228" s="572">
        <v>5</v>
      </c>
      <c r="D228" s="49" t="s">
        <v>47</v>
      </c>
      <c r="E228" s="33">
        <v>21850</v>
      </c>
      <c r="F228" s="33">
        <v>109250</v>
      </c>
      <c r="G228" s="33">
        <v>0</v>
      </c>
      <c r="H228" s="33">
        <v>0</v>
      </c>
      <c r="I228" s="586">
        <v>109250</v>
      </c>
      <c r="J228" s="559"/>
      <c r="L228" s="48"/>
      <c r="M228" s="48"/>
      <c r="N228" s="48"/>
      <c r="O228" s="48"/>
      <c r="P228" s="48"/>
      <c r="Q228" s="48"/>
      <c r="R228" s="50"/>
      <c r="S228" s="50"/>
    </row>
    <row r="229" spans="1:19" ht="21.75" customHeight="1">
      <c r="A229" s="561"/>
      <c r="B229" s="614" t="s">
        <v>445</v>
      </c>
      <c r="C229" s="615">
        <v>4</v>
      </c>
      <c r="D229" s="613" t="s">
        <v>47</v>
      </c>
      <c r="E229" s="562">
        <v>12600</v>
      </c>
      <c r="F229" s="562">
        <v>50400</v>
      </c>
      <c r="G229" s="562">
        <v>0</v>
      </c>
      <c r="H229" s="562">
        <v>0</v>
      </c>
      <c r="I229" s="616">
        <v>50400</v>
      </c>
      <c r="J229" s="563"/>
      <c r="L229" s="48"/>
      <c r="M229" s="48"/>
      <c r="N229" s="48"/>
      <c r="O229" s="48"/>
      <c r="P229" s="48"/>
      <c r="Q229" s="48"/>
      <c r="R229" s="50"/>
      <c r="S229" s="50"/>
    </row>
    <row r="230" spans="1:19" ht="21.75" customHeight="1">
      <c r="A230" s="550"/>
      <c r="B230" s="617" t="s">
        <v>446</v>
      </c>
      <c r="C230" s="610">
        <v>3</v>
      </c>
      <c r="D230" s="609" t="s">
        <v>47</v>
      </c>
      <c r="E230" s="552">
        <v>5919</v>
      </c>
      <c r="F230" s="552">
        <v>17757</v>
      </c>
      <c r="G230" s="552">
        <v>0</v>
      </c>
      <c r="H230" s="552">
        <v>0</v>
      </c>
      <c r="I230" s="618">
        <v>17757</v>
      </c>
      <c r="J230" s="553"/>
      <c r="L230" s="48"/>
      <c r="M230" s="48"/>
      <c r="N230" s="48"/>
      <c r="O230" s="48"/>
      <c r="P230" s="48"/>
      <c r="Q230" s="48"/>
      <c r="R230" s="50"/>
      <c r="S230" s="50"/>
    </row>
    <row r="231" spans="1:19" ht="21.75" customHeight="1">
      <c r="A231" s="560"/>
      <c r="B231" s="47" t="s">
        <v>447</v>
      </c>
      <c r="C231" s="572">
        <v>7</v>
      </c>
      <c r="D231" s="49" t="s">
        <v>47</v>
      </c>
      <c r="E231" s="33">
        <v>8050</v>
      </c>
      <c r="F231" s="33">
        <v>56350</v>
      </c>
      <c r="G231" s="33">
        <v>0</v>
      </c>
      <c r="H231" s="33">
        <v>0</v>
      </c>
      <c r="I231" s="586">
        <v>56350</v>
      </c>
      <c r="J231" s="559"/>
      <c r="L231" s="48"/>
      <c r="M231" s="48"/>
      <c r="N231" s="48"/>
      <c r="O231" s="48"/>
      <c r="P231" s="48"/>
      <c r="Q231" s="48"/>
      <c r="R231" s="50"/>
      <c r="S231" s="50"/>
    </row>
    <row r="232" spans="1:19" ht="21.75" customHeight="1">
      <c r="A232" s="560"/>
      <c r="B232" s="47" t="s">
        <v>448</v>
      </c>
      <c r="C232" s="572">
        <v>1</v>
      </c>
      <c r="D232" s="49" t="s">
        <v>47</v>
      </c>
      <c r="E232" s="33">
        <v>163800</v>
      </c>
      <c r="F232" s="33">
        <v>163800</v>
      </c>
      <c r="G232" s="33">
        <v>0</v>
      </c>
      <c r="H232" s="33">
        <v>0</v>
      </c>
      <c r="I232" s="586">
        <v>163800</v>
      </c>
      <c r="J232" s="559"/>
      <c r="L232" s="48"/>
      <c r="M232" s="48"/>
      <c r="N232" s="48"/>
      <c r="O232" s="48"/>
      <c r="P232" s="48"/>
      <c r="Q232" s="48"/>
      <c r="R232" s="50"/>
      <c r="S232" s="50"/>
    </row>
    <row r="233" spans="1:19" ht="21.75" customHeight="1">
      <c r="A233" s="560"/>
      <c r="B233" s="624" t="s">
        <v>449</v>
      </c>
      <c r="C233" s="572"/>
      <c r="D233" s="49"/>
      <c r="E233" s="33"/>
      <c r="F233" s="33"/>
      <c r="G233" s="33"/>
      <c r="H233" s="33"/>
      <c r="I233" s="586"/>
      <c r="J233" s="559"/>
      <c r="L233" s="48"/>
      <c r="M233" s="48"/>
      <c r="N233" s="48"/>
      <c r="O233" s="48"/>
      <c r="P233" s="48"/>
      <c r="Q233" s="48"/>
      <c r="R233" s="50"/>
      <c r="S233" s="50"/>
    </row>
    <row r="234" spans="1:19" ht="21.75" customHeight="1">
      <c r="A234" s="560"/>
      <c r="B234" s="624" t="s">
        <v>450</v>
      </c>
      <c r="C234" s="572"/>
      <c r="D234" s="49"/>
      <c r="E234" s="33"/>
      <c r="F234" s="33"/>
      <c r="G234" s="33"/>
      <c r="H234" s="33"/>
      <c r="I234" s="586"/>
      <c r="J234" s="559"/>
      <c r="L234" s="48"/>
      <c r="M234" s="48"/>
      <c r="N234" s="48"/>
      <c r="O234" s="48"/>
      <c r="P234" s="48"/>
      <c r="Q234" s="48"/>
      <c r="R234" s="50"/>
      <c r="S234" s="50"/>
    </row>
    <row r="235" spans="1:19" ht="21.75" customHeight="1">
      <c r="A235" s="560"/>
      <c r="B235" s="624" t="s">
        <v>451</v>
      </c>
      <c r="C235" s="572"/>
      <c r="D235" s="49"/>
      <c r="E235" s="33"/>
      <c r="F235" s="33"/>
      <c r="G235" s="33"/>
      <c r="H235" s="33"/>
      <c r="I235" s="586"/>
      <c r="J235" s="559"/>
      <c r="L235" s="48"/>
      <c r="M235" s="48"/>
      <c r="N235" s="48"/>
      <c r="O235" s="48"/>
      <c r="P235" s="48"/>
      <c r="Q235" s="48"/>
      <c r="R235" s="50"/>
      <c r="S235" s="50"/>
    </row>
    <row r="236" spans="1:19" ht="21.75" customHeight="1">
      <c r="A236" s="560"/>
      <c r="B236" s="47" t="s">
        <v>452</v>
      </c>
      <c r="C236" s="572">
        <v>1</v>
      </c>
      <c r="D236" s="49" t="s">
        <v>47</v>
      </c>
      <c r="E236" s="33">
        <v>163800</v>
      </c>
      <c r="F236" s="33">
        <v>163800</v>
      </c>
      <c r="G236" s="33">
        <v>0</v>
      </c>
      <c r="H236" s="33">
        <v>0</v>
      </c>
      <c r="I236" s="586">
        <v>163800</v>
      </c>
      <c r="J236" s="559"/>
      <c r="L236" s="48"/>
      <c r="M236" s="48"/>
      <c r="N236" s="48"/>
      <c r="O236" s="48"/>
      <c r="P236" s="48"/>
      <c r="Q236" s="48"/>
      <c r="R236" s="50"/>
      <c r="S236" s="50"/>
    </row>
    <row r="237" spans="1:19" ht="21.75" customHeight="1">
      <c r="A237" s="560"/>
      <c r="B237" s="624" t="s">
        <v>449</v>
      </c>
      <c r="C237" s="572"/>
      <c r="D237" s="49"/>
      <c r="E237" s="33"/>
      <c r="F237" s="33"/>
      <c r="G237" s="33"/>
      <c r="H237" s="33"/>
      <c r="I237" s="586"/>
      <c r="J237" s="559"/>
      <c r="L237" s="48"/>
      <c r="M237" s="48"/>
      <c r="N237" s="48"/>
      <c r="O237" s="48"/>
      <c r="P237" s="48"/>
      <c r="Q237" s="48"/>
      <c r="R237" s="50"/>
      <c r="S237" s="50"/>
    </row>
    <row r="238" spans="1:19" ht="21.75" customHeight="1">
      <c r="A238" s="560"/>
      <c r="B238" s="624" t="s">
        <v>450</v>
      </c>
      <c r="C238" s="572"/>
      <c r="D238" s="49"/>
      <c r="E238" s="33"/>
      <c r="F238" s="33"/>
      <c r="G238" s="33"/>
      <c r="H238" s="33"/>
      <c r="I238" s="586"/>
      <c r="J238" s="559"/>
      <c r="L238" s="48"/>
      <c r="M238" s="48"/>
      <c r="N238" s="48"/>
      <c r="O238" s="48"/>
      <c r="P238" s="48"/>
      <c r="Q238" s="48"/>
      <c r="R238" s="50"/>
      <c r="S238" s="50"/>
    </row>
    <row r="239" spans="1:19" ht="21.75" customHeight="1">
      <c r="A239" s="560"/>
      <c r="B239" s="624" t="s">
        <v>451</v>
      </c>
      <c r="C239" s="572"/>
      <c r="D239" s="49"/>
      <c r="E239" s="33"/>
      <c r="F239" s="33"/>
      <c r="G239" s="33"/>
      <c r="H239" s="33"/>
      <c r="I239" s="586"/>
      <c r="J239" s="559"/>
      <c r="L239" s="48"/>
      <c r="M239" s="48"/>
      <c r="N239" s="48"/>
      <c r="O239" s="48"/>
      <c r="P239" s="48"/>
      <c r="Q239" s="48"/>
      <c r="R239" s="50"/>
      <c r="S239" s="50"/>
    </row>
    <row r="240" spans="1:19" ht="21.75" customHeight="1">
      <c r="A240" s="560"/>
      <c r="B240" s="257" t="s">
        <v>453</v>
      </c>
      <c r="C240" s="572">
        <v>1</v>
      </c>
      <c r="D240" s="49" t="s">
        <v>47</v>
      </c>
      <c r="E240" s="33">
        <v>101600</v>
      </c>
      <c r="F240" s="33">
        <v>101600</v>
      </c>
      <c r="G240" s="33">
        <v>0</v>
      </c>
      <c r="H240" s="33">
        <v>0</v>
      </c>
      <c r="I240" s="586">
        <v>101600</v>
      </c>
      <c r="J240" s="559"/>
      <c r="L240" s="48"/>
      <c r="M240" s="48"/>
      <c r="N240" s="48"/>
      <c r="O240" s="48"/>
      <c r="P240" s="48"/>
      <c r="Q240" s="48"/>
      <c r="R240" s="50"/>
      <c r="S240" s="50"/>
    </row>
    <row r="241" spans="1:34" ht="21.75" customHeight="1">
      <c r="A241" s="560"/>
      <c r="B241" s="624" t="s">
        <v>454</v>
      </c>
      <c r="C241" s="572"/>
      <c r="D241" s="49"/>
      <c r="E241" s="33"/>
      <c r="F241" s="33"/>
      <c r="G241" s="33"/>
      <c r="H241" s="33"/>
      <c r="I241" s="586"/>
      <c r="J241" s="559"/>
      <c r="L241" s="48"/>
      <c r="M241" s="48"/>
      <c r="N241" s="48"/>
      <c r="O241" s="48"/>
      <c r="P241" s="48"/>
      <c r="Q241" s="48"/>
      <c r="R241" s="50"/>
      <c r="S241" s="50"/>
    </row>
    <row r="242" spans="1:34" ht="21.75" customHeight="1">
      <c r="A242" s="560"/>
      <c r="B242" s="624" t="s">
        <v>1471</v>
      </c>
      <c r="C242" s="572"/>
      <c r="D242" s="49"/>
      <c r="E242" s="33"/>
      <c r="F242" s="33"/>
      <c r="G242" s="33"/>
      <c r="H242" s="33"/>
      <c r="I242" s="586"/>
      <c r="J242" s="559"/>
      <c r="L242" s="48"/>
      <c r="M242" s="48"/>
      <c r="N242" s="48"/>
      <c r="O242" s="48"/>
      <c r="P242" s="48"/>
      <c r="Q242" s="48"/>
      <c r="R242" s="50"/>
      <c r="S242" s="50"/>
      <c r="T242" s="1001"/>
      <c r="U242" s="27"/>
      <c r="V242" s="1002"/>
      <c r="W242" s="1002"/>
      <c r="X242" s="27"/>
      <c r="Y242" s="1001"/>
      <c r="Z242" s="27"/>
      <c r="AA242" s="1003"/>
      <c r="AB242" s="27"/>
      <c r="AC242" s="27"/>
      <c r="AD242" s="1001"/>
      <c r="AE242" s="27"/>
      <c r="AF242" s="1003"/>
      <c r="AG242" s="27"/>
      <c r="AH242" s="27"/>
    </row>
    <row r="243" spans="1:34" ht="21.75" customHeight="1">
      <c r="A243" s="560"/>
      <c r="B243" s="624" t="s">
        <v>455</v>
      </c>
      <c r="C243" s="572"/>
      <c r="D243" s="49"/>
      <c r="E243" s="33"/>
      <c r="F243" s="33"/>
      <c r="G243" s="33"/>
      <c r="H243" s="33"/>
      <c r="I243" s="586"/>
      <c r="J243" s="559"/>
      <c r="L243" s="48"/>
      <c r="M243" s="48"/>
      <c r="N243" s="48"/>
      <c r="O243" s="48"/>
      <c r="P243" s="48"/>
      <c r="Q243" s="48"/>
      <c r="R243" s="50"/>
      <c r="S243" s="50"/>
      <c r="T243" s="48"/>
      <c r="U243" s="48"/>
      <c r="V243" s="48"/>
      <c r="W243" s="48"/>
      <c r="X243" s="48"/>
      <c r="Y243" s="48"/>
      <c r="Z243" s="48"/>
      <c r="AA243" s="48"/>
      <c r="AB243" s="48"/>
      <c r="AC243" s="48"/>
      <c r="AD243" s="48"/>
      <c r="AE243" s="48"/>
      <c r="AF243" s="48"/>
      <c r="AG243" s="48"/>
      <c r="AH243" s="48"/>
    </row>
    <row r="244" spans="1:34" ht="21.75" customHeight="1">
      <c r="A244" s="560"/>
      <c r="B244" s="47" t="s">
        <v>1667</v>
      </c>
      <c r="C244" s="572">
        <v>1143.24</v>
      </c>
      <c r="D244" s="49" t="s">
        <v>14</v>
      </c>
      <c r="E244" s="33">
        <v>120</v>
      </c>
      <c r="F244" s="33">
        <v>137189</v>
      </c>
      <c r="G244" s="33">
        <v>48</v>
      </c>
      <c r="H244" s="33">
        <v>54876</v>
      </c>
      <c r="I244" s="586">
        <v>192065</v>
      </c>
      <c r="J244" s="559"/>
      <c r="L244" s="53"/>
      <c r="M244" s="50"/>
      <c r="N244" s="50"/>
      <c r="O244" s="50"/>
      <c r="P244" s="50"/>
      <c r="Q244" s="50"/>
      <c r="R244" s="50"/>
      <c r="S244" s="50"/>
      <c r="T244" s="50"/>
      <c r="U244" s="50"/>
      <c r="V244" s="50"/>
      <c r="W244" s="50"/>
      <c r="X244" s="50"/>
      <c r="Y244" s="50"/>
      <c r="Z244" s="50"/>
      <c r="AA244" s="50"/>
      <c r="AB244" s="50"/>
      <c r="AC244" s="50"/>
      <c r="AD244" s="50"/>
      <c r="AE244" s="50"/>
      <c r="AF244" s="50"/>
      <c r="AG244" s="50"/>
      <c r="AH244" s="50"/>
    </row>
    <row r="245" spans="1:34" ht="21.75" customHeight="1">
      <c r="A245" s="560"/>
      <c r="B245" s="47"/>
      <c r="C245" s="572"/>
      <c r="D245" s="625"/>
      <c r="E245" s="33"/>
      <c r="F245" s="586"/>
      <c r="G245" s="33"/>
      <c r="H245" s="586"/>
      <c r="I245" s="586"/>
      <c r="J245" s="559"/>
      <c r="L245" s="50"/>
      <c r="M245" s="50"/>
      <c r="N245" s="50"/>
      <c r="O245" s="50"/>
      <c r="P245" s="50"/>
      <c r="Q245" s="50"/>
    </row>
    <row r="246" spans="1:34" ht="21.75" customHeight="1">
      <c r="A246" s="561"/>
      <c r="B246" s="614"/>
      <c r="C246" s="615"/>
      <c r="D246" s="613"/>
      <c r="E246" s="562"/>
      <c r="F246" s="562"/>
      <c r="G246" s="562"/>
      <c r="H246" s="562"/>
      <c r="I246" s="616"/>
      <c r="J246" s="563"/>
      <c r="K246" s="55"/>
      <c r="L246" s="48"/>
      <c r="M246" s="48"/>
      <c r="N246" s="48"/>
      <c r="O246" s="50"/>
      <c r="P246" s="50"/>
      <c r="Q246" s="50"/>
      <c r="T246" s="27"/>
    </row>
    <row r="247" spans="1:34" ht="21.75" customHeight="1">
      <c r="A247" s="550"/>
      <c r="B247" s="617" t="s">
        <v>456</v>
      </c>
      <c r="C247" s="610"/>
      <c r="D247" s="609"/>
      <c r="E247" s="552"/>
      <c r="F247" s="552"/>
      <c r="G247" s="552"/>
      <c r="H247" s="552"/>
      <c r="I247" s="618"/>
      <c r="J247" s="553"/>
      <c r="K247" s="547"/>
      <c r="L247" s="48"/>
      <c r="M247" s="48"/>
      <c r="N247" s="48"/>
      <c r="O247" s="48"/>
      <c r="P247" s="48"/>
      <c r="Q247" s="48"/>
      <c r="R247" s="50"/>
      <c r="S247" s="50"/>
    </row>
    <row r="248" spans="1:34" ht="20.85" customHeight="1">
      <c r="A248" s="560"/>
      <c r="B248" s="47" t="s">
        <v>457</v>
      </c>
      <c r="C248" s="572"/>
      <c r="D248" s="49"/>
      <c r="E248" s="33"/>
      <c r="F248" s="33"/>
      <c r="G248" s="33"/>
      <c r="H248" s="33"/>
      <c r="I248" s="586"/>
      <c r="J248" s="559"/>
      <c r="L248" s="48"/>
      <c r="M248" s="48"/>
      <c r="N248" s="48"/>
      <c r="O248" s="48"/>
      <c r="P248" s="48"/>
      <c r="Q248" s="48"/>
      <c r="R248" s="50"/>
      <c r="S248" s="50"/>
    </row>
    <row r="249" spans="1:34" ht="20.85" customHeight="1">
      <c r="A249" s="560"/>
      <c r="B249" s="47" t="s">
        <v>458</v>
      </c>
      <c r="C249" s="572">
        <v>0</v>
      </c>
      <c r="D249" s="49" t="s">
        <v>47</v>
      </c>
      <c r="E249" s="33">
        <v>21600</v>
      </c>
      <c r="F249" s="33">
        <v>0</v>
      </c>
      <c r="G249" s="33">
        <v>0</v>
      </c>
      <c r="H249" s="33">
        <v>0</v>
      </c>
      <c r="I249" s="586">
        <v>0</v>
      </c>
      <c r="J249" s="559"/>
      <c r="K249" s="48"/>
      <c r="L249" s="48"/>
      <c r="M249" s="314"/>
      <c r="N249" s="48"/>
      <c r="O249" s="48"/>
      <c r="P249" s="48"/>
      <c r="Q249" s="48"/>
      <c r="R249" s="50"/>
      <c r="S249" s="50"/>
    </row>
    <row r="250" spans="1:34" ht="20.85" customHeight="1">
      <c r="A250" s="560"/>
      <c r="B250" s="47" t="s">
        <v>459</v>
      </c>
      <c r="C250" s="572">
        <v>0</v>
      </c>
      <c r="D250" s="49" t="s">
        <v>47</v>
      </c>
      <c r="E250" s="33">
        <v>13200</v>
      </c>
      <c r="F250" s="33">
        <v>0</v>
      </c>
      <c r="G250" s="33">
        <v>0</v>
      </c>
      <c r="H250" s="33">
        <v>0</v>
      </c>
      <c r="I250" s="586">
        <v>0</v>
      </c>
      <c r="J250" s="559"/>
      <c r="K250" s="48"/>
      <c r="L250" s="48"/>
      <c r="M250" s="314"/>
      <c r="N250" s="48"/>
      <c r="O250" s="48"/>
      <c r="P250" s="48"/>
      <c r="Q250" s="48"/>
      <c r="R250" s="50"/>
      <c r="S250" s="50"/>
    </row>
    <row r="251" spans="1:34" ht="20.85" customHeight="1">
      <c r="A251" s="560"/>
      <c r="B251" s="47" t="s">
        <v>460</v>
      </c>
      <c r="C251" s="572">
        <v>0</v>
      </c>
      <c r="D251" s="49" t="s">
        <v>47</v>
      </c>
      <c r="E251" s="33">
        <v>20700</v>
      </c>
      <c r="F251" s="33">
        <v>0</v>
      </c>
      <c r="G251" s="33">
        <v>0</v>
      </c>
      <c r="H251" s="33">
        <v>0</v>
      </c>
      <c r="I251" s="586">
        <v>0</v>
      </c>
      <c r="J251" s="559"/>
      <c r="K251" s="48"/>
      <c r="L251" s="48"/>
      <c r="M251" s="314"/>
      <c r="N251" s="48"/>
      <c r="O251" s="48"/>
      <c r="P251" s="48"/>
      <c r="Q251" s="48"/>
      <c r="R251" s="50"/>
      <c r="S251" s="50"/>
    </row>
    <row r="252" spans="1:34" ht="20.85" customHeight="1">
      <c r="A252" s="560"/>
      <c r="B252" s="257" t="s">
        <v>461</v>
      </c>
      <c r="C252" s="572">
        <v>0</v>
      </c>
      <c r="D252" s="49" t="s">
        <v>47</v>
      </c>
      <c r="E252" s="33">
        <v>35700</v>
      </c>
      <c r="F252" s="33">
        <v>0</v>
      </c>
      <c r="G252" s="33">
        <v>0</v>
      </c>
      <c r="H252" s="33">
        <v>0</v>
      </c>
      <c r="I252" s="586">
        <v>0</v>
      </c>
      <c r="J252" s="559"/>
      <c r="K252" s="48"/>
      <c r="L252" s="48"/>
      <c r="M252" s="314"/>
      <c r="N252" s="48"/>
      <c r="O252" s="48"/>
      <c r="P252" s="48"/>
      <c r="Q252" s="48"/>
      <c r="R252" s="50"/>
      <c r="S252" s="50"/>
    </row>
    <row r="253" spans="1:34" ht="20.85" customHeight="1">
      <c r="A253" s="560"/>
      <c r="B253" s="47" t="s">
        <v>462</v>
      </c>
      <c r="C253" s="572">
        <v>0</v>
      </c>
      <c r="D253" s="49" t="s">
        <v>47</v>
      </c>
      <c r="E253" s="33">
        <v>15450</v>
      </c>
      <c r="F253" s="33">
        <v>0</v>
      </c>
      <c r="G253" s="33">
        <v>0</v>
      </c>
      <c r="H253" s="33">
        <v>0</v>
      </c>
      <c r="I253" s="586">
        <v>0</v>
      </c>
      <c r="J253" s="559"/>
      <c r="K253" s="48"/>
      <c r="L253" s="48"/>
      <c r="M253" s="314"/>
      <c r="N253" s="48"/>
      <c r="O253" s="48"/>
      <c r="P253" s="48"/>
      <c r="Q253" s="48"/>
      <c r="R253" s="50"/>
      <c r="S253" s="50"/>
    </row>
    <row r="254" spans="1:34" ht="20.85" customHeight="1">
      <c r="A254" s="560"/>
      <c r="B254" s="257" t="s">
        <v>465</v>
      </c>
      <c r="C254" s="572">
        <v>0</v>
      </c>
      <c r="D254" s="49" t="s">
        <v>47</v>
      </c>
      <c r="E254" s="33">
        <v>26700</v>
      </c>
      <c r="F254" s="33">
        <v>0</v>
      </c>
      <c r="G254" s="33">
        <v>0</v>
      </c>
      <c r="H254" s="33">
        <v>0</v>
      </c>
      <c r="I254" s="586">
        <v>0</v>
      </c>
      <c r="J254" s="559"/>
      <c r="K254" s="48"/>
      <c r="L254" s="48"/>
      <c r="M254" s="314"/>
      <c r="N254" s="48"/>
      <c r="O254" s="48"/>
      <c r="P254" s="48"/>
      <c r="Q254" s="48"/>
      <c r="R254" s="50"/>
      <c r="S254" s="50"/>
    </row>
    <row r="255" spans="1:34" ht="20.85" customHeight="1">
      <c r="A255" s="560"/>
      <c r="B255" s="47" t="s">
        <v>463</v>
      </c>
      <c r="C255" s="572">
        <v>0</v>
      </c>
      <c r="D255" s="49" t="s">
        <v>47</v>
      </c>
      <c r="E255" s="33">
        <v>19950</v>
      </c>
      <c r="F255" s="33">
        <v>0</v>
      </c>
      <c r="G255" s="33">
        <v>0</v>
      </c>
      <c r="H255" s="33">
        <v>0</v>
      </c>
      <c r="I255" s="586">
        <v>0</v>
      </c>
      <c r="J255" s="559"/>
      <c r="K255" s="48"/>
      <c r="L255" s="48"/>
      <c r="M255" s="314"/>
      <c r="N255" s="48"/>
      <c r="O255" s="48"/>
      <c r="P255" s="48"/>
      <c r="Q255" s="48"/>
      <c r="R255" s="50"/>
      <c r="S255" s="50"/>
    </row>
    <row r="256" spans="1:34" ht="20.85" customHeight="1">
      <c r="A256" s="560"/>
      <c r="B256" s="624" t="s">
        <v>464</v>
      </c>
      <c r="C256" s="572"/>
      <c r="D256" s="49"/>
      <c r="E256" s="33"/>
      <c r="F256" s="33"/>
      <c r="G256" s="33"/>
      <c r="H256" s="33"/>
      <c r="I256" s="586"/>
      <c r="J256" s="559"/>
      <c r="L256" s="48"/>
      <c r="M256" s="48"/>
      <c r="N256" s="48"/>
      <c r="O256" s="48"/>
      <c r="P256" s="48"/>
      <c r="Q256" s="48"/>
      <c r="R256" s="50"/>
      <c r="S256" s="50"/>
    </row>
    <row r="257" spans="1:19" ht="20.85" customHeight="1">
      <c r="A257" s="560"/>
      <c r="B257" s="257" t="s">
        <v>466</v>
      </c>
      <c r="C257" s="572">
        <v>0</v>
      </c>
      <c r="D257" s="49" t="s">
        <v>47</v>
      </c>
      <c r="E257" s="33">
        <v>24450</v>
      </c>
      <c r="F257" s="33">
        <v>0</v>
      </c>
      <c r="G257" s="33">
        <v>0</v>
      </c>
      <c r="H257" s="33">
        <v>0</v>
      </c>
      <c r="I257" s="586">
        <v>0</v>
      </c>
      <c r="J257" s="559"/>
      <c r="K257" s="48"/>
      <c r="L257" s="48"/>
      <c r="M257" s="314"/>
      <c r="N257" s="48"/>
      <c r="O257" s="48"/>
      <c r="P257" s="48"/>
      <c r="Q257" s="48"/>
      <c r="R257" s="50"/>
      <c r="S257" s="50"/>
    </row>
    <row r="258" spans="1:19" ht="20.85" customHeight="1">
      <c r="A258" s="560"/>
      <c r="B258" s="257" t="s">
        <v>467</v>
      </c>
      <c r="C258" s="572">
        <v>0</v>
      </c>
      <c r="D258" s="49" t="s">
        <v>47</v>
      </c>
      <c r="E258" s="33">
        <v>28950</v>
      </c>
      <c r="F258" s="33">
        <v>0</v>
      </c>
      <c r="G258" s="33">
        <v>0</v>
      </c>
      <c r="H258" s="33">
        <v>0</v>
      </c>
      <c r="I258" s="586">
        <v>0</v>
      </c>
      <c r="J258" s="559"/>
      <c r="K258" s="48"/>
      <c r="L258" s="48"/>
      <c r="M258" s="314"/>
      <c r="N258" s="48"/>
      <c r="O258" s="48"/>
      <c r="P258" s="48"/>
      <c r="Q258" s="48"/>
      <c r="R258" s="50"/>
      <c r="S258" s="50"/>
    </row>
    <row r="259" spans="1:19" ht="20.85" customHeight="1">
      <c r="A259" s="560"/>
      <c r="B259" s="47" t="s">
        <v>468</v>
      </c>
      <c r="C259" s="572">
        <v>0</v>
      </c>
      <c r="D259" s="49" t="s">
        <v>47</v>
      </c>
      <c r="E259" s="33">
        <v>22825</v>
      </c>
      <c r="F259" s="33">
        <v>0</v>
      </c>
      <c r="G259" s="33">
        <v>0</v>
      </c>
      <c r="H259" s="33">
        <v>0</v>
      </c>
      <c r="I259" s="586">
        <v>0</v>
      </c>
      <c r="J259" s="559"/>
      <c r="K259" s="48"/>
      <c r="L259" s="48"/>
      <c r="M259" s="314"/>
      <c r="N259" s="48"/>
      <c r="O259" s="48"/>
      <c r="P259" s="48"/>
      <c r="Q259" s="48"/>
      <c r="R259" s="50"/>
      <c r="S259" s="50"/>
    </row>
    <row r="260" spans="1:19" ht="20.85" customHeight="1">
      <c r="A260" s="560"/>
      <c r="B260" s="612" t="s">
        <v>469</v>
      </c>
      <c r="C260" s="572"/>
      <c r="D260" s="49"/>
      <c r="E260" s="33"/>
      <c r="F260" s="33"/>
      <c r="G260" s="33"/>
      <c r="H260" s="33"/>
      <c r="I260" s="586"/>
      <c r="J260" s="559"/>
      <c r="L260" s="48"/>
      <c r="M260" s="48"/>
      <c r="N260" s="48"/>
      <c r="O260" s="48"/>
      <c r="P260" s="48"/>
      <c r="Q260" s="48"/>
      <c r="R260" s="50"/>
      <c r="S260" s="50"/>
    </row>
    <row r="261" spans="1:19" ht="20.85" customHeight="1">
      <c r="A261" s="560"/>
      <c r="B261" s="47" t="s">
        <v>470</v>
      </c>
      <c r="C261" s="572">
        <v>0</v>
      </c>
      <c r="D261" s="49" t="s">
        <v>47</v>
      </c>
      <c r="E261" s="33">
        <v>35888</v>
      </c>
      <c r="F261" s="33">
        <v>0</v>
      </c>
      <c r="G261" s="33">
        <v>0</v>
      </c>
      <c r="H261" s="33">
        <v>0</v>
      </c>
      <c r="I261" s="586">
        <v>0</v>
      </c>
      <c r="J261" s="559"/>
      <c r="K261" s="48"/>
      <c r="L261" s="48"/>
      <c r="M261" s="314"/>
      <c r="N261" s="48"/>
      <c r="O261" s="48"/>
      <c r="P261" s="48"/>
      <c r="Q261" s="48"/>
      <c r="R261" s="50"/>
      <c r="S261" s="50"/>
    </row>
    <row r="262" spans="1:19" ht="20.85" customHeight="1">
      <c r="A262" s="560"/>
      <c r="B262" s="612" t="s">
        <v>710</v>
      </c>
      <c r="C262" s="572"/>
      <c r="D262" s="49"/>
      <c r="E262" s="33"/>
      <c r="F262" s="33"/>
      <c r="G262" s="33"/>
      <c r="H262" s="33"/>
      <c r="I262" s="586"/>
      <c r="J262" s="559"/>
      <c r="L262" s="48"/>
      <c r="M262" s="48"/>
      <c r="N262" s="48"/>
      <c r="O262" s="48"/>
      <c r="P262" s="48"/>
      <c r="Q262" s="48"/>
      <c r="R262" s="50"/>
      <c r="S262" s="50"/>
    </row>
    <row r="263" spans="1:19" ht="20.85" customHeight="1">
      <c r="A263" s="560"/>
      <c r="B263" s="623" t="s">
        <v>694</v>
      </c>
      <c r="C263" s="572">
        <v>0</v>
      </c>
      <c r="D263" s="49" t="s">
        <v>47</v>
      </c>
      <c r="E263" s="33">
        <v>28125</v>
      </c>
      <c r="F263" s="33">
        <v>0</v>
      </c>
      <c r="G263" s="33">
        <v>0</v>
      </c>
      <c r="H263" s="33">
        <v>0</v>
      </c>
      <c r="I263" s="586">
        <v>0</v>
      </c>
      <c r="J263" s="559"/>
      <c r="K263" s="48"/>
      <c r="L263" s="48"/>
      <c r="M263" s="314"/>
      <c r="N263" s="48"/>
      <c r="O263" s="48"/>
      <c r="P263" s="48"/>
      <c r="Q263" s="48"/>
      <c r="R263" s="50"/>
      <c r="S263" s="50"/>
    </row>
    <row r="264" spans="1:19" ht="20.85" customHeight="1">
      <c r="A264" s="561"/>
      <c r="B264" s="626" t="s">
        <v>688</v>
      </c>
      <c r="C264" s="615"/>
      <c r="D264" s="613"/>
      <c r="E264" s="562"/>
      <c r="F264" s="562"/>
      <c r="G264" s="562"/>
      <c r="H264" s="562"/>
      <c r="I264" s="616"/>
      <c r="J264" s="563"/>
    </row>
    <row r="265" spans="1:19" ht="20.85" customHeight="1">
      <c r="A265" s="550"/>
      <c r="B265" s="627" t="s">
        <v>689</v>
      </c>
      <c r="C265" s="610">
        <v>0</v>
      </c>
      <c r="D265" s="609" t="s">
        <v>47</v>
      </c>
      <c r="E265" s="552">
        <v>43125</v>
      </c>
      <c r="F265" s="552">
        <v>0</v>
      </c>
      <c r="G265" s="552">
        <v>0</v>
      </c>
      <c r="H265" s="552">
        <v>0</v>
      </c>
      <c r="I265" s="618">
        <v>0</v>
      </c>
      <c r="J265" s="553"/>
      <c r="K265" s="48"/>
      <c r="L265" s="48"/>
      <c r="M265" s="314"/>
      <c r="N265" s="48"/>
      <c r="O265" s="48"/>
      <c r="P265" s="48"/>
      <c r="Q265" s="48"/>
      <c r="R265" s="50"/>
      <c r="S265" s="50"/>
    </row>
    <row r="266" spans="1:19" ht="20.85" customHeight="1">
      <c r="A266" s="560"/>
      <c r="B266" s="612" t="s">
        <v>711</v>
      </c>
      <c r="C266" s="572"/>
      <c r="D266" s="49"/>
      <c r="E266" s="33"/>
      <c r="F266" s="33"/>
      <c r="G266" s="33"/>
      <c r="H266" s="33"/>
      <c r="I266" s="586"/>
      <c r="J266" s="559"/>
    </row>
    <row r="267" spans="1:19" ht="20.85" customHeight="1">
      <c r="A267" s="560"/>
      <c r="B267" s="623" t="s">
        <v>693</v>
      </c>
      <c r="C267" s="572">
        <v>0</v>
      </c>
      <c r="D267" s="49" t="s">
        <v>47</v>
      </c>
      <c r="E267" s="33">
        <v>30375</v>
      </c>
      <c r="F267" s="33">
        <v>0</v>
      </c>
      <c r="G267" s="33">
        <v>0</v>
      </c>
      <c r="H267" s="33">
        <v>0</v>
      </c>
      <c r="I267" s="586">
        <v>0</v>
      </c>
      <c r="J267" s="559"/>
      <c r="K267" s="48"/>
      <c r="L267" s="48"/>
      <c r="M267" s="314"/>
      <c r="N267" s="48"/>
      <c r="O267" s="48"/>
      <c r="P267" s="48"/>
      <c r="Q267" s="48"/>
      <c r="R267" s="50"/>
      <c r="S267" s="50"/>
    </row>
    <row r="268" spans="1:19" ht="20.85" customHeight="1">
      <c r="A268" s="560"/>
      <c r="B268" s="624" t="s">
        <v>692</v>
      </c>
      <c r="C268" s="572"/>
      <c r="D268" s="49"/>
      <c r="E268" s="33"/>
      <c r="F268" s="33"/>
      <c r="G268" s="33"/>
      <c r="H268" s="33"/>
      <c r="I268" s="586"/>
      <c r="J268" s="559"/>
    </row>
    <row r="269" spans="1:19" ht="20.85" customHeight="1">
      <c r="A269" s="560"/>
      <c r="B269" s="623" t="s">
        <v>690</v>
      </c>
      <c r="C269" s="572">
        <v>0</v>
      </c>
      <c r="D269" s="49" t="s">
        <v>47</v>
      </c>
      <c r="E269" s="33">
        <v>30375</v>
      </c>
      <c r="F269" s="33">
        <v>0</v>
      </c>
      <c r="G269" s="33">
        <v>0</v>
      </c>
      <c r="H269" s="33">
        <v>0</v>
      </c>
      <c r="I269" s="586">
        <v>0</v>
      </c>
      <c r="J269" s="559"/>
      <c r="K269" s="48"/>
      <c r="L269" s="48"/>
      <c r="M269" s="314"/>
      <c r="N269" s="48"/>
      <c r="O269" s="48"/>
      <c r="P269" s="48"/>
      <c r="Q269" s="48"/>
      <c r="R269" s="50"/>
      <c r="S269" s="50"/>
    </row>
    <row r="270" spans="1:19" ht="20.85" customHeight="1">
      <c r="A270" s="560"/>
      <c r="B270" s="612" t="s">
        <v>695</v>
      </c>
      <c r="C270" s="572"/>
      <c r="D270" s="49"/>
      <c r="E270" s="33"/>
      <c r="F270" s="33"/>
      <c r="G270" s="33"/>
      <c r="H270" s="33"/>
      <c r="I270" s="586"/>
      <c r="J270" s="559"/>
    </row>
    <row r="271" spans="1:19" ht="20.85" customHeight="1">
      <c r="A271" s="560"/>
      <c r="B271" s="623" t="s">
        <v>691</v>
      </c>
      <c r="C271" s="572">
        <v>0</v>
      </c>
      <c r="D271" s="49" t="s">
        <v>47</v>
      </c>
      <c r="E271" s="33">
        <v>46500</v>
      </c>
      <c r="F271" s="33">
        <v>0</v>
      </c>
      <c r="G271" s="33">
        <v>0</v>
      </c>
      <c r="H271" s="33">
        <v>0</v>
      </c>
      <c r="I271" s="586">
        <v>0</v>
      </c>
      <c r="J271" s="559"/>
      <c r="K271" s="48"/>
      <c r="L271" s="48"/>
      <c r="M271" s="314"/>
      <c r="N271" s="48"/>
      <c r="O271" s="48"/>
      <c r="P271" s="48"/>
      <c r="Q271" s="48"/>
      <c r="R271" s="50"/>
      <c r="S271" s="50"/>
    </row>
    <row r="272" spans="1:19" ht="20.85" customHeight="1">
      <c r="A272" s="560"/>
      <c r="B272" s="612" t="s">
        <v>696</v>
      </c>
      <c r="C272" s="572"/>
      <c r="D272" s="49"/>
      <c r="E272" s="33"/>
      <c r="F272" s="33"/>
      <c r="G272" s="33"/>
      <c r="H272" s="33"/>
      <c r="I272" s="586"/>
      <c r="J272" s="559"/>
      <c r="L272" s="48"/>
      <c r="M272" s="48"/>
      <c r="N272" s="48"/>
      <c r="O272" s="48"/>
      <c r="P272" s="48"/>
      <c r="Q272" s="48"/>
      <c r="R272" s="50"/>
      <c r="S272" s="50"/>
    </row>
    <row r="273" spans="1:19" ht="20.85" customHeight="1">
      <c r="A273" s="560"/>
      <c r="B273" s="47" t="s">
        <v>471</v>
      </c>
      <c r="C273" s="572">
        <v>0</v>
      </c>
      <c r="D273" s="49" t="s">
        <v>47</v>
      </c>
      <c r="E273" s="33">
        <v>25200</v>
      </c>
      <c r="F273" s="33">
        <v>0</v>
      </c>
      <c r="G273" s="33">
        <v>0</v>
      </c>
      <c r="H273" s="33">
        <v>0</v>
      </c>
      <c r="I273" s="586">
        <v>0</v>
      </c>
      <c r="J273" s="559"/>
      <c r="K273" s="48"/>
      <c r="L273" s="48"/>
      <c r="M273" s="314"/>
      <c r="N273" s="48"/>
      <c r="O273" s="48"/>
      <c r="P273" s="48"/>
      <c r="Q273" s="48"/>
      <c r="R273" s="50"/>
      <c r="S273" s="50"/>
    </row>
    <row r="274" spans="1:19" ht="20.85" customHeight="1">
      <c r="A274" s="560"/>
      <c r="B274" s="612" t="s">
        <v>697</v>
      </c>
      <c r="C274" s="572"/>
      <c r="D274" s="49"/>
      <c r="E274" s="33"/>
      <c r="F274" s="33"/>
      <c r="G274" s="33"/>
      <c r="H274" s="33"/>
      <c r="I274" s="586"/>
      <c r="J274" s="559"/>
      <c r="L274" s="48"/>
      <c r="M274" s="48"/>
      <c r="N274" s="48"/>
      <c r="O274" s="48"/>
      <c r="P274" s="48"/>
      <c r="Q274" s="48"/>
      <c r="R274" s="50"/>
      <c r="S274" s="50"/>
    </row>
    <row r="275" spans="1:19" ht="20.85" customHeight="1">
      <c r="A275" s="560"/>
      <c r="B275" s="623" t="s">
        <v>712</v>
      </c>
      <c r="C275" s="572">
        <v>0</v>
      </c>
      <c r="D275" s="49" t="s">
        <v>47</v>
      </c>
      <c r="E275" s="33">
        <v>27600</v>
      </c>
      <c r="F275" s="33">
        <v>0</v>
      </c>
      <c r="G275" s="33">
        <v>0</v>
      </c>
      <c r="H275" s="33">
        <v>0</v>
      </c>
      <c r="I275" s="586">
        <v>0</v>
      </c>
      <c r="J275" s="559"/>
      <c r="K275" s="48"/>
      <c r="L275" s="48"/>
      <c r="M275" s="314"/>
      <c r="N275" s="48"/>
      <c r="O275" s="48"/>
      <c r="P275" s="48"/>
      <c r="Q275" s="48"/>
      <c r="R275" s="50"/>
      <c r="S275" s="50"/>
    </row>
    <row r="276" spans="1:19" ht="20.85" customHeight="1">
      <c r="A276" s="560"/>
      <c r="B276" s="624" t="s">
        <v>698</v>
      </c>
      <c r="C276" s="572"/>
      <c r="D276" s="49"/>
      <c r="E276" s="33"/>
      <c r="F276" s="33"/>
      <c r="G276" s="33"/>
      <c r="H276" s="33"/>
      <c r="I276" s="586"/>
      <c r="J276" s="559"/>
    </row>
    <row r="277" spans="1:19" ht="20.85" customHeight="1">
      <c r="A277" s="560"/>
      <c r="B277" s="623" t="s">
        <v>699</v>
      </c>
      <c r="C277" s="572">
        <v>0</v>
      </c>
      <c r="D277" s="49" t="s">
        <v>47</v>
      </c>
      <c r="E277" s="33">
        <v>39975</v>
      </c>
      <c r="F277" s="33">
        <v>0</v>
      </c>
      <c r="G277" s="33">
        <v>0</v>
      </c>
      <c r="H277" s="33">
        <v>0</v>
      </c>
      <c r="I277" s="586">
        <v>0</v>
      </c>
      <c r="J277" s="559"/>
      <c r="K277" s="48"/>
      <c r="L277" s="48"/>
      <c r="M277" s="314"/>
      <c r="N277" s="48"/>
      <c r="O277" s="48"/>
      <c r="P277" s="48"/>
      <c r="Q277" s="48"/>
      <c r="R277" s="50"/>
      <c r="S277" s="50"/>
    </row>
    <row r="278" spans="1:19" ht="20.85" customHeight="1">
      <c r="A278" s="560"/>
      <c r="B278" s="612" t="s">
        <v>700</v>
      </c>
      <c r="C278" s="572"/>
      <c r="D278" s="49"/>
      <c r="E278" s="33"/>
      <c r="F278" s="33"/>
      <c r="G278" s="33"/>
      <c r="H278" s="33"/>
      <c r="I278" s="586"/>
      <c r="J278" s="559"/>
      <c r="L278" s="48"/>
      <c r="M278" s="48"/>
      <c r="N278" s="48"/>
      <c r="O278" s="48"/>
      <c r="P278" s="48"/>
      <c r="Q278" s="48"/>
      <c r="R278" s="50"/>
      <c r="S278" s="50"/>
    </row>
    <row r="279" spans="1:19" ht="20.85" customHeight="1">
      <c r="A279" s="560"/>
      <c r="B279" s="623" t="s">
        <v>701</v>
      </c>
      <c r="C279" s="572">
        <v>0</v>
      </c>
      <c r="D279" s="49" t="s">
        <v>47</v>
      </c>
      <c r="E279" s="33">
        <v>18225</v>
      </c>
      <c r="F279" s="33">
        <v>0</v>
      </c>
      <c r="G279" s="33">
        <v>0</v>
      </c>
      <c r="H279" s="33">
        <v>0</v>
      </c>
      <c r="I279" s="586">
        <v>0</v>
      </c>
      <c r="J279" s="559"/>
      <c r="K279" s="48"/>
      <c r="L279" s="48"/>
      <c r="M279" s="314"/>
      <c r="N279" s="48"/>
      <c r="O279" s="48"/>
      <c r="P279" s="48"/>
      <c r="Q279" s="48"/>
      <c r="R279" s="50"/>
      <c r="S279" s="50"/>
    </row>
    <row r="280" spans="1:19" ht="20.85" customHeight="1">
      <c r="A280" s="560"/>
      <c r="B280" s="623" t="s">
        <v>702</v>
      </c>
      <c r="C280" s="572">
        <v>0</v>
      </c>
      <c r="D280" s="49" t="s">
        <v>47</v>
      </c>
      <c r="E280" s="33">
        <v>12600</v>
      </c>
      <c r="F280" s="33">
        <v>0</v>
      </c>
      <c r="G280" s="33">
        <v>0</v>
      </c>
      <c r="H280" s="33">
        <v>0</v>
      </c>
      <c r="I280" s="586">
        <v>0</v>
      </c>
      <c r="J280" s="559"/>
      <c r="K280" s="48"/>
      <c r="L280" s="48"/>
      <c r="M280" s="314"/>
      <c r="N280" s="48"/>
      <c r="O280" s="48"/>
      <c r="P280" s="48"/>
      <c r="Q280" s="48"/>
      <c r="R280" s="50"/>
      <c r="S280" s="50"/>
    </row>
    <row r="281" spans="1:19" ht="20.85" customHeight="1">
      <c r="A281" s="560"/>
      <c r="B281" s="623" t="s">
        <v>703</v>
      </c>
      <c r="C281" s="572">
        <v>0</v>
      </c>
      <c r="D281" s="49" t="s">
        <v>47</v>
      </c>
      <c r="E281" s="33">
        <v>21225</v>
      </c>
      <c r="F281" s="33">
        <v>0</v>
      </c>
      <c r="G281" s="33">
        <v>0</v>
      </c>
      <c r="H281" s="33">
        <v>0</v>
      </c>
      <c r="I281" s="586">
        <v>0</v>
      </c>
      <c r="J281" s="559"/>
      <c r="K281" s="48"/>
      <c r="L281" s="48"/>
      <c r="M281" s="314"/>
      <c r="N281" s="48"/>
      <c r="O281" s="48"/>
      <c r="P281" s="48"/>
      <c r="Q281" s="48"/>
      <c r="R281" s="50"/>
      <c r="S281" s="50"/>
    </row>
    <row r="282" spans="1:19" ht="20.85" customHeight="1">
      <c r="A282" s="561"/>
      <c r="B282" s="626" t="s">
        <v>704</v>
      </c>
      <c r="C282" s="615"/>
      <c r="D282" s="613"/>
      <c r="E282" s="562"/>
      <c r="F282" s="562"/>
      <c r="G282" s="562"/>
      <c r="H282" s="562"/>
      <c r="I282" s="616"/>
      <c r="J282" s="563"/>
      <c r="L282" s="48"/>
      <c r="M282" s="48"/>
      <c r="N282" s="48"/>
      <c r="O282" s="48"/>
      <c r="P282" s="48"/>
      <c r="Q282" s="48"/>
      <c r="R282" s="50"/>
      <c r="S282" s="50"/>
    </row>
    <row r="283" spans="1:19" ht="21.75" customHeight="1">
      <c r="A283" s="550"/>
      <c r="B283" s="628" t="s">
        <v>705</v>
      </c>
      <c r="C283" s="610">
        <v>0</v>
      </c>
      <c r="D283" s="609" t="s">
        <v>47</v>
      </c>
      <c r="E283" s="552">
        <v>28875</v>
      </c>
      <c r="F283" s="552">
        <v>0</v>
      </c>
      <c r="G283" s="552">
        <v>0</v>
      </c>
      <c r="H283" s="552">
        <v>0</v>
      </c>
      <c r="I283" s="618">
        <v>0</v>
      </c>
      <c r="J283" s="553"/>
      <c r="K283" s="48"/>
      <c r="L283" s="48"/>
      <c r="M283" s="314"/>
      <c r="N283" s="48"/>
      <c r="O283" s="48"/>
      <c r="P283" s="48"/>
      <c r="Q283" s="48"/>
      <c r="R283" s="50"/>
      <c r="S283" s="50"/>
    </row>
    <row r="284" spans="1:19" ht="21.75" customHeight="1">
      <c r="A284" s="560"/>
      <c r="B284" s="612" t="s">
        <v>706</v>
      </c>
      <c r="C284" s="572"/>
      <c r="D284" s="49"/>
      <c r="E284" s="33"/>
      <c r="F284" s="33"/>
      <c r="G284" s="33"/>
      <c r="H284" s="33"/>
      <c r="I284" s="586"/>
      <c r="J284" s="559"/>
      <c r="L284" s="48"/>
      <c r="M284" s="48"/>
      <c r="N284" s="48"/>
      <c r="O284" s="48"/>
      <c r="P284" s="48"/>
      <c r="Q284" s="48"/>
      <c r="R284" s="50"/>
      <c r="S284" s="50"/>
    </row>
    <row r="285" spans="1:19" ht="21.75" customHeight="1">
      <c r="A285" s="560"/>
      <c r="B285" s="257" t="s">
        <v>472</v>
      </c>
      <c r="C285" s="572">
        <v>0</v>
      </c>
      <c r="D285" s="49" t="s">
        <v>47</v>
      </c>
      <c r="E285" s="33">
        <v>23850</v>
      </c>
      <c r="F285" s="33">
        <v>0</v>
      </c>
      <c r="G285" s="33">
        <v>0</v>
      </c>
      <c r="H285" s="33">
        <v>0</v>
      </c>
      <c r="I285" s="586">
        <v>0</v>
      </c>
      <c r="J285" s="559"/>
      <c r="K285" s="48"/>
      <c r="L285" s="48"/>
      <c r="M285" s="314"/>
      <c r="N285" s="48"/>
      <c r="O285" s="48"/>
      <c r="P285" s="48"/>
      <c r="Q285" s="48"/>
      <c r="R285" s="50"/>
      <c r="S285" s="50"/>
    </row>
    <row r="286" spans="1:19" ht="21.75" customHeight="1">
      <c r="A286" s="560"/>
      <c r="B286" s="612" t="s">
        <v>707</v>
      </c>
      <c r="C286" s="572"/>
      <c r="D286" s="49"/>
      <c r="E286" s="33"/>
      <c r="F286" s="33"/>
      <c r="G286" s="33"/>
      <c r="H286" s="33"/>
      <c r="I286" s="586"/>
      <c r="J286" s="559"/>
      <c r="L286" s="48"/>
      <c r="M286" s="48"/>
      <c r="N286" s="48"/>
      <c r="O286" s="48"/>
      <c r="P286" s="48"/>
      <c r="Q286" s="48"/>
      <c r="R286" s="50"/>
      <c r="S286" s="50"/>
    </row>
    <row r="287" spans="1:19" ht="21.75" customHeight="1">
      <c r="A287" s="560"/>
      <c r="B287" s="257" t="s">
        <v>708</v>
      </c>
      <c r="C287" s="572">
        <v>0</v>
      </c>
      <c r="D287" s="49" t="s">
        <v>47</v>
      </c>
      <c r="E287" s="33">
        <v>17850</v>
      </c>
      <c r="F287" s="33">
        <v>0</v>
      </c>
      <c r="G287" s="33">
        <v>0</v>
      </c>
      <c r="H287" s="33">
        <v>0</v>
      </c>
      <c r="I287" s="586">
        <v>0</v>
      </c>
      <c r="J287" s="559"/>
      <c r="K287" s="48"/>
      <c r="L287" s="48"/>
      <c r="M287" s="314"/>
      <c r="N287" s="48"/>
      <c r="O287" s="48"/>
      <c r="P287" s="48"/>
      <c r="Q287" s="48"/>
      <c r="R287" s="50"/>
      <c r="S287" s="50"/>
    </row>
    <row r="288" spans="1:19" ht="21.75" customHeight="1">
      <c r="A288" s="560"/>
      <c r="B288" s="47" t="s">
        <v>473</v>
      </c>
      <c r="C288" s="572">
        <v>0</v>
      </c>
      <c r="D288" s="49" t="s">
        <v>47</v>
      </c>
      <c r="E288" s="33">
        <v>23850</v>
      </c>
      <c r="F288" s="33">
        <v>0</v>
      </c>
      <c r="G288" s="33">
        <v>0</v>
      </c>
      <c r="H288" s="33">
        <v>0</v>
      </c>
      <c r="I288" s="586">
        <v>0</v>
      </c>
      <c r="J288" s="559"/>
      <c r="K288" s="48"/>
      <c r="L288" s="48"/>
      <c r="M288" s="314"/>
      <c r="N288" s="48"/>
      <c r="O288" s="48"/>
      <c r="P288" s="48"/>
      <c r="Q288" s="48"/>
      <c r="R288" s="50"/>
      <c r="S288" s="50"/>
    </row>
    <row r="289" spans="1:20" ht="21.75" customHeight="1">
      <c r="A289" s="560"/>
      <c r="B289" s="629" t="s">
        <v>709</v>
      </c>
      <c r="C289" s="572"/>
      <c r="D289" s="49"/>
      <c r="E289" s="33"/>
      <c r="F289" s="33"/>
      <c r="G289" s="33"/>
      <c r="H289" s="33"/>
      <c r="I289" s="586"/>
      <c r="J289" s="559"/>
      <c r="L289" s="48"/>
      <c r="M289" s="48"/>
      <c r="N289" s="48"/>
      <c r="O289" s="48"/>
      <c r="P289" s="48"/>
      <c r="Q289" s="48"/>
      <c r="R289" s="50"/>
      <c r="S289" s="50"/>
    </row>
    <row r="290" spans="1:20" ht="21.75" customHeight="1">
      <c r="A290" s="560"/>
      <c r="B290" s="47" t="s">
        <v>474</v>
      </c>
      <c r="C290" s="572"/>
      <c r="D290" s="49"/>
      <c r="E290" s="33"/>
      <c r="F290" s="33"/>
      <c r="G290" s="33"/>
      <c r="H290" s="33"/>
      <c r="I290" s="586"/>
      <c r="J290" s="559"/>
      <c r="L290" s="48"/>
      <c r="M290" s="48"/>
      <c r="N290" s="48"/>
      <c r="O290" s="48"/>
      <c r="P290" s="48"/>
      <c r="Q290" s="48"/>
      <c r="R290" s="50"/>
      <c r="S290" s="50"/>
    </row>
    <row r="291" spans="1:20" ht="21.75" customHeight="1">
      <c r="A291" s="560"/>
      <c r="B291" s="47" t="s">
        <v>475</v>
      </c>
      <c r="C291" s="572">
        <v>0</v>
      </c>
      <c r="D291" s="49" t="s">
        <v>47</v>
      </c>
      <c r="E291" s="33">
        <v>39750</v>
      </c>
      <c r="F291" s="33">
        <v>0</v>
      </c>
      <c r="G291" s="33">
        <v>0</v>
      </c>
      <c r="H291" s="33">
        <v>0</v>
      </c>
      <c r="I291" s="586">
        <v>0</v>
      </c>
      <c r="J291" s="559"/>
      <c r="K291" s="48"/>
      <c r="L291" s="48"/>
      <c r="M291" s="314"/>
      <c r="N291" s="48"/>
      <c r="O291" s="48"/>
      <c r="P291" s="48"/>
      <c r="Q291" s="48"/>
      <c r="R291" s="50"/>
      <c r="S291" s="50"/>
    </row>
    <row r="292" spans="1:20" ht="21.75" customHeight="1">
      <c r="A292" s="560"/>
      <c r="B292" s="47" t="s">
        <v>476</v>
      </c>
      <c r="C292" s="572">
        <v>0</v>
      </c>
      <c r="D292" s="49" t="s">
        <v>47</v>
      </c>
      <c r="E292" s="33">
        <v>35250</v>
      </c>
      <c r="F292" s="33">
        <v>0</v>
      </c>
      <c r="G292" s="33">
        <v>0</v>
      </c>
      <c r="H292" s="33">
        <v>0</v>
      </c>
      <c r="I292" s="586">
        <v>0</v>
      </c>
      <c r="J292" s="559"/>
      <c r="K292" s="48"/>
      <c r="L292" s="48"/>
      <c r="M292" s="314"/>
      <c r="N292" s="48"/>
      <c r="O292" s="48"/>
      <c r="P292" s="48"/>
      <c r="Q292" s="48"/>
      <c r="R292" s="50"/>
      <c r="S292" s="50"/>
    </row>
    <row r="293" spans="1:20" ht="21.75" customHeight="1">
      <c r="A293" s="560"/>
      <c r="B293" s="47" t="s">
        <v>478</v>
      </c>
      <c r="C293" s="572">
        <v>0</v>
      </c>
      <c r="D293" s="49" t="s">
        <v>47</v>
      </c>
      <c r="E293" s="33">
        <v>13500</v>
      </c>
      <c r="F293" s="33">
        <v>0</v>
      </c>
      <c r="G293" s="33">
        <v>0</v>
      </c>
      <c r="H293" s="33">
        <v>0</v>
      </c>
      <c r="I293" s="586">
        <v>0</v>
      </c>
      <c r="J293" s="559"/>
      <c r="K293" s="48"/>
      <c r="L293" s="48"/>
      <c r="M293" s="314"/>
      <c r="N293" s="48"/>
      <c r="O293" s="48"/>
      <c r="P293" s="48"/>
      <c r="Q293" s="48"/>
      <c r="R293" s="50"/>
      <c r="S293" s="50"/>
    </row>
    <row r="294" spans="1:20" ht="21.75" customHeight="1">
      <c r="A294" s="560"/>
      <c r="B294" s="47" t="s">
        <v>477</v>
      </c>
      <c r="C294" s="572">
        <v>0</v>
      </c>
      <c r="D294" s="49" t="s">
        <v>47</v>
      </c>
      <c r="E294" s="33">
        <v>21375</v>
      </c>
      <c r="F294" s="33">
        <v>0</v>
      </c>
      <c r="G294" s="33">
        <v>0</v>
      </c>
      <c r="H294" s="33">
        <v>0</v>
      </c>
      <c r="I294" s="586">
        <v>0</v>
      </c>
      <c r="J294" s="559"/>
      <c r="K294" s="48"/>
      <c r="L294" s="48"/>
      <c r="M294" s="314"/>
      <c r="N294" s="48"/>
      <c r="O294" s="48"/>
      <c r="P294" s="48"/>
      <c r="Q294" s="48"/>
      <c r="R294" s="50"/>
      <c r="S294" s="50"/>
    </row>
    <row r="295" spans="1:20" ht="21.75" customHeight="1">
      <c r="A295" s="560"/>
      <c r="B295" s="47" t="s">
        <v>479</v>
      </c>
      <c r="C295" s="572">
        <v>0</v>
      </c>
      <c r="D295" s="49" t="s">
        <v>47</v>
      </c>
      <c r="E295" s="33">
        <v>7500</v>
      </c>
      <c r="F295" s="33">
        <v>0</v>
      </c>
      <c r="G295" s="33">
        <v>0</v>
      </c>
      <c r="H295" s="33">
        <v>0</v>
      </c>
      <c r="I295" s="586">
        <v>0</v>
      </c>
      <c r="J295" s="559"/>
      <c r="K295" s="48"/>
      <c r="L295" s="48"/>
      <c r="M295" s="314"/>
      <c r="N295" s="48"/>
      <c r="O295" s="48"/>
      <c r="P295" s="48"/>
      <c r="Q295" s="48"/>
      <c r="R295" s="50"/>
      <c r="S295" s="50"/>
    </row>
    <row r="296" spans="1:20" ht="21.75" customHeight="1">
      <c r="A296" s="560"/>
      <c r="B296" s="47" t="s">
        <v>480</v>
      </c>
      <c r="C296" s="572">
        <v>0</v>
      </c>
      <c r="D296" s="49" t="s">
        <v>47</v>
      </c>
      <c r="E296" s="33">
        <v>22500</v>
      </c>
      <c r="F296" s="33">
        <v>0</v>
      </c>
      <c r="G296" s="33">
        <v>0</v>
      </c>
      <c r="H296" s="33">
        <v>0</v>
      </c>
      <c r="I296" s="586">
        <v>0</v>
      </c>
      <c r="J296" s="559"/>
      <c r="K296" s="48"/>
      <c r="L296" s="48"/>
      <c r="M296" s="314"/>
      <c r="N296" s="48"/>
      <c r="O296" s="48"/>
      <c r="P296" s="48"/>
      <c r="Q296" s="48"/>
      <c r="R296" s="50"/>
      <c r="S296" s="50"/>
    </row>
    <row r="297" spans="1:20" ht="21.75" customHeight="1">
      <c r="A297" s="560"/>
      <c r="B297" s="47" t="s">
        <v>481</v>
      </c>
      <c r="C297" s="572">
        <v>0</v>
      </c>
      <c r="D297" s="49" t="s">
        <v>47</v>
      </c>
      <c r="E297" s="33">
        <v>38250</v>
      </c>
      <c r="F297" s="33">
        <v>0</v>
      </c>
      <c r="G297" s="33">
        <v>0</v>
      </c>
      <c r="H297" s="33">
        <v>0</v>
      </c>
      <c r="I297" s="586">
        <v>0</v>
      </c>
      <c r="J297" s="559"/>
      <c r="K297" s="48"/>
      <c r="L297" s="48"/>
      <c r="M297" s="314"/>
      <c r="N297" s="48"/>
      <c r="O297" s="48"/>
      <c r="P297" s="48"/>
      <c r="Q297" s="48"/>
      <c r="R297" s="50"/>
      <c r="S297" s="50"/>
    </row>
    <row r="298" spans="1:20" ht="21.75" customHeight="1">
      <c r="A298" s="560"/>
      <c r="B298" s="612" t="s">
        <v>482</v>
      </c>
      <c r="C298" s="572"/>
      <c r="D298" s="49"/>
      <c r="E298" s="33"/>
      <c r="F298" s="33"/>
      <c r="G298" s="33"/>
      <c r="H298" s="33"/>
      <c r="I298" s="586"/>
      <c r="J298" s="559"/>
      <c r="T298" s="27"/>
    </row>
    <row r="299" spans="1:20" ht="21.75" customHeight="1">
      <c r="A299" s="561"/>
      <c r="B299" s="255" t="s">
        <v>1687</v>
      </c>
      <c r="C299" s="615"/>
      <c r="D299" s="613"/>
      <c r="E299" s="562"/>
      <c r="F299" s="562"/>
      <c r="G299" s="562"/>
      <c r="H299" s="562"/>
      <c r="I299" s="562">
        <v>7163496</v>
      </c>
      <c r="J299" s="563"/>
      <c r="K299" s="30"/>
      <c r="L299" s="50"/>
      <c r="M299" s="519"/>
      <c r="N299" s="50"/>
      <c r="O299" s="50"/>
      <c r="P299" s="50"/>
      <c r="Q299" s="50"/>
      <c r="T299" s="27"/>
    </row>
    <row r="300" spans="1:20" ht="21.75" customHeight="1">
      <c r="A300" s="550"/>
      <c r="B300" s="620" t="s">
        <v>373</v>
      </c>
      <c r="C300" s="610"/>
      <c r="D300" s="609"/>
      <c r="E300" s="552"/>
      <c r="F300" s="552"/>
      <c r="G300" s="552"/>
      <c r="H300" s="552"/>
      <c r="I300" s="552"/>
      <c r="J300" s="553"/>
      <c r="L300" s="48"/>
      <c r="M300" s="48"/>
      <c r="N300" s="48"/>
      <c r="O300" s="48"/>
      <c r="P300" s="48"/>
      <c r="Q300" s="48"/>
      <c r="R300" s="48"/>
      <c r="S300" s="48"/>
      <c r="T300" s="48"/>
    </row>
    <row r="301" spans="1:20" ht="21.75" customHeight="1">
      <c r="A301" s="560"/>
      <c r="B301" s="47" t="s">
        <v>602</v>
      </c>
      <c r="C301" s="572">
        <v>37</v>
      </c>
      <c r="D301" s="49" t="s">
        <v>47</v>
      </c>
      <c r="E301" s="33">
        <v>6690</v>
      </c>
      <c r="F301" s="33">
        <v>247530</v>
      </c>
      <c r="G301" s="33">
        <v>450</v>
      </c>
      <c r="H301" s="33">
        <v>16650</v>
      </c>
      <c r="I301" s="586">
        <v>264180</v>
      </c>
      <c r="J301" s="559"/>
      <c r="K301" s="27"/>
      <c r="L301" s="48"/>
      <c r="M301" s="48"/>
      <c r="N301" s="48"/>
      <c r="O301" s="48"/>
      <c r="P301" s="48"/>
      <c r="Q301" s="48"/>
      <c r="R301" s="48"/>
      <c r="S301" s="48"/>
      <c r="T301" s="48"/>
    </row>
    <row r="302" spans="1:20" ht="21.75" customHeight="1">
      <c r="A302" s="560"/>
      <c r="B302" s="47" t="s">
        <v>403</v>
      </c>
      <c r="C302" s="572">
        <v>4</v>
      </c>
      <c r="D302" s="49" t="s">
        <v>47</v>
      </c>
      <c r="E302" s="33">
        <v>11300</v>
      </c>
      <c r="F302" s="33">
        <v>45200</v>
      </c>
      <c r="G302" s="33">
        <v>450</v>
      </c>
      <c r="H302" s="33">
        <v>1800</v>
      </c>
      <c r="I302" s="586">
        <v>47000</v>
      </c>
      <c r="J302" s="559"/>
      <c r="K302" s="27"/>
      <c r="L302" s="48"/>
      <c r="M302" s="48"/>
      <c r="N302" s="48"/>
      <c r="O302" s="48"/>
      <c r="P302" s="48"/>
      <c r="Q302" s="48"/>
      <c r="R302" s="48"/>
      <c r="S302" s="48"/>
      <c r="T302" s="48"/>
    </row>
    <row r="303" spans="1:20" ht="21.75" customHeight="1">
      <c r="A303" s="560"/>
      <c r="B303" s="47" t="s">
        <v>607</v>
      </c>
      <c r="C303" s="572">
        <v>45</v>
      </c>
      <c r="D303" s="49" t="s">
        <v>47</v>
      </c>
      <c r="E303" s="33">
        <v>12040</v>
      </c>
      <c r="F303" s="33">
        <v>541800</v>
      </c>
      <c r="G303" s="33">
        <v>450</v>
      </c>
      <c r="H303" s="33">
        <v>20250</v>
      </c>
      <c r="I303" s="586">
        <v>562050</v>
      </c>
      <c r="J303" s="559"/>
      <c r="K303" s="27"/>
      <c r="L303" s="48"/>
      <c r="M303" s="48"/>
      <c r="N303" s="48"/>
      <c r="O303" s="48"/>
      <c r="P303" s="48"/>
      <c r="Q303" s="48"/>
      <c r="R303" s="48"/>
      <c r="S303" s="48"/>
      <c r="T303" s="48"/>
    </row>
    <row r="304" spans="1:20" ht="21.75" customHeight="1">
      <c r="A304" s="560"/>
      <c r="B304" s="47" t="s">
        <v>608</v>
      </c>
      <c r="C304" s="572">
        <v>4</v>
      </c>
      <c r="D304" s="49" t="s">
        <v>47</v>
      </c>
      <c r="E304" s="33">
        <v>10750</v>
      </c>
      <c r="F304" s="33">
        <v>43000</v>
      </c>
      <c r="G304" s="33">
        <v>450</v>
      </c>
      <c r="H304" s="33">
        <v>1800</v>
      </c>
      <c r="I304" s="586">
        <v>44800</v>
      </c>
      <c r="J304" s="559"/>
      <c r="K304" s="27"/>
      <c r="L304" s="48"/>
      <c r="M304" s="48"/>
      <c r="N304" s="48"/>
      <c r="O304" s="48"/>
      <c r="P304" s="48"/>
      <c r="Q304" s="48"/>
      <c r="R304" s="48"/>
      <c r="S304" s="48"/>
      <c r="T304" s="48"/>
    </row>
    <row r="305" spans="1:20" ht="21.75" customHeight="1">
      <c r="A305" s="560"/>
      <c r="B305" s="47" t="s">
        <v>1470</v>
      </c>
      <c r="C305" s="572">
        <v>28</v>
      </c>
      <c r="D305" s="49" t="s">
        <v>47</v>
      </c>
      <c r="E305" s="33">
        <v>22600</v>
      </c>
      <c r="F305" s="33">
        <v>632800</v>
      </c>
      <c r="G305" s="33">
        <v>450</v>
      </c>
      <c r="H305" s="33">
        <v>12600</v>
      </c>
      <c r="I305" s="586">
        <v>645400</v>
      </c>
      <c r="J305" s="559"/>
      <c r="K305" s="27"/>
      <c r="L305" s="48"/>
      <c r="M305" s="48"/>
      <c r="N305" s="48"/>
      <c r="O305" s="48"/>
      <c r="P305" s="48"/>
      <c r="Q305" s="48"/>
      <c r="R305" s="48"/>
      <c r="S305" s="48"/>
      <c r="T305" s="48"/>
    </row>
    <row r="306" spans="1:20" ht="21.75" customHeight="1">
      <c r="A306" s="560"/>
      <c r="B306" s="47" t="s">
        <v>609</v>
      </c>
      <c r="C306" s="572">
        <v>5</v>
      </c>
      <c r="D306" s="49" t="s">
        <v>47</v>
      </c>
      <c r="E306" s="33">
        <v>680</v>
      </c>
      <c r="F306" s="33">
        <v>3400</v>
      </c>
      <c r="G306" s="33">
        <v>70</v>
      </c>
      <c r="H306" s="33">
        <v>350</v>
      </c>
      <c r="I306" s="586">
        <v>3750</v>
      </c>
      <c r="J306" s="559"/>
      <c r="K306" s="27"/>
      <c r="L306" s="48"/>
      <c r="M306" s="48"/>
      <c r="N306" s="48"/>
      <c r="O306" s="48"/>
      <c r="P306" s="48"/>
      <c r="Q306" s="48"/>
      <c r="R306" s="48"/>
      <c r="S306" s="48"/>
      <c r="T306" s="48"/>
    </row>
    <row r="307" spans="1:20" ht="21.75" customHeight="1">
      <c r="A307" s="560"/>
      <c r="B307" s="47" t="s">
        <v>611</v>
      </c>
      <c r="C307" s="572">
        <v>456.75</v>
      </c>
      <c r="D307" s="49" t="s">
        <v>175</v>
      </c>
      <c r="E307" s="33">
        <v>160</v>
      </c>
      <c r="F307" s="33">
        <v>73080</v>
      </c>
      <c r="G307" s="33">
        <v>0</v>
      </c>
      <c r="H307" s="33">
        <v>0</v>
      </c>
      <c r="I307" s="586">
        <v>73080</v>
      </c>
      <c r="J307" s="559"/>
      <c r="K307" s="27"/>
      <c r="L307" s="50"/>
      <c r="M307" s="50"/>
      <c r="N307" s="50"/>
      <c r="O307" s="50"/>
      <c r="P307" s="50"/>
      <c r="Q307" s="50"/>
      <c r="R307" s="48"/>
      <c r="S307" s="50"/>
      <c r="T307" s="50"/>
    </row>
    <row r="308" spans="1:20" ht="21.75" customHeight="1">
      <c r="A308" s="560"/>
      <c r="B308" s="47" t="s">
        <v>61</v>
      </c>
      <c r="C308" s="572">
        <v>41</v>
      </c>
      <c r="D308" s="49" t="s">
        <v>47</v>
      </c>
      <c r="E308" s="33">
        <v>400</v>
      </c>
      <c r="F308" s="33">
        <v>16400</v>
      </c>
      <c r="G308" s="33">
        <v>35</v>
      </c>
      <c r="H308" s="33">
        <v>1435</v>
      </c>
      <c r="I308" s="586">
        <v>17835</v>
      </c>
      <c r="J308" s="559"/>
      <c r="K308" s="27"/>
      <c r="L308" s="48"/>
      <c r="M308" s="48"/>
      <c r="N308" s="48"/>
      <c r="O308" s="48"/>
      <c r="P308" s="48"/>
      <c r="Q308" s="48"/>
      <c r="R308" s="48"/>
      <c r="S308" s="48"/>
      <c r="T308" s="48"/>
    </row>
    <row r="309" spans="1:20" ht="21.75" customHeight="1">
      <c r="A309" s="560"/>
      <c r="B309" s="47" t="s">
        <v>610</v>
      </c>
      <c r="C309" s="572">
        <v>17</v>
      </c>
      <c r="D309" s="49" t="s">
        <v>47</v>
      </c>
      <c r="E309" s="33">
        <v>350</v>
      </c>
      <c r="F309" s="33">
        <v>5950</v>
      </c>
      <c r="G309" s="33">
        <v>25</v>
      </c>
      <c r="H309" s="33">
        <v>425</v>
      </c>
      <c r="I309" s="586">
        <v>6375</v>
      </c>
      <c r="J309" s="559"/>
      <c r="K309" s="27"/>
      <c r="L309" s="48"/>
      <c r="M309" s="48"/>
      <c r="N309" s="48"/>
      <c r="O309" s="48"/>
      <c r="P309" s="48"/>
      <c r="Q309" s="48"/>
      <c r="R309" s="48"/>
      <c r="S309" s="48"/>
      <c r="T309" s="48"/>
    </row>
    <row r="310" spans="1:20" ht="21.75" customHeight="1">
      <c r="A310" s="560"/>
      <c r="B310" s="47" t="s">
        <v>62</v>
      </c>
      <c r="C310" s="572">
        <v>131</v>
      </c>
      <c r="D310" s="49" t="s">
        <v>47</v>
      </c>
      <c r="E310" s="33">
        <v>250</v>
      </c>
      <c r="F310" s="33">
        <v>32750</v>
      </c>
      <c r="G310" s="33">
        <v>35</v>
      </c>
      <c r="H310" s="33">
        <v>4585</v>
      </c>
      <c r="I310" s="586">
        <v>37335</v>
      </c>
      <c r="J310" s="559"/>
      <c r="K310" s="27"/>
      <c r="L310" s="48"/>
      <c r="M310" s="48"/>
      <c r="N310" s="48"/>
      <c r="O310" s="48"/>
      <c r="P310" s="48"/>
      <c r="Q310" s="48"/>
      <c r="R310" s="48"/>
      <c r="S310" s="48"/>
      <c r="T310" s="48"/>
    </row>
    <row r="311" spans="1:20" ht="21.75" customHeight="1">
      <c r="A311" s="49"/>
      <c r="B311" s="47" t="s">
        <v>600</v>
      </c>
      <c r="C311" s="572">
        <v>36.700000000000003</v>
      </c>
      <c r="D311" s="49" t="s">
        <v>14</v>
      </c>
      <c r="E311" s="33">
        <v>2850</v>
      </c>
      <c r="F311" s="33">
        <v>104595</v>
      </c>
      <c r="G311" s="33">
        <v>0</v>
      </c>
      <c r="H311" s="33">
        <v>0</v>
      </c>
      <c r="I311" s="586">
        <v>104595</v>
      </c>
      <c r="J311" s="559"/>
      <c r="K311" s="27"/>
      <c r="L311" s="50"/>
      <c r="M311" s="50"/>
      <c r="N311" s="50"/>
      <c r="O311" s="50"/>
      <c r="P311" s="50"/>
      <c r="Q311" s="50"/>
      <c r="R311" s="50"/>
      <c r="S311" s="50"/>
      <c r="T311" s="50"/>
    </row>
    <row r="312" spans="1:20" ht="21.75" customHeight="1">
      <c r="A312" s="49"/>
      <c r="B312" s="47" t="s">
        <v>601</v>
      </c>
      <c r="C312" s="572">
        <v>22</v>
      </c>
      <c r="D312" s="49" t="s">
        <v>14</v>
      </c>
      <c r="E312" s="33">
        <v>870</v>
      </c>
      <c r="F312" s="33">
        <v>19140</v>
      </c>
      <c r="G312" s="33">
        <v>0</v>
      </c>
      <c r="H312" s="33">
        <v>0</v>
      </c>
      <c r="I312" s="586">
        <v>19140</v>
      </c>
      <c r="J312" s="559"/>
      <c r="K312" s="27"/>
      <c r="L312" s="50"/>
      <c r="M312" s="50"/>
      <c r="N312" s="50"/>
      <c r="O312" s="50"/>
      <c r="P312" s="50"/>
      <c r="Q312" s="50"/>
      <c r="R312" s="50"/>
      <c r="S312" s="50"/>
      <c r="T312" s="50"/>
    </row>
    <row r="313" spans="1:20" ht="21.75" customHeight="1">
      <c r="A313" s="49"/>
      <c r="B313" s="47" t="s">
        <v>63</v>
      </c>
      <c r="C313" s="572">
        <v>24</v>
      </c>
      <c r="D313" s="49" t="s">
        <v>47</v>
      </c>
      <c r="E313" s="33">
        <v>12000</v>
      </c>
      <c r="F313" s="33">
        <v>288000</v>
      </c>
      <c r="G313" s="33">
        <v>800</v>
      </c>
      <c r="H313" s="33">
        <v>19200</v>
      </c>
      <c r="I313" s="586">
        <v>307200</v>
      </c>
      <c r="J313" s="559"/>
      <c r="K313" s="27"/>
      <c r="L313" s="48"/>
      <c r="M313" s="48"/>
      <c r="N313" s="48"/>
      <c r="O313" s="48"/>
      <c r="P313" s="48"/>
      <c r="Q313" s="48"/>
      <c r="R313" s="48"/>
      <c r="S313" s="48"/>
      <c r="T313" s="48"/>
    </row>
    <row r="314" spans="1:20" ht="21.75" customHeight="1">
      <c r="A314" s="49"/>
      <c r="B314" s="47" t="s">
        <v>64</v>
      </c>
      <c r="C314" s="572">
        <v>12</v>
      </c>
      <c r="D314" s="49" t="s">
        <v>47</v>
      </c>
      <c r="E314" s="33">
        <v>9000</v>
      </c>
      <c r="F314" s="33">
        <v>108000</v>
      </c>
      <c r="G314" s="33">
        <v>650</v>
      </c>
      <c r="H314" s="33">
        <v>7800</v>
      </c>
      <c r="I314" s="586">
        <v>115800</v>
      </c>
      <c r="J314" s="559"/>
      <c r="K314" s="27"/>
      <c r="L314" s="48"/>
      <c r="M314" s="48"/>
      <c r="N314" s="48"/>
      <c r="O314" s="48"/>
      <c r="P314" s="48"/>
      <c r="Q314" s="48"/>
      <c r="R314" s="48"/>
      <c r="S314" s="48"/>
      <c r="T314" s="48"/>
    </row>
    <row r="315" spans="1:20" ht="21.75" customHeight="1">
      <c r="A315" s="49"/>
      <c r="B315" s="47" t="s">
        <v>715</v>
      </c>
      <c r="C315" s="572">
        <v>1</v>
      </c>
      <c r="D315" s="49" t="s">
        <v>47</v>
      </c>
      <c r="E315" s="33">
        <v>9000</v>
      </c>
      <c r="F315" s="33">
        <v>9000</v>
      </c>
      <c r="G315" s="33">
        <v>280</v>
      </c>
      <c r="H315" s="33">
        <v>280</v>
      </c>
      <c r="I315" s="586">
        <v>9280</v>
      </c>
      <c r="J315" s="559"/>
      <c r="L315" s="48"/>
      <c r="M315" s="48"/>
      <c r="N315" s="48"/>
      <c r="O315" s="48"/>
      <c r="P315" s="48"/>
      <c r="Q315" s="48"/>
      <c r="R315" s="48"/>
      <c r="S315" s="48"/>
      <c r="T315" s="48"/>
    </row>
    <row r="316" spans="1:20" ht="21.75" customHeight="1">
      <c r="A316" s="613"/>
      <c r="B316" s="614" t="s">
        <v>606</v>
      </c>
      <c r="C316" s="615">
        <v>4</v>
      </c>
      <c r="D316" s="613" t="s">
        <v>47</v>
      </c>
      <c r="E316" s="562">
        <v>1300</v>
      </c>
      <c r="F316" s="562">
        <v>5200</v>
      </c>
      <c r="G316" s="562">
        <v>170</v>
      </c>
      <c r="H316" s="562">
        <v>680</v>
      </c>
      <c r="I316" s="616">
        <v>5880</v>
      </c>
      <c r="J316" s="563"/>
      <c r="K316" s="27"/>
      <c r="L316" s="48"/>
      <c r="M316" s="48"/>
      <c r="N316" s="48"/>
      <c r="O316" s="48"/>
      <c r="P316" s="48"/>
      <c r="Q316" s="48"/>
      <c r="R316" s="48"/>
      <c r="S316" s="48"/>
      <c r="T316" s="48"/>
    </row>
    <row r="317" spans="1:20" ht="21.75" customHeight="1">
      <c r="A317" s="550"/>
      <c r="B317" s="617" t="s">
        <v>65</v>
      </c>
      <c r="C317" s="610">
        <v>12</v>
      </c>
      <c r="D317" s="609" t="s">
        <v>47</v>
      </c>
      <c r="E317" s="552">
        <v>5152</v>
      </c>
      <c r="F317" s="552">
        <v>61824</v>
      </c>
      <c r="G317" s="552">
        <v>105</v>
      </c>
      <c r="H317" s="552">
        <v>1260</v>
      </c>
      <c r="I317" s="618">
        <v>63084</v>
      </c>
      <c r="J317" s="553"/>
      <c r="K317" s="27"/>
      <c r="L317" s="48"/>
      <c r="M317" s="48"/>
      <c r="N317" s="48"/>
      <c r="O317" s="48"/>
      <c r="P317" s="48"/>
      <c r="Q317" s="48"/>
      <c r="R317" s="48"/>
      <c r="S317" s="48"/>
      <c r="T317" s="48"/>
    </row>
    <row r="318" spans="1:20" ht="21.75" customHeight="1">
      <c r="A318" s="560"/>
      <c r="B318" s="47" t="s">
        <v>1668</v>
      </c>
      <c r="C318" s="572">
        <v>4</v>
      </c>
      <c r="D318" s="625" t="s">
        <v>47</v>
      </c>
      <c r="E318" s="33">
        <v>1500</v>
      </c>
      <c r="F318" s="33">
        <v>6000</v>
      </c>
      <c r="G318" s="33">
        <v>70</v>
      </c>
      <c r="H318" s="33">
        <v>280</v>
      </c>
      <c r="I318" s="586">
        <v>6280</v>
      </c>
      <c r="J318" s="559"/>
      <c r="K318" s="27"/>
      <c r="L318" s="48"/>
      <c r="M318" s="48"/>
      <c r="N318" s="48"/>
      <c r="O318" s="48"/>
      <c r="P318" s="48"/>
      <c r="Q318" s="48"/>
      <c r="R318" s="48"/>
      <c r="S318" s="48"/>
      <c r="T318" s="48"/>
    </row>
    <row r="319" spans="1:20" ht="21.75" customHeight="1">
      <c r="A319" s="560"/>
      <c r="B319" s="47" t="s">
        <v>713</v>
      </c>
      <c r="C319" s="572">
        <v>3</v>
      </c>
      <c r="D319" s="625" t="s">
        <v>14</v>
      </c>
      <c r="E319" s="33">
        <v>1500</v>
      </c>
      <c r="F319" s="33">
        <v>4500</v>
      </c>
      <c r="G319" s="33">
        <v>70</v>
      </c>
      <c r="H319" s="33">
        <v>210</v>
      </c>
      <c r="I319" s="586">
        <v>4710</v>
      </c>
      <c r="J319" s="558"/>
      <c r="K319" s="27"/>
      <c r="L319" s="48"/>
      <c r="M319" s="48"/>
      <c r="N319" s="48"/>
      <c r="O319" s="48"/>
      <c r="P319" s="48"/>
      <c r="Q319" s="48"/>
      <c r="R319" s="48"/>
      <c r="S319" s="48"/>
      <c r="T319" s="48"/>
    </row>
    <row r="320" spans="1:20" ht="21.75" customHeight="1">
      <c r="A320" s="560"/>
      <c r="B320" s="47" t="s">
        <v>714</v>
      </c>
      <c r="C320" s="572">
        <v>3</v>
      </c>
      <c r="D320" s="625" t="s">
        <v>14</v>
      </c>
      <c r="E320" s="33">
        <v>1500</v>
      </c>
      <c r="F320" s="33">
        <v>4500</v>
      </c>
      <c r="G320" s="33">
        <v>70</v>
      </c>
      <c r="H320" s="33">
        <v>210</v>
      </c>
      <c r="I320" s="586">
        <v>4710</v>
      </c>
      <c r="J320" s="558"/>
      <c r="K320" s="27"/>
      <c r="L320" s="48"/>
      <c r="M320" s="48"/>
      <c r="N320" s="48"/>
      <c r="O320" s="48"/>
      <c r="P320" s="48"/>
      <c r="Q320" s="48"/>
      <c r="R320" s="48"/>
      <c r="S320" s="48"/>
      <c r="T320" s="48"/>
    </row>
    <row r="321" spans="1:17" s="38" customFormat="1" ht="21.75" customHeight="1">
      <c r="A321" s="578"/>
      <c r="B321" s="39"/>
      <c r="C321" s="572"/>
      <c r="D321" s="46"/>
      <c r="E321" s="33"/>
      <c r="F321" s="33"/>
      <c r="G321" s="33"/>
      <c r="H321" s="33"/>
      <c r="I321" s="33"/>
      <c r="J321" s="574"/>
      <c r="K321" s="44"/>
    </row>
    <row r="322" spans="1:17" ht="21.75" customHeight="1">
      <c r="A322" s="570"/>
      <c r="B322" s="39"/>
      <c r="C322" s="576"/>
      <c r="D322" s="573"/>
      <c r="E322" s="33"/>
      <c r="F322" s="33"/>
      <c r="G322" s="33"/>
      <c r="H322" s="33"/>
      <c r="I322" s="33"/>
      <c r="J322" s="574"/>
      <c r="K322" s="44"/>
    </row>
    <row r="323" spans="1:17" ht="21.75" customHeight="1">
      <c r="A323" s="578"/>
      <c r="B323" s="39"/>
      <c r="C323" s="576"/>
      <c r="D323" s="573"/>
      <c r="E323" s="579"/>
      <c r="F323" s="33"/>
      <c r="G323" s="33"/>
      <c r="H323" s="33"/>
      <c r="I323" s="33"/>
      <c r="J323" s="577"/>
    </row>
    <row r="324" spans="1:17" ht="21.75" customHeight="1">
      <c r="A324" s="578"/>
      <c r="B324" s="39"/>
      <c r="C324" s="576"/>
      <c r="D324" s="573"/>
      <c r="E324" s="579"/>
      <c r="F324" s="33"/>
      <c r="G324" s="33"/>
      <c r="H324" s="33"/>
      <c r="I324" s="33"/>
      <c r="J324" s="577"/>
    </row>
    <row r="325" spans="1:17" ht="21.75" customHeight="1">
      <c r="A325" s="578"/>
      <c r="B325" s="39"/>
      <c r="C325" s="576"/>
      <c r="D325" s="573"/>
      <c r="E325" s="579"/>
      <c r="F325" s="33"/>
      <c r="G325" s="33"/>
      <c r="H325" s="33"/>
      <c r="I325" s="33"/>
      <c r="J325" s="577"/>
    </row>
    <row r="326" spans="1:17" ht="21.75" customHeight="1">
      <c r="A326" s="578"/>
      <c r="B326" s="39"/>
      <c r="C326" s="576"/>
      <c r="D326" s="573"/>
      <c r="E326" s="579"/>
      <c r="F326" s="33"/>
      <c r="G326" s="33"/>
      <c r="H326" s="33"/>
      <c r="I326" s="33"/>
      <c r="J326" s="577"/>
      <c r="K326" s="41"/>
    </row>
    <row r="327" spans="1:17" ht="21.75" customHeight="1">
      <c r="A327" s="578"/>
      <c r="B327" s="39"/>
      <c r="C327" s="576"/>
      <c r="D327" s="573"/>
      <c r="E327" s="579"/>
      <c r="F327" s="33"/>
      <c r="G327" s="33"/>
      <c r="H327" s="33"/>
      <c r="I327" s="33"/>
      <c r="J327" s="577"/>
      <c r="K327" s="44"/>
    </row>
    <row r="328" spans="1:17" ht="21.75" customHeight="1">
      <c r="A328" s="578"/>
      <c r="B328" s="39"/>
      <c r="C328" s="576"/>
      <c r="D328" s="573"/>
      <c r="E328" s="579"/>
      <c r="F328" s="33"/>
      <c r="G328" s="33"/>
      <c r="H328" s="33"/>
      <c r="I328" s="33"/>
      <c r="J328" s="577"/>
      <c r="K328" s="44"/>
    </row>
    <row r="329" spans="1:17" s="38" customFormat="1" ht="21.75" customHeight="1">
      <c r="A329" s="578"/>
      <c r="B329" s="39"/>
      <c r="C329" s="576"/>
      <c r="D329" s="573"/>
      <c r="E329" s="579"/>
      <c r="F329" s="33"/>
      <c r="G329" s="33"/>
      <c r="H329" s="33"/>
      <c r="I329" s="33"/>
      <c r="J329" s="577"/>
      <c r="K329" s="41"/>
    </row>
    <row r="330" spans="1:17" s="38" customFormat="1" ht="21.75" customHeight="1">
      <c r="A330" s="578"/>
      <c r="B330" s="39"/>
      <c r="C330" s="576"/>
      <c r="D330" s="573"/>
      <c r="E330" s="579"/>
      <c r="F330" s="33"/>
      <c r="G330" s="33"/>
      <c r="H330" s="33"/>
      <c r="I330" s="33"/>
      <c r="J330" s="577"/>
      <c r="K330" s="44"/>
    </row>
    <row r="331" spans="1:17" ht="21.75" customHeight="1">
      <c r="A331" s="578"/>
      <c r="B331" s="39"/>
      <c r="C331" s="576"/>
      <c r="D331" s="573"/>
      <c r="E331" s="579"/>
      <c r="F331" s="33"/>
      <c r="G331" s="33"/>
      <c r="H331" s="33"/>
      <c r="I331" s="33"/>
      <c r="J331" s="577"/>
      <c r="K331" s="41"/>
    </row>
    <row r="332" spans="1:17" ht="21.75" customHeight="1">
      <c r="A332" s="578"/>
      <c r="B332" s="39"/>
      <c r="C332" s="576"/>
      <c r="D332" s="573"/>
      <c r="E332" s="579"/>
      <c r="F332" s="33"/>
      <c r="G332" s="33"/>
      <c r="H332" s="33"/>
      <c r="I332" s="33"/>
      <c r="J332" s="577"/>
      <c r="K332" s="41"/>
    </row>
    <row r="333" spans="1:17" ht="21.75" customHeight="1">
      <c r="A333" s="561"/>
      <c r="B333" s="255" t="s">
        <v>1688</v>
      </c>
      <c r="C333" s="615"/>
      <c r="D333" s="613"/>
      <c r="E333" s="562"/>
      <c r="F333" s="562"/>
      <c r="G333" s="562"/>
      <c r="H333" s="562"/>
      <c r="I333" s="562">
        <v>2342484</v>
      </c>
      <c r="J333" s="563"/>
      <c r="K333" s="57"/>
    </row>
    <row r="334" spans="1:17" ht="21.75" customHeight="1">
      <c r="A334" s="619"/>
      <c r="B334" s="620" t="s">
        <v>66</v>
      </c>
      <c r="C334" s="610"/>
      <c r="D334" s="609"/>
      <c r="E334" s="552"/>
      <c r="F334" s="552"/>
      <c r="G334" s="552"/>
      <c r="H334" s="552"/>
      <c r="I334" s="552"/>
      <c r="J334" s="553"/>
      <c r="K334" s="27"/>
    </row>
    <row r="335" spans="1:17" ht="20.85" customHeight="1">
      <c r="A335" s="554"/>
      <c r="B335" s="630" t="s">
        <v>619</v>
      </c>
      <c r="C335" s="572"/>
      <c r="D335" s="49"/>
      <c r="E335" s="33"/>
      <c r="F335" s="586"/>
      <c r="G335" s="33"/>
      <c r="H335" s="586"/>
      <c r="I335" s="586"/>
      <c r="J335" s="559"/>
      <c r="K335" s="27"/>
      <c r="L335" s="48"/>
      <c r="M335" s="315"/>
      <c r="N335" s="48"/>
      <c r="O335" s="313"/>
      <c r="P335" s="313"/>
      <c r="Q335" s="48"/>
    </row>
    <row r="336" spans="1:17" ht="20.85" customHeight="1">
      <c r="A336" s="560"/>
      <c r="B336" s="631" t="s">
        <v>612</v>
      </c>
      <c r="C336" s="572">
        <v>123.8</v>
      </c>
      <c r="D336" s="49" t="s">
        <v>14</v>
      </c>
      <c r="E336" s="33">
        <v>695</v>
      </c>
      <c r="F336" s="33">
        <v>86041</v>
      </c>
      <c r="G336" s="33">
        <v>158</v>
      </c>
      <c r="H336" s="33">
        <v>19560</v>
      </c>
      <c r="I336" s="586">
        <v>105601</v>
      </c>
      <c r="J336" s="559"/>
      <c r="K336" s="27"/>
      <c r="L336" s="50"/>
      <c r="M336" s="50"/>
      <c r="N336" s="50"/>
      <c r="O336" s="50"/>
      <c r="P336" s="50"/>
      <c r="Q336" s="50"/>
    </row>
    <row r="337" spans="1:17" ht="20.85" customHeight="1">
      <c r="A337" s="560"/>
      <c r="B337" s="632" t="s">
        <v>613</v>
      </c>
      <c r="C337" s="572">
        <v>22.41</v>
      </c>
      <c r="D337" s="49" t="s">
        <v>13</v>
      </c>
      <c r="E337" s="33">
        <v>1263</v>
      </c>
      <c r="F337" s="33">
        <v>28304</v>
      </c>
      <c r="G337" s="33">
        <v>222</v>
      </c>
      <c r="H337" s="33">
        <v>4975</v>
      </c>
      <c r="I337" s="586">
        <v>33279</v>
      </c>
      <c r="J337" s="559"/>
      <c r="K337" s="27"/>
      <c r="L337" s="50"/>
      <c r="M337" s="50"/>
      <c r="N337" s="50"/>
      <c r="O337" s="50"/>
      <c r="P337" s="50"/>
      <c r="Q337" s="50"/>
    </row>
    <row r="338" spans="1:17" ht="20.85" customHeight="1">
      <c r="A338" s="560"/>
      <c r="B338" s="633" t="s">
        <v>614</v>
      </c>
      <c r="C338" s="572">
        <v>135.4</v>
      </c>
      <c r="D338" s="49" t="s">
        <v>14</v>
      </c>
      <c r="E338" s="33">
        <v>2000</v>
      </c>
      <c r="F338" s="33">
        <v>270800</v>
      </c>
      <c r="G338" s="33">
        <v>42</v>
      </c>
      <c r="H338" s="33">
        <v>5687</v>
      </c>
      <c r="I338" s="586">
        <v>276487</v>
      </c>
      <c r="J338" s="559"/>
      <c r="K338" s="27"/>
      <c r="L338" s="50"/>
      <c r="M338" s="50"/>
      <c r="N338" s="50"/>
      <c r="O338" s="50"/>
      <c r="P338" s="50"/>
      <c r="Q338" s="50"/>
    </row>
    <row r="339" spans="1:17" ht="20.85" customHeight="1">
      <c r="A339" s="560"/>
      <c r="B339" s="633" t="s">
        <v>615</v>
      </c>
      <c r="C339" s="572">
        <v>78.73</v>
      </c>
      <c r="D339" s="49" t="s">
        <v>14</v>
      </c>
      <c r="E339" s="33">
        <v>4300</v>
      </c>
      <c r="F339" s="33">
        <v>338539</v>
      </c>
      <c r="G339" s="33">
        <v>0</v>
      </c>
      <c r="H339" s="33">
        <v>0</v>
      </c>
      <c r="I339" s="586">
        <v>338539</v>
      </c>
      <c r="J339" s="559"/>
      <c r="K339" s="27"/>
      <c r="L339" s="50"/>
      <c r="M339" s="50"/>
      <c r="N339" s="50"/>
      <c r="O339" s="50"/>
      <c r="P339" s="50"/>
      <c r="Q339" s="50"/>
    </row>
    <row r="340" spans="1:17" ht="20.85" customHeight="1">
      <c r="A340" s="560"/>
      <c r="B340" s="631" t="s">
        <v>616</v>
      </c>
      <c r="C340" s="572"/>
      <c r="D340" s="49"/>
      <c r="E340" s="33"/>
      <c r="F340" s="586"/>
      <c r="G340" s="33"/>
      <c r="H340" s="586"/>
      <c r="I340" s="586"/>
      <c r="J340" s="559"/>
      <c r="K340" s="27"/>
      <c r="L340" s="50"/>
      <c r="M340" s="50"/>
      <c r="N340" s="50"/>
      <c r="O340" s="50"/>
      <c r="P340" s="50"/>
      <c r="Q340" s="50"/>
    </row>
    <row r="341" spans="1:17" ht="20.85" customHeight="1">
      <c r="A341" s="560"/>
      <c r="B341" s="47" t="s">
        <v>617</v>
      </c>
      <c r="C341" s="572"/>
      <c r="D341" s="625"/>
      <c r="E341" s="33"/>
      <c r="F341" s="586"/>
      <c r="G341" s="33"/>
      <c r="H341" s="586"/>
      <c r="I341" s="586"/>
      <c r="J341" s="559"/>
      <c r="L341" s="50"/>
      <c r="M341" s="50"/>
      <c r="N341" s="50"/>
      <c r="O341" s="50"/>
      <c r="P341" s="50"/>
      <c r="Q341" s="50"/>
    </row>
    <row r="342" spans="1:17" ht="20.85" customHeight="1">
      <c r="A342" s="560"/>
      <c r="B342" s="633" t="s">
        <v>67</v>
      </c>
      <c r="C342" s="572">
        <v>66.13</v>
      </c>
      <c r="D342" s="49" t="s">
        <v>13</v>
      </c>
      <c r="E342" s="33">
        <v>91</v>
      </c>
      <c r="F342" s="33">
        <v>6018</v>
      </c>
      <c r="G342" s="33">
        <v>87</v>
      </c>
      <c r="H342" s="33">
        <v>5753</v>
      </c>
      <c r="I342" s="586">
        <v>11771</v>
      </c>
      <c r="J342" s="559"/>
      <c r="K342" s="27"/>
      <c r="L342" s="50"/>
      <c r="M342" s="50"/>
      <c r="N342" s="50"/>
      <c r="O342" s="50"/>
      <c r="P342" s="50"/>
      <c r="Q342" s="50"/>
    </row>
    <row r="343" spans="1:17" ht="20.85" customHeight="1">
      <c r="A343" s="554"/>
      <c r="B343" s="555" t="s">
        <v>618</v>
      </c>
      <c r="C343" s="572"/>
      <c r="D343" s="49"/>
      <c r="E343" s="33"/>
      <c r="F343" s="33"/>
      <c r="G343" s="33"/>
      <c r="H343" s="33"/>
      <c r="I343" s="33"/>
      <c r="J343" s="559"/>
      <c r="K343" s="27"/>
      <c r="L343" s="48"/>
      <c r="M343" s="48"/>
      <c r="N343" s="48"/>
      <c r="O343" s="48"/>
      <c r="P343" s="313"/>
      <c r="Q343" s="313"/>
    </row>
    <row r="344" spans="1:17" ht="20.85" customHeight="1">
      <c r="A344" s="560"/>
      <c r="B344" s="631" t="s">
        <v>717</v>
      </c>
      <c r="C344" s="572">
        <v>3.3</v>
      </c>
      <c r="D344" s="49" t="s">
        <v>14</v>
      </c>
      <c r="E344" s="33">
        <v>337</v>
      </c>
      <c r="F344" s="33">
        <v>1112</v>
      </c>
      <c r="G344" s="586">
        <v>104</v>
      </c>
      <c r="H344" s="33">
        <v>343</v>
      </c>
      <c r="I344" s="586">
        <v>1455</v>
      </c>
      <c r="J344" s="559"/>
      <c r="L344" s="50"/>
      <c r="M344" s="50"/>
      <c r="N344" s="50"/>
      <c r="O344" s="50"/>
      <c r="P344" s="50"/>
      <c r="Q344" s="50"/>
    </row>
    <row r="345" spans="1:17" ht="20.85" customHeight="1">
      <c r="A345" s="554"/>
      <c r="B345" s="631" t="s">
        <v>612</v>
      </c>
      <c r="C345" s="572">
        <v>55</v>
      </c>
      <c r="D345" s="49" t="s">
        <v>14</v>
      </c>
      <c r="E345" s="33">
        <v>695</v>
      </c>
      <c r="F345" s="33">
        <v>38225</v>
      </c>
      <c r="G345" s="33">
        <v>158</v>
      </c>
      <c r="H345" s="33">
        <v>8690</v>
      </c>
      <c r="I345" s="586">
        <v>46915</v>
      </c>
      <c r="J345" s="559"/>
      <c r="K345" s="27"/>
      <c r="L345" s="50"/>
      <c r="M345" s="50"/>
      <c r="N345" s="50"/>
      <c r="O345" s="50"/>
      <c r="P345" s="50"/>
      <c r="Q345" s="50"/>
    </row>
    <row r="346" spans="1:17" ht="20.85" customHeight="1">
      <c r="A346" s="554"/>
      <c r="B346" s="632" t="s">
        <v>716</v>
      </c>
      <c r="C346" s="572">
        <v>6.14</v>
      </c>
      <c r="D346" s="49" t="s">
        <v>13</v>
      </c>
      <c r="E346" s="33">
        <v>850</v>
      </c>
      <c r="F346" s="33">
        <v>5219</v>
      </c>
      <c r="G346" s="33">
        <v>222</v>
      </c>
      <c r="H346" s="33">
        <v>1363</v>
      </c>
      <c r="I346" s="586">
        <v>6582</v>
      </c>
      <c r="J346" s="559"/>
      <c r="K346" s="27"/>
      <c r="L346" s="50"/>
      <c r="M346" s="50"/>
      <c r="N346" s="50"/>
      <c r="O346" s="50"/>
      <c r="P346" s="50"/>
      <c r="Q346" s="50"/>
    </row>
    <row r="347" spans="1:17" ht="20.85" customHeight="1">
      <c r="A347" s="560"/>
      <c r="B347" s="633" t="s">
        <v>614</v>
      </c>
      <c r="C347" s="572">
        <v>59.4</v>
      </c>
      <c r="D347" s="49" t="s">
        <v>14</v>
      </c>
      <c r="E347" s="33">
        <v>2000</v>
      </c>
      <c r="F347" s="33">
        <v>118800</v>
      </c>
      <c r="G347" s="33">
        <v>42</v>
      </c>
      <c r="H347" s="33">
        <v>2495</v>
      </c>
      <c r="I347" s="586">
        <v>121295</v>
      </c>
      <c r="J347" s="559"/>
      <c r="L347" s="50"/>
      <c r="M347" s="50"/>
      <c r="N347" s="50"/>
      <c r="O347" s="50"/>
      <c r="P347" s="50"/>
      <c r="Q347" s="50"/>
    </row>
    <row r="348" spans="1:17" ht="20.85" customHeight="1">
      <c r="A348" s="560"/>
      <c r="B348" s="633" t="s">
        <v>615</v>
      </c>
      <c r="C348" s="572">
        <v>37.74</v>
      </c>
      <c r="D348" s="49" t="s">
        <v>14</v>
      </c>
      <c r="E348" s="33">
        <v>4300</v>
      </c>
      <c r="F348" s="33">
        <v>162282</v>
      </c>
      <c r="G348" s="33">
        <v>0</v>
      </c>
      <c r="H348" s="33">
        <v>0</v>
      </c>
      <c r="I348" s="586">
        <v>162282</v>
      </c>
      <c r="J348" s="559"/>
      <c r="L348" s="50"/>
      <c r="M348" s="50"/>
      <c r="N348" s="50"/>
      <c r="O348" s="50"/>
      <c r="P348" s="50"/>
      <c r="Q348" s="50"/>
    </row>
    <row r="349" spans="1:17" ht="20.85" customHeight="1">
      <c r="A349" s="560"/>
      <c r="B349" s="631" t="s">
        <v>616</v>
      </c>
      <c r="C349" s="572"/>
      <c r="D349" s="49"/>
      <c r="E349" s="33"/>
      <c r="F349" s="586"/>
      <c r="G349" s="33"/>
      <c r="H349" s="586"/>
      <c r="I349" s="586"/>
      <c r="J349" s="559"/>
      <c r="L349" s="50"/>
      <c r="M349" s="50"/>
      <c r="N349" s="50"/>
      <c r="O349" s="50"/>
      <c r="P349" s="50"/>
      <c r="Q349" s="50"/>
    </row>
    <row r="350" spans="1:17" ht="20.85" customHeight="1">
      <c r="A350" s="560"/>
      <c r="B350" s="47" t="s">
        <v>617</v>
      </c>
      <c r="C350" s="572"/>
      <c r="D350" s="625"/>
      <c r="E350" s="33"/>
      <c r="F350" s="586"/>
      <c r="G350" s="33"/>
      <c r="H350" s="586"/>
      <c r="I350" s="586"/>
      <c r="J350" s="559"/>
      <c r="L350" s="50"/>
      <c r="M350" s="50"/>
      <c r="N350" s="50"/>
      <c r="O350" s="50"/>
      <c r="P350" s="50"/>
      <c r="Q350" s="50"/>
    </row>
    <row r="351" spans="1:17" ht="20.85" customHeight="1">
      <c r="A351" s="561"/>
      <c r="B351" s="634" t="s">
        <v>67</v>
      </c>
      <c r="C351" s="615">
        <v>23.37</v>
      </c>
      <c r="D351" s="613" t="s">
        <v>13</v>
      </c>
      <c r="E351" s="562">
        <v>91</v>
      </c>
      <c r="F351" s="562">
        <v>2127</v>
      </c>
      <c r="G351" s="562">
        <v>87</v>
      </c>
      <c r="H351" s="562">
        <v>2033</v>
      </c>
      <c r="I351" s="616">
        <v>4160</v>
      </c>
      <c r="J351" s="563"/>
      <c r="L351" s="50"/>
      <c r="M351" s="50"/>
      <c r="N351" s="50"/>
      <c r="O351" s="50"/>
      <c r="P351" s="50"/>
      <c r="Q351" s="50"/>
    </row>
    <row r="352" spans="1:17" ht="22.7" customHeight="1">
      <c r="A352" s="550"/>
      <c r="B352" s="620" t="s">
        <v>620</v>
      </c>
      <c r="C352" s="610"/>
      <c r="D352" s="609"/>
      <c r="E352" s="552"/>
      <c r="F352" s="552"/>
      <c r="G352" s="552"/>
      <c r="H352" s="552"/>
      <c r="I352" s="552"/>
      <c r="J352" s="553"/>
      <c r="K352" s="27"/>
      <c r="L352" s="48"/>
      <c r="M352" s="48"/>
      <c r="N352" s="315"/>
      <c r="O352" s="313"/>
      <c r="P352" s="48"/>
      <c r="Q352" s="313"/>
    </row>
    <row r="353" spans="1:17" ht="22.7" customHeight="1">
      <c r="A353" s="560"/>
      <c r="B353" s="631" t="s">
        <v>717</v>
      </c>
      <c r="C353" s="572">
        <v>4.4000000000000004</v>
      </c>
      <c r="D353" s="49" t="s">
        <v>14</v>
      </c>
      <c r="E353" s="33">
        <v>337</v>
      </c>
      <c r="F353" s="33">
        <v>1483</v>
      </c>
      <c r="G353" s="33">
        <v>104</v>
      </c>
      <c r="H353" s="33">
        <v>458</v>
      </c>
      <c r="I353" s="586">
        <v>1941</v>
      </c>
      <c r="J353" s="559"/>
      <c r="K353" s="27"/>
      <c r="L353" s="50"/>
      <c r="M353" s="50"/>
      <c r="N353" s="50"/>
      <c r="O353" s="50"/>
      <c r="P353" s="50"/>
      <c r="Q353" s="50"/>
    </row>
    <row r="354" spans="1:17" ht="22.7" customHeight="1">
      <c r="A354" s="560"/>
      <c r="B354" s="631" t="s">
        <v>612</v>
      </c>
      <c r="C354" s="572">
        <v>85.8</v>
      </c>
      <c r="D354" s="49" t="s">
        <v>14</v>
      </c>
      <c r="E354" s="33">
        <v>695</v>
      </c>
      <c r="F354" s="33">
        <v>59631</v>
      </c>
      <c r="G354" s="33">
        <v>158</v>
      </c>
      <c r="H354" s="33">
        <v>13556</v>
      </c>
      <c r="I354" s="586">
        <v>73187</v>
      </c>
      <c r="J354" s="559"/>
      <c r="K354" s="27"/>
      <c r="L354" s="50"/>
      <c r="M354" s="50"/>
      <c r="N354" s="50"/>
      <c r="O354" s="50"/>
      <c r="P354" s="50"/>
      <c r="Q354" s="50"/>
    </row>
    <row r="355" spans="1:17" ht="22.7" customHeight="1">
      <c r="A355" s="635"/>
      <c r="B355" s="632" t="s">
        <v>613</v>
      </c>
      <c r="C355" s="572">
        <v>13.49</v>
      </c>
      <c r="D355" s="49" t="s">
        <v>13</v>
      </c>
      <c r="E355" s="33">
        <v>1263</v>
      </c>
      <c r="F355" s="33">
        <v>17038</v>
      </c>
      <c r="G355" s="586">
        <v>222</v>
      </c>
      <c r="H355" s="33">
        <v>2995</v>
      </c>
      <c r="I355" s="586">
        <v>20033</v>
      </c>
      <c r="J355" s="636"/>
      <c r="K355" s="51"/>
      <c r="L355" s="50"/>
      <c r="M355" s="50"/>
      <c r="N355" s="50"/>
      <c r="O355" s="50"/>
      <c r="P355" s="50"/>
      <c r="Q355" s="50"/>
    </row>
    <row r="356" spans="1:17" ht="22.7" customHeight="1">
      <c r="A356" s="635"/>
      <c r="B356" s="633" t="s">
        <v>614</v>
      </c>
      <c r="C356" s="572">
        <v>92.4</v>
      </c>
      <c r="D356" s="49" t="s">
        <v>14</v>
      </c>
      <c r="E356" s="33">
        <v>2000</v>
      </c>
      <c r="F356" s="33">
        <v>184800</v>
      </c>
      <c r="G356" s="586">
        <v>42</v>
      </c>
      <c r="H356" s="33">
        <v>3881</v>
      </c>
      <c r="I356" s="586">
        <v>188681</v>
      </c>
      <c r="J356" s="636"/>
      <c r="K356" s="51"/>
      <c r="L356" s="50"/>
      <c r="M356" s="50"/>
      <c r="N356" s="50"/>
      <c r="O356" s="50"/>
      <c r="P356" s="50"/>
      <c r="Q356" s="50"/>
    </row>
    <row r="357" spans="1:17" ht="22.7" customHeight="1">
      <c r="A357" s="635"/>
      <c r="B357" s="633" t="s">
        <v>615</v>
      </c>
      <c r="C357" s="572">
        <v>27.96</v>
      </c>
      <c r="D357" s="49" t="s">
        <v>14</v>
      </c>
      <c r="E357" s="33">
        <v>4300</v>
      </c>
      <c r="F357" s="33">
        <v>120228</v>
      </c>
      <c r="G357" s="586">
        <v>0</v>
      </c>
      <c r="H357" s="33">
        <v>0</v>
      </c>
      <c r="I357" s="586">
        <v>120228</v>
      </c>
      <c r="J357" s="636"/>
      <c r="K357" s="51"/>
      <c r="L357" s="50"/>
      <c r="M357" s="50"/>
      <c r="N357" s="50"/>
      <c r="O357" s="50"/>
      <c r="P357" s="50"/>
      <c r="Q357" s="50"/>
    </row>
    <row r="358" spans="1:17" ht="22.7" customHeight="1">
      <c r="A358" s="635"/>
      <c r="B358" s="631" t="s">
        <v>616</v>
      </c>
      <c r="C358" s="572"/>
      <c r="D358" s="49"/>
      <c r="E358" s="586"/>
      <c r="F358" s="33"/>
      <c r="G358" s="586"/>
      <c r="H358" s="33"/>
      <c r="I358" s="586"/>
      <c r="J358" s="636"/>
      <c r="K358" s="51"/>
      <c r="L358" s="50"/>
      <c r="M358" s="50"/>
      <c r="N358" s="50"/>
      <c r="O358" s="50"/>
      <c r="P358" s="50"/>
      <c r="Q358" s="50"/>
    </row>
    <row r="359" spans="1:17" ht="22.7" customHeight="1">
      <c r="A359" s="560"/>
      <c r="B359" s="47" t="s">
        <v>617</v>
      </c>
      <c r="C359" s="572"/>
      <c r="D359" s="625"/>
      <c r="E359" s="33"/>
      <c r="F359" s="586"/>
      <c r="G359" s="33"/>
      <c r="H359" s="586"/>
      <c r="I359" s="586"/>
      <c r="J359" s="559"/>
      <c r="L359" s="50"/>
      <c r="M359" s="50"/>
      <c r="N359" s="50"/>
      <c r="O359" s="50"/>
      <c r="P359" s="50"/>
      <c r="Q359" s="50"/>
    </row>
    <row r="360" spans="1:17" ht="22.7" customHeight="1">
      <c r="A360" s="560"/>
      <c r="B360" s="633" t="s">
        <v>67</v>
      </c>
      <c r="C360" s="572">
        <v>28.33</v>
      </c>
      <c r="D360" s="49" t="s">
        <v>13</v>
      </c>
      <c r="E360" s="33">
        <v>91</v>
      </c>
      <c r="F360" s="33">
        <v>2578</v>
      </c>
      <c r="G360" s="33">
        <v>87</v>
      </c>
      <c r="H360" s="33">
        <v>2465</v>
      </c>
      <c r="I360" s="586">
        <v>5043</v>
      </c>
      <c r="J360" s="559"/>
      <c r="L360" s="50"/>
      <c r="M360" s="50"/>
      <c r="N360" s="50"/>
      <c r="O360" s="50"/>
      <c r="P360" s="50"/>
      <c r="Q360" s="50"/>
    </row>
    <row r="361" spans="1:17" ht="22.7" customHeight="1">
      <c r="A361" s="560"/>
      <c r="B361" s="555" t="s">
        <v>621</v>
      </c>
      <c r="C361" s="572"/>
      <c r="D361" s="49"/>
      <c r="E361" s="33"/>
      <c r="F361" s="586"/>
      <c r="G361" s="33"/>
      <c r="H361" s="586"/>
      <c r="I361" s="586"/>
      <c r="J361" s="559"/>
      <c r="L361" s="50"/>
      <c r="M361" s="48"/>
      <c r="N361" s="50"/>
      <c r="O361" s="50"/>
      <c r="P361" s="50"/>
      <c r="Q361" s="50"/>
    </row>
    <row r="362" spans="1:17" ht="22.7" customHeight="1">
      <c r="A362" s="560"/>
      <c r="B362" s="631" t="s">
        <v>622</v>
      </c>
      <c r="C362" s="572">
        <v>40.99</v>
      </c>
      <c r="D362" s="49" t="s">
        <v>14</v>
      </c>
      <c r="E362" s="33">
        <v>337</v>
      </c>
      <c r="F362" s="33">
        <v>13814</v>
      </c>
      <c r="G362" s="33">
        <v>104</v>
      </c>
      <c r="H362" s="33">
        <v>4263</v>
      </c>
      <c r="I362" s="586">
        <v>18077</v>
      </c>
      <c r="J362" s="559"/>
      <c r="L362" s="50"/>
      <c r="M362" s="50"/>
      <c r="N362" s="50"/>
      <c r="O362" s="50"/>
      <c r="P362" s="50"/>
      <c r="Q362" s="50"/>
    </row>
    <row r="363" spans="1:17" ht="22.7" customHeight="1">
      <c r="A363" s="560"/>
      <c r="B363" s="555" t="s">
        <v>623</v>
      </c>
      <c r="C363" s="572"/>
      <c r="D363" s="49"/>
      <c r="E363" s="33"/>
      <c r="F363" s="586"/>
      <c r="G363" s="33"/>
      <c r="H363" s="586"/>
      <c r="I363" s="586"/>
      <c r="J363" s="559"/>
      <c r="L363" s="50"/>
      <c r="M363" s="48"/>
      <c r="N363" s="50"/>
      <c r="O363" s="50"/>
      <c r="P363" s="50"/>
      <c r="Q363" s="50"/>
    </row>
    <row r="364" spans="1:17" ht="22.7" customHeight="1">
      <c r="A364" s="560"/>
      <c r="B364" s="631" t="s">
        <v>718</v>
      </c>
      <c r="C364" s="572">
        <v>29.75</v>
      </c>
      <c r="D364" s="49" t="s">
        <v>14</v>
      </c>
      <c r="E364" s="33">
        <v>337</v>
      </c>
      <c r="F364" s="33">
        <v>10026</v>
      </c>
      <c r="G364" s="33">
        <v>104</v>
      </c>
      <c r="H364" s="33">
        <v>3094</v>
      </c>
      <c r="I364" s="586">
        <v>13120</v>
      </c>
      <c r="J364" s="559"/>
      <c r="L364" s="50"/>
      <c r="M364" s="50"/>
      <c r="N364" s="50"/>
      <c r="O364" s="50"/>
      <c r="P364" s="50"/>
      <c r="Q364" s="50"/>
    </row>
    <row r="365" spans="1:17" ht="22.7" customHeight="1">
      <c r="A365" s="560"/>
      <c r="B365" s="631" t="s">
        <v>719</v>
      </c>
      <c r="C365" s="572">
        <v>11.54</v>
      </c>
      <c r="D365" s="49" t="s">
        <v>13</v>
      </c>
      <c r="E365" s="33">
        <v>590</v>
      </c>
      <c r="F365" s="33">
        <v>6809</v>
      </c>
      <c r="G365" s="33">
        <v>104</v>
      </c>
      <c r="H365" s="33">
        <v>1200</v>
      </c>
      <c r="I365" s="586">
        <v>8009</v>
      </c>
      <c r="J365" s="559"/>
      <c r="L365" s="50"/>
      <c r="M365" s="50"/>
      <c r="N365" s="50"/>
      <c r="O365" s="50"/>
      <c r="P365" s="50"/>
      <c r="Q365" s="50"/>
    </row>
    <row r="366" spans="1:17" ht="22.7" customHeight="1">
      <c r="A366" s="560"/>
      <c r="B366" s="555" t="s">
        <v>624</v>
      </c>
      <c r="C366" s="572"/>
      <c r="D366" s="49"/>
      <c r="E366" s="33"/>
      <c r="F366" s="586"/>
      <c r="G366" s="33"/>
      <c r="H366" s="586"/>
      <c r="I366" s="586"/>
      <c r="J366" s="559"/>
      <c r="L366" s="50"/>
      <c r="M366" s="48"/>
      <c r="N366" s="50"/>
      <c r="O366" s="50"/>
      <c r="P366" s="50"/>
      <c r="Q366" s="50"/>
    </row>
    <row r="367" spans="1:17" ht="22.7" customHeight="1">
      <c r="A367" s="561"/>
      <c r="B367" s="637" t="s">
        <v>622</v>
      </c>
      <c r="C367" s="615">
        <v>2.6</v>
      </c>
      <c r="D367" s="613" t="s">
        <v>14</v>
      </c>
      <c r="E367" s="562">
        <v>337</v>
      </c>
      <c r="F367" s="562">
        <v>876</v>
      </c>
      <c r="G367" s="562">
        <v>104</v>
      </c>
      <c r="H367" s="562">
        <v>270</v>
      </c>
      <c r="I367" s="616">
        <v>1146</v>
      </c>
      <c r="J367" s="563"/>
      <c r="L367" s="50"/>
      <c r="M367" s="50"/>
      <c r="N367" s="50"/>
      <c r="O367" s="50"/>
      <c r="P367" s="50"/>
      <c r="Q367" s="50"/>
    </row>
    <row r="368" spans="1:17" ht="22.7" customHeight="1">
      <c r="A368" s="550"/>
      <c r="B368" s="620" t="s">
        <v>625</v>
      </c>
      <c r="C368" s="610"/>
      <c r="D368" s="609"/>
      <c r="E368" s="552"/>
      <c r="F368" s="618"/>
      <c r="G368" s="552"/>
      <c r="H368" s="618"/>
      <c r="I368" s="618"/>
      <c r="J368" s="553"/>
      <c r="L368" s="50"/>
      <c r="M368" s="48"/>
      <c r="N368" s="50"/>
      <c r="O368" s="50"/>
      <c r="P368" s="50"/>
      <c r="Q368" s="50"/>
    </row>
    <row r="369" spans="1:17" ht="22.7" customHeight="1">
      <c r="A369" s="560"/>
      <c r="B369" s="631" t="s">
        <v>626</v>
      </c>
      <c r="C369" s="572">
        <v>1.3</v>
      </c>
      <c r="D369" s="49" t="s">
        <v>14</v>
      </c>
      <c r="E369" s="33">
        <v>695</v>
      </c>
      <c r="F369" s="33">
        <v>904</v>
      </c>
      <c r="G369" s="33">
        <v>158</v>
      </c>
      <c r="H369" s="33">
        <v>205</v>
      </c>
      <c r="I369" s="586">
        <v>1109</v>
      </c>
      <c r="J369" s="559"/>
      <c r="L369" s="50"/>
      <c r="M369" s="50"/>
      <c r="N369" s="50"/>
      <c r="O369" s="50"/>
      <c r="P369" s="50"/>
      <c r="Q369" s="50"/>
    </row>
    <row r="370" spans="1:17" ht="22.7" customHeight="1">
      <c r="A370" s="560"/>
      <c r="B370" s="555" t="s">
        <v>751</v>
      </c>
      <c r="C370" s="572"/>
      <c r="D370" s="625"/>
      <c r="E370" s="33"/>
      <c r="F370" s="586"/>
      <c r="G370" s="33"/>
      <c r="H370" s="586"/>
      <c r="I370" s="586"/>
      <c r="J370" s="559"/>
    </row>
    <row r="371" spans="1:17" ht="22.7" customHeight="1">
      <c r="A371" s="560"/>
      <c r="B371" s="47" t="s">
        <v>738</v>
      </c>
      <c r="C371" s="572">
        <v>1</v>
      </c>
      <c r="D371" s="625" t="s">
        <v>47</v>
      </c>
      <c r="E371" s="33">
        <v>12420</v>
      </c>
      <c r="F371" s="33">
        <v>12420</v>
      </c>
      <c r="G371" s="586">
        <v>0</v>
      </c>
      <c r="H371" s="33">
        <v>0</v>
      </c>
      <c r="I371" s="586">
        <v>12420</v>
      </c>
      <c r="J371" s="559"/>
    </row>
    <row r="372" spans="1:17" ht="22.7" customHeight="1">
      <c r="A372" s="560"/>
      <c r="B372" s="622" t="s">
        <v>635</v>
      </c>
      <c r="C372" s="572"/>
      <c r="D372" s="625"/>
      <c r="E372" s="33"/>
      <c r="F372" s="586"/>
      <c r="G372" s="33"/>
      <c r="H372" s="586"/>
      <c r="I372" s="586"/>
      <c r="J372" s="559"/>
      <c r="L372" s="50"/>
      <c r="M372" s="48"/>
      <c r="N372" s="50"/>
      <c r="O372" s="50"/>
      <c r="P372" s="50"/>
      <c r="Q372" s="50"/>
    </row>
    <row r="373" spans="1:17" ht="22.7" customHeight="1">
      <c r="A373" s="560"/>
      <c r="B373" s="47" t="s">
        <v>627</v>
      </c>
      <c r="C373" s="572">
        <v>21.25</v>
      </c>
      <c r="D373" s="49" t="s">
        <v>13</v>
      </c>
      <c r="E373" s="33">
        <v>337</v>
      </c>
      <c r="F373" s="33">
        <v>7161</v>
      </c>
      <c r="G373" s="586">
        <v>149</v>
      </c>
      <c r="H373" s="33">
        <v>3166</v>
      </c>
      <c r="I373" s="586">
        <v>10327</v>
      </c>
      <c r="J373" s="559"/>
      <c r="L373" s="50"/>
      <c r="M373" s="50"/>
      <c r="N373" s="50"/>
      <c r="O373" s="50"/>
      <c r="P373" s="50"/>
      <c r="Q373" s="50"/>
    </row>
    <row r="374" spans="1:17" ht="22.7" customHeight="1">
      <c r="A374" s="560"/>
      <c r="B374" s="47" t="s">
        <v>630</v>
      </c>
      <c r="C374" s="572">
        <v>25</v>
      </c>
      <c r="D374" s="49" t="s">
        <v>14</v>
      </c>
      <c r="E374" s="33">
        <v>25</v>
      </c>
      <c r="F374" s="33">
        <v>625</v>
      </c>
      <c r="G374" s="586">
        <v>45</v>
      </c>
      <c r="H374" s="33">
        <v>1125</v>
      </c>
      <c r="I374" s="586">
        <v>1750</v>
      </c>
      <c r="J374" s="559"/>
      <c r="L374" s="50"/>
      <c r="M374" s="50"/>
      <c r="N374" s="50"/>
      <c r="O374" s="50"/>
      <c r="P374" s="50"/>
      <c r="Q374" s="50"/>
    </row>
    <row r="375" spans="1:17" ht="22.7" customHeight="1">
      <c r="A375" s="560"/>
      <c r="B375" s="47" t="s">
        <v>388</v>
      </c>
      <c r="C375" s="572">
        <v>10.4</v>
      </c>
      <c r="D375" s="49" t="s">
        <v>13</v>
      </c>
      <c r="E375" s="33">
        <v>193</v>
      </c>
      <c r="F375" s="33">
        <v>2007</v>
      </c>
      <c r="G375" s="586">
        <v>89</v>
      </c>
      <c r="H375" s="33">
        <v>926</v>
      </c>
      <c r="I375" s="586">
        <v>2933</v>
      </c>
      <c r="J375" s="559"/>
      <c r="L375" s="50"/>
      <c r="M375" s="50"/>
      <c r="N375" s="50"/>
      <c r="O375" s="50"/>
      <c r="P375" s="50"/>
      <c r="Q375" s="50"/>
    </row>
    <row r="376" spans="1:17" ht="22.7" customHeight="1">
      <c r="A376" s="560"/>
      <c r="B376" s="47" t="s">
        <v>55</v>
      </c>
      <c r="C376" s="572">
        <v>25</v>
      </c>
      <c r="D376" s="49" t="s">
        <v>14</v>
      </c>
      <c r="E376" s="33">
        <v>108</v>
      </c>
      <c r="F376" s="33">
        <v>2700</v>
      </c>
      <c r="G376" s="586">
        <v>46</v>
      </c>
      <c r="H376" s="33">
        <v>1150</v>
      </c>
      <c r="I376" s="586">
        <v>3850</v>
      </c>
      <c r="J376" s="559"/>
      <c r="L376" s="50"/>
      <c r="M376" s="50"/>
      <c r="N376" s="50"/>
      <c r="O376" s="50"/>
      <c r="P376" s="50"/>
      <c r="Q376" s="50"/>
    </row>
    <row r="377" spans="1:17" ht="22.7" customHeight="1">
      <c r="A377" s="560"/>
      <c r="B377" s="47" t="s">
        <v>59</v>
      </c>
      <c r="C377" s="572">
        <v>20.8</v>
      </c>
      <c r="D377" s="49" t="s">
        <v>13</v>
      </c>
      <c r="E377" s="33">
        <v>82</v>
      </c>
      <c r="F377" s="33">
        <v>1706</v>
      </c>
      <c r="G377" s="33">
        <v>115</v>
      </c>
      <c r="H377" s="33">
        <v>2392</v>
      </c>
      <c r="I377" s="586">
        <v>4098</v>
      </c>
      <c r="J377" s="559"/>
      <c r="L377" s="50"/>
      <c r="M377" s="50"/>
      <c r="N377" s="50"/>
      <c r="O377" s="50"/>
      <c r="P377" s="50"/>
      <c r="Q377" s="50"/>
    </row>
    <row r="378" spans="1:17" ht="22.7" customHeight="1">
      <c r="A378" s="560"/>
      <c r="B378" s="47" t="s">
        <v>394</v>
      </c>
      <c r="C378" s="572">
        <v>20.8</v>
      </c>
      <c r="D378" s="49" t="s">
        <v>13</v>
      </c>
      <c r="E378" s="33">
        <v>428</v>
      </c>
      <c r="F378" s="33">
        <v>8902</v>
      </c>
      <c r="G378" s="33">
        <v>128</v>
      </c>
      <c r="H378" s="33">
        <v>2662</v>
      </c>
      <c r="I378" s="586">
        <v>11564</v>
      </c>
      <c r="J378" s="559"/>
      <c r="L378" s="50"/>
      <c r="M378" s="50"/>
      <c r="N378" s="50"/>
      <c r="O378" s="50"/>
      <c r="P378" s="50"/>
      <c r="Q378" s="50"/>
    </row>
    <row r="379" spans="1:17" ht="22.7" customHeight="1">
      <c r="A379" s="560"/>
      <c r="B379" s="47" t="s">
        <v>628</v>
      </c>
      <c r="C379" s="572">
        <v>25</v>
      </c>
      <c r="D379" s="49" t="s">
        <v>14</v>
      </c>
      <c r="E379" s="33">
        <v>770</v>
      </c>
      <c r="F379" s="33">
        <v>19250</v>
      </c>
      <c r="G379" s="586">
        <v>0</v>
      </c>
      <c r="H379" s="33">
        <v>0</v>
      </c>
      <c r="I379" s="586">
        <v>19250</v>
      </c>
      <c r="J379" s="559"/>
      <c r="L379" s="50"/>
      <c r="M379" s="50"/>
      <c r="N379" s="50"/>
      <c r="O379" s="50"/>
      <c r="P379" s="50"/>
      <c r="Q379" s="50"/>
    </row>
    <row r="380" spans="1:17" ht="22.7" customHeight="1">
      <c r="A380" s="560"/>
      <c r="B380" s="624" t="s">
        <v>629</v>
      </c>
      <c r="C380" s="572"/>
      <c r="D380" s="625"/>
      <c r="E380" s="33"/>
      <c r="F380" s="586"/>
      <c r="G380" s="33"/>
      <c r="H380" s="586"/>
      <c r="I380" s="586"/>
      <c r="J380" s="559"/>
      <c r="L380" s="50"/>
      <c r="M380" s="50"/>
      <c r="N380" s="50"/>
      <c r="O380" s="50"/>
      <c r="P380" s="50"/>
      <c r="Q380" s="50"/>
    </row>
    <row r="381" spans="1:17" ht="22.7" customHeight="1">
      <c r="A381" s="560"/>
      <c r="B381" s="47" t="s">
        <v>631</v>
      </c>
      <c r="C381" s="572">
        <v>2</v>
      </c>
      <c r="D381" s="625" t="s">
        <v>47</v>
      </c>
      <c r="E381" s="33">
        <v>1500</v>
      </c>
      <c r="F381" s="33">
        <v>3000</v>
      </c>
      <c r="G381" s="586">
        <v>0</v>
      </c>
      <c r="H381" s="33">
        <v>0</v>
      </c>
      <c r="I381" s="586">
        <v>3000</v>
      </c>
      <c r="J381" s="559"/>
      <c r="L381" s="50"/>
      <c r="M381" s="50"/>
      <c r="N381" s="50"/>
      <c r="O381" s="50"/>
      <c r="P381" s="50"/>
      <c r="Q381" s="50"/>
    </row>
    <row r="382" spans="1:17" ht="22.7" customHeight="1">
      <c r="A382" s="560"/>
      <c r="B382" s="47" t="s">
        <v>632</v>
      </c>
      <c r="C382" s="572"/>
      <c r="D382" s="625"/>
      <c r="E382" s="33"/>
      <c r="F382" s="586"/>
      <c r="G382" s="33"/>
      <c r="H382" s="586"/>
      <c r="I382" s="586"/>
      <c r="J382" s="559"/>
      <c r="L382" s="50"/>
      <c r="M382" s="50"/>
      <c r="N382" s="50"/>
      <c r="O382" s="50"/>
      <c r="P382" s="50"/>
      <c r="Q382" s="50"/>
    </row>
    <row r="383" spans="1:17" ht="21.75" customHeight="1">
      <c r="A383" s="561"/>
      <c r="B383" s="614"/>
      <c r="C383" s="615"/>
      <c r="D383" s="638"/>
      <c r="E383" s="562"/>
      <c r="F383" s="616"/>
      <c r="G383" s="562"/>
      <c r="H383" s="616"/>
      <c r="I383" s="616"/>
      <c r="J383" s="563"/>
    </row>
    <row r="384" spans="1:17" ht="20.85" customHeight="1">
      <c r="A384" s="550"/>
      <c r="B384" s="639" t="s">
        <v>633</v>
      </c>
      <c r="C384" s="610"/>
      <c r="D384" s="640"/>
      <c r="E384" s="552"/>
      <c r="F384" s="618"/>
      <c r="G384" s="552"/>
      <c r="H384" s="618"/>
      <c r="I384" s="618"/>
      <c r="J384" s="553"/>
      <c r="L384" s="50"/>
      <c r="M384" s="48"/>
      <c r="N384" s="50"/>
      <c r="O384" s="50"/>
      <c r="P384" s="50"/>
      <c r="Q384" s="50"/>
    </row>
    <row r="385" spans="1:22" ht="20.85" customHeight="1">
      <c r="A385" s="560"/>
      <c r="B385" s="47" t="s">
        <v>627</v>
      </c>
      <c r="C385" s="572">
        <v>11.22</v>
      </c>
      <c r="D385" s="49" t="s">
        <v>13</v>
      </c>
      <c r="E385" s="33">
        <v>337</v>
      </c>
      <c r="F385" s="33">
        <v>3781</v>
      </c>
      <c r="G385" s="586">
        <v>149</v>
      </c>
      <c r="H385" s="33">
        <v>1672</v>
      </c>
      <c r="I385" s="586">
        <v>5453</v>
      </c>
      <c r="J385" s="559"/>
      <c r="L385" s="50"/>
      <c r="M385" s="50"/>
      <c r="N385" s="50"/>
      <c r="O385" s="50"/>
      <c r="P385" s="50"/>
      <c r="Q385" s="50"/>
    </row>
    <row r="386" spans="1:22" ht="20.85" customHeight="1">
      <c r="A386" s="560"/>
      <c r="B386" s="47" t="s">
        <v>723</v>
      </c>
      <c r="C386" s="572">
        <v>21.5</v>
      </c>
      <c r="D386" s="49" t="s">
        <v>14</v>
      </c>
      <c r="E386" s="33">
        <v>101.1</v>
      </c>
      <c r="F386" s="33">
        <v>2174</v>
      </c>
      <c r="G386" s="586">
        <v>45</v>
      </c>
      <c r="H386" s="33">
        <v>968</v>
      </c>
      <c r="I386" s="586">
        <v>3142</v>
      </c>
      <c r="J386" s="559"/>
      <c r="L386" s="50"/>
      <c r="M386" s="50"/>
      <c r="N386" s="50"/>
      <c r="O386" s="50"/>
      <c r="P386" s="50"/>
      <c r="Q386" s="50"/>
    </row>
    <row r="387" spans="1:22" ht="20.85" customHeight="1">
      <c r="A387" s="560"/>
      <c r="B387" s="47" t="s">
        <v>628</v>
      </c>
      <c r="C387" s="572">
        <v>21.5</v>
      </c>
      <c r="D387" s="49" t="s">
        <v>14</v>
      </c>
      <c r="E387" s="33">
        <v>770</v>
      </c>
      <c r="F387" s="33">
        <v>16555</v>
      </c>
      <c r="G387" s="586">
        <v>0</v>
      </c>
      <c r="H387" s="33">
        <v>0</v>
      </c>
      <c r="I387" s="586">
        <v>16555</v>
      </c>
      <c r="J387" s="559"/>
      <c r="L387" s="50"/>
      <c r="M387" s="50"/>
      <c r="N387" s="50"/>
      <c r="O387" s="50"/>
      <c r="P387" s="50"/>
      <c r="Q387" s="50"/>
    </row>
    <row r="388" spans="1:22" ht="20.85" customHeight="1">
      <c r="A388" s="560"/>
      <c r="B388" s="47" t="s">
        <v>720</v>
      </c>
      <c r="C388" s="572"/>
      <c r="D388" s="625"/>
      <c r="E388" s="33"/>
      <c r="F388" s="586"/>
      <c r="G388" s="33"/>
      <c r="H388" s="586"/>
      <c r="I388" s="586"/>
      <c r="J388" s="559"/>
      <c r="L388" s="50"/>
      <c r="M388" s="50"/>
      <c r="N388" s="50"/>
      <c r="O388" s="50"/>
      <c r="P388" s="50"/>
      <c r="Q388" s="50"/>
    </row>
    <row r="389" spans="1:22" ht="20.85" customHeight="1">
      <c r="A389" s="560"/>
      <c r="B389" s="47" t="s">
        <v>721</v>
      </c>
      <c r="C389" s="572"/>
      <c r="D389" s="49"/>
      <c r="E389" s="33"/>
      <c r="F389" s="33"/>
      <c r="G389" s="586"/>
      <c r="H389" s="33"/>
      <c r="I389" s="586"/>
      <c r="J389" s="559"/>
      <c r="L389" s="50"/>
      <c r="M389" s="50"/>
      <c r="N389" s="50"/>
      <c r="O389" s="50"/>
      <c r="P389" s="50"/>
      <c r="Q389" s="50"/>
    </row>
    <row r="390" spans="1:22" ht="20.85" customHeight="1">
      <c r="A390" s="560"/>
      <c r="B390" s="47" t="s">
        <v>722</v>
      </c>
      <c r="C390" s="572"/>
      <c r="D390" s="49"/>
      <c r="E390" s="33"/>
      <c r="F390" s="33"/>
      <c r="G390" s="586"/>
      <c r="H390" s="33"/>
      <c r="I390" s="586"/>
      <c r="J390" s="559"/>
      <c r="L390" s="50"/>
      <c r="M390" s="50"/>
      <c r="N390" s="50"/>
      <c r="O390" s="50"/>
      <c r="P390" s="50"/>
      <c r="Q390" s="50"/>
    </row>
    <row r="391" spans="1:22" ht="20.85" customHeight="1">
      <c r="A391" s="560"/>
      <c r="B391" s="47" t="s">
        <v>724</v>
      </c>
      <c r="C391" s="572"/>
      <c r="D391" s="49"/>
      <c r="E391" s="33"/>
      <c r="F391" s="33"/>
      <c r="G391" s="33"/>
      <c r="H391" s="33"/>
      <c r="I391" s="586"/>
      <c r="J391" s="559"/>
      <c r="L391" s="50"/>
      <c r="M391" s="50"/>
      <c r="N391" s="50"/>
      <c r="O391" s="50"/>
      <c r="P391" s="50"/>
      <c r="Q391" s="50"/>
    </row>
    <row r="392" spans="1:22" ht="20.85" customHeight="1">
      <c r="A392" s="560"/>
      <c r="B392" s="622" t="s">
        <v>634</v>
      </c>
      <c r="C392" s="572"/>
      <c r="D392" s="625"/>
      <c r="E392" s="33"/>
      <c r="F392" s="586"/>
      <c r="G392" s="33"/>
      <c r="H392" s="586"/>
      <c r="I392" s="586"/>
      <c r="J392" s="559"/>
      <c r="L392" s="50"/>
      <c r="M392" s="50"/>
      <c r="N392" s="50"/>
      <c r="O392" s="50"/>
      <c r="P392" s="50"/>
      <c r="Q392" s="50"/>
    </row>
    <row r="393" spans="1:22" ht="20.85" customHeight="1">
      <c r="A393" s="560"/>
      <c r="B393" s="47" t="s">
        <v>627</v>
      </c>
      <c r="C393" s="572">
        <v>4</v>
      </c>
      <c r="D393" s="49" t="s">
        <v>13</v>
      </c>
      <c r="E393" s="33">
        <v>337</v>
      </c>
      <c r="F393" s="33">
        <v>1348</v>
      </c>
      <c r="G393" s="586">
        <v>149</v>
      </c>
      <c r="H393" s="33">
        <v>596</v>
      </c>
      <c r="I393" s="586">
        <v>1944</v>
      </c>
      <c r="J393" s="559"/>
      <c r="L393" s="50"/>
      <c r="M393" s="50"/>
      <c r="N393" s="50"/>
      <c r="O393" s="50"/>
      <c r="P393" s="50"/>
      <c r="Q393" s="50"/>
    </row>
    <row r="394" spans="1:22" ht="20.85" customHeight="1">
      <c r="A394" s="560"/>
      <c r="B394" s="47" t="s">
        <v>636</v>
      </c>
      <c r="C394" s="572">
        <v>4</v>
      </c>
      <c r="D394" s="49" t="s">
        <v>14</v>
      </c>
      <c r="E394" s="33">
        <v>24.6</v>
      </c>
      <c r="F394" s="33">
        <v>98</v>
      </c>
      <c r="G394" s="586">
        <v>32</v>
      </c>
      <c r="H394" s="33">
        <v>128</v>
      </c>
      <c r="I394" s="586">
        <v>226</v>
      </c>
      <c r="J394" s="559"/>
      <c r="L394" s="50"/>
      <c r="M394" s="50"/>
      <c r="N394" s="50"/>
      <c r="O394" s="50"/>
      <c r="P394" s="50"/>
      <c r="Q394" s="50"/>
    </row>
    <row r="395" spans="1:22" ht="20.85" customHeight="1">
      <c r="A395" s="560"/>
      <c r="B395" s="599" t="s">
        <v>68</v>
      </c>
      <c r="C395" s="572"/>
      <c r="D395" s="49"/>
      <c r="E395" s="33"/>
      <c r="F395" s="33"/>
      <c r="G395" s="33"/>
      <c r="H395" s="33"/>
      <c r="I395" s="641">
        <v>1655452</v>
      </c>
      <c r="J395" s="559"/>
      <c r="K395" s="30"/>
      <c r="L395" s="50"/>
    </row>
    <row r="396" spans="1:22" ht="20.85" customHeight="1">
      <c r="A396" s="560"/>
      <c r="B396" s="622" t="s">
        <v>50</v>
      </c>
      <c r="C396" s="572"/>
      <c r="D396" s="49"/>
      <c r="E396" s="33"/>
      <c r="F396" s="33"/>
      <c r="G396" s="33"/>
      <c r="H396" s="33"/>
      <c r="I396" s="33"/>
      <c r="J396" s="559"/>
      <c r="K396" s="547"/>
      <c r="L396" s="48"/>
      <c r="M396" s="48"/>
      <c r="N396" s="48"/>
      <c r="O396" s="48"/>
      <c r="P396" s="48"/>
      <c r="Q396" s="48"/>
      <c r="R396" s="52"/>
      <c r="S396" s="52"/>
      <c r="T396" s="52"/>
      <c r="U396" s="58"/>
      <c r="V396" s="52"/>
    </row>
    <row r="397" spans="1:22" ht="20.85" customHeight="1">
      <c r="A397" s="560"/>
      <c r="B397" s="642" t="s">
        <v>748</v>
      </c>
      <c r="C397" s="572">
        <v>2166.7600000000002</v>
      </c>
      <c r="D397" s="49" t="s">
        <v>70</v>
      </c>
      <c r="E397" s="33">
        <v>65</v>
      </c>
      <c r="F397" s="33">
        <v>140839</v>
      </c>
      <c r="G397" s="33">
        <v>31</v>
      </c>
      <c r="H397" s="33">
        <v>67170</v>
      </c>
      <c r="I397" s="586">
        <v>208009</v>
      </c>
      <c r="J397" s="559"/>
      <c r="K397" s="27"/>
      <c r="L397" s="53"/>
      <c r="M397" s="50"/>
      <c r="N397" s="50"/>
      <c r="O397" s="50"/>
      <c r="P397" s="50"/>
      <c r="Q397" s="50"/>
      <c r="R397" s="50"/>
      <c r="S397" s="53"/>
      <c r="T397" s="50"/>
      <c r="U397" s="50"/>
      <c r="V397" s="50"/>
    </row>
    <row r="398" spans="1:22" ht="20.85" customHeight="1">
      <c r="A398" s="560"/>
      <c r="B398" s="642" t="s">
        <v>749</v>
      </c>
      <c r="C398" s="572">
        <v>6721.46</v>
      </c>
      <c r="D398" s="49" t="s">
        <v>70</v>
      </c>
      <c r="E398" s="33">
        <v>59</v>
      </c>
      <c r="F398" s="33">
        <v>396566</v>
      </c>
      <c r="G398" s="33">
        <v>28</v>
      </c>
      <c r="H398" s="33">
        <v>188201</v>
      </c>
      <c r="I398" s="586">
        <v>584767</v>
      </c>
      <c r="J398" s="559"/>
      <c r="K398" s="27"/>
      <c r="L398" s="53"/>
      <c r="M398" s="50"/>
      <c r="N398" s="50"/>
      <c r="O398" s="50"/>
      <c r="P398" s="50"/>
      <c r="Q398" s="50"/>
      <c r="R398" s="50"/>
      <c r="S398" s="50"/>
      <c r="T398" s="50"/>
      <c r="U398" s="50"/>
      <c r="V398" s="50"/>
    </row>
    <row r="399" spans="1:22" ht="21.75" customHeight="1">
      <c r="A399" s="643"/>
      <c r="B399" s="644" t="s">
        <v>1485</v>
      </c>
      <c r="C399" s="579">
        <v>931.25</v>
      </c>
      <c r="D399" s="49" t="s">
        <v>13</v>
      </c>
      <c r="E399" s="33">
        <v>75</v>
      </c>
      <c r="F399" s="33">
        <v>69844</v>
      </c>
      <c r="G399" s="33">
        <v>35</v>
      </c>
      <c r="H399" s="33">
        <v>32594</v>
      </c>
      <c r="I399" s="586">
        <v>102438</v>
      </c>
      <c r="J399" s="636"/>
      <c r="L399" s="53"/>
      <c r="R399" s="50"/>
      <c r="S399" s="50"/>
      <c r="T399" s="50"/>
      <c r="U399" s="50"/>
      <c r="V399" s="50"/>
    </row>
    <row r="400" spans="1:22" ht="20.85" customHeight="1">
      <c r="A400" s="560"/>
      <c r="B400" s="644" t="s">
        <v>1486</v>
      </c>
      <c r="C400" s="572">
        <v>120</v>
      </c>
      <c r="D400" s="49" t="s">
        <v>13</v>
      </c>
      <c r="E400" s="33">
        <v>74</v>
      </c>
      <c r="F400" s="33">
        <v>8880</v>
      </c>
      <c r="G400" s="33">
        <v>45</v>
      </c>
      <c r="H400" s="33">
        <v>5400</v>
      </c>
      <c r="I400" s="586">
        <v>14280</v>
      </c>
      <c r="J400" s="559"/>
      <c r="K400" s="27"/>
      <c r="L400" s="53"/>
      <c r="M400" s="50"/>
      <c r="N400" s="50"/>
      <c r="O400" s="50"/>
      <c r="P400" s="50"/>
      <c r="Q400" s="50"/>
      <c r="R400" s="50"/>
      <c r="S400" s="50"/>
      <c r="T400" s="50"/>
      <c r="U400" s="50"/>
      <c r="V400" s="50"/>
    </row>
    <row r="401" spans="1:18" ht="20.85" customHeight="1">
      <c r="A401" s="561"/>
      <c r="B401" s="645" t="s">
        <v>71</v>
      </c>
      <c r="C401" s="615"/>
      <c r="D401" s="613"/>
      <c r="E401" s="562"/>
      <c r="F401" s="562"/>
      <c r="G401" s="562"/>
      <c r="H401" s="562"/>
      <c r="I401" s="562">
        <v>909494</v>
      </c>
      <c r="J401" s="563"/>
      <c r="K401" s="27"/>
    </row>
    <row r="402" spans="1:18" ht="21.75" customHeight="1">
      <c r="A402" s="646"/>
      <c r="B402" s="647" t="s">
        <v>72</v>
      </c>
      <c r="C402" s="648"/>
      <c r="D402" s="649"/>
      <c r="E402" s="618"/>
      <c r="F402" s="618"/>
      <c r="G402" s="618"/>
      <c r="H402" s="618"/>
      <c r="I402" s="618"/>
      <c r="J402" s="650"/>
      <c r="K402" s="547"/>
      <c r="L402" s="48"/>
      <c r="M402" s="48"/>
      <c r="N402" s="48"/>
      <c r="O402" s="48"/>
      <c r="P402" s="48"/>
      <c r="Q402" s="48"/>
      <c r="R402" s="48"/>
    </row>
    <row r="403" spans="1:18" ht="21.75" customHeight="1">
      <c r="A403" s="635"/>
      <c r="B403" s="651" t="s">
        <v>73</v>
      </c>
      <c r="C403" s="579">
        <v>1194.1600000000001</v>
      </c>
      <c r="D403" s="652" t="s">
        <v>13</v>
      </c>
      <c r="E403" s="586">
        <v>160</v>
      </c>
      <c r="F403" s="33">
        <v>191066</v>
      </c>
      <c r="G403" s="586">
        <v>0</v>
      </c>
      <c r="H403" s="33">
        <v>0</v>
      </c>
      <c r="I403" s="586">
        <v>191066</v>
      </c>
      <c r="J403" s="636"/>
      <c r="K403" s="51"/>
      <c r="L403" s="53"/>
      <c r="M403" s="53"/>
      <c r="N403" s="50"/>
      <c r="O403" s="50"/>
      <c r="P403" s="50"/>
      <c r="Q403" s="50"/>
    </row>
    <row r="404" spans="1:18" ht="21.75" customHeight="1">
      <c r="A404" s="635"/>
      <c r="B404" s="651" t="s">
        <v>725</v>
      </c>
      <c r="C404" s="579">
        <v>0</v>
      </c>
      <c r="D404" s="652" t="s">
        <v>14</v>
      </c>
      <c r="E404" s="586">
        <v>5900</v>
      </c>
      <c r="F404" s="33">
        <v>0</v>
      </c>
      <c r="G404" s="586">
        <v>0</v>
      </c>
      <c r="H404" s="33">
        <v>0</v>
      </c>
      <c r="I404" s="586">
        <v>0</v>
      </c>
      <c r="J404" s="653"/>
      <c r="K404" s="50"/>
      <c r="L404" s="50"/>
      <c r="M404" s="50"/>
      <c r="N404" s="50"/>
      <c r="O404" s="50"/>
      <c r="P404" s="539"/>
      <c r="Q404" s="50"/>
      <c r="R404" s="50"/>
    </row>
    <row r="405" spans="1:18" ht="21.75" customHeight="1">
      <c r="A405" s="560"/>
      <c r="B405" s="644" t="s">
        <v>731</v>
      </c>
      <c r="C405" s="572">
        <v>29.8</v>
      </c>
      <c r="D405" s="652" t="s">
        <v>14</v>
      </c>
      <c r="E405" s="586">
        <v>580</v>
      </c>
      <c r="F405" s="33">
        <v>17284</v>
      </c>
      <c r="G405" s="586">
        <v>0</v>
      </c>
      <c r="H405" s="33">
        <v>0</v>
      </c>
      <c r="I405" s="586">
        <v>17284</v>
      </c>
      <c r="J405" s="559"/>
      <c r="K405" s="27"/>
      <c r="L405" s="50"/>
      <c r="M405" s="50"/>
      <c r="N405" s="50"/>
      <c r="O405" s="50"/>
      <c r="P405" s="50"/>
      <c r="Q405" s="50"/>
      <c r="R405" s="50"/>
    </row>
    <row r="406" spans="1:18" ht="21.75" customHeight="1">
      <c r="A406" s="560"/>
      <c r="B406" s="47" t="s">
        <v>728</v>
      </c>
      <c r="C406" s="572"/>
      <c r="D406" s="625"/>
      <c r="E406" s="33"/>
      <c r="F406" s="586"/>
      <c r="G406" s="33"/>
      <c r="H406" s="586"/>
      <c r="I406" s="586"/>
      <c r="J406" s="559"/>
      <c r="L406" s="50"/>
      <c r="M406" s="50"/>
      <c r="N406" s="50"/>
      <c r="O406" s="50"/>
      <c r="P406" s="50"/>
      <c r="Q406" s="50"/>
    </row>
    <row r="407" spans="1:18" ht="21.75" customHeight="1">
      <c r="A407" s="560"/>
      <c r="B407" s="47" t="s">
        <v>727</v>
      </c>
      <c r="C407" s="572"/>
      <c r="D407" s="625"/>
      <c r="E407" s="33"/>
      <c r="F407" s="586"/>
      <c r="G407" s="33"/>
      <c r="H407" s="586"/>
      <c r="I407" s="586"/>
      <c r="J407" s="559"/>
      <c r="L407" s="50"/>
      <c r="M407" s="50"/>
      <c r="N407" s="50"/>
      <c r="O407" s="50"/>
      <c r="P407" s="50"/>
      <c r="Q407" s="50"/>
    </row>
    <row r="408" spans="1:18" ht="21.75" customHeight="1">
      <c r="A408" s="560"/>
      <c r="B408" s="47" t="s">
        <v>732</v>
      </c>
      <c r="C408" s="572"/>
      <c r="D408" s="625"/>
      <c r="E408" s="33"/>
      <c r="F408" s="586"/>
      <c r="G408" s="33"/>
      <c r="H408" s="586"/>
      <c r="I408" s="586"/>
      <c r="J408" s="559"/>
      <c r="L408" s="50"/>
      <c r="M408" s="50"/>
      <c r="N408" s="50"/>
      <c r="O408" s="50"/>
      <c r="P408" s="50"/>
      <c r="Q408" s="50"/>
    </row>
    <row r="409" spans="1:18" ht="21.75" customHeight="1">
      <c r="A409" s="560"/>
      <c r="B409" s="644" t="s">
        <v>730</v>
      </c>
      <c r="C409" s="572">
        <v>42</v>
      </c>
      <c r="D409" s="652" t="s">
        <v>14</v>
      </c>
      <c r="E409" s="33">
        <v>550</v>
      </c>
      <c r="F409" s="33">
        <v>23100</v>
      </c>
      <c r="G409" s="586">
        <v>0</v>
      </c>
      <c r="H409" s="33">
        <v>0</v>
      </c>
      <c r="I409" s="586">
        <v>23100</v>
      </c>
      <c r="J409" s="559"/>
      <c r="L409" s="50"/>
      <c r="M409" s="50"/>
      <c r="N409" s="50"/>
      <c r="O409" s="50"/>
      <c r="P409" s="50"/>
      <c r="Q409" s="50"/>
      <c r="R409" s="50"/>
    </row>
    <row r="410" spans="1:18" ht="21.75" customHeight="1">
      <c r="A410" s="560"/>
      <c r="B410" s="47" t="s">
        <v>729</v>
      </c>
      <c r="C410" s="572"/>
      <c r="D410" s="625"/>
      <c r="E410" s="33"/>
      <c r="F410" s="586"/>
      <c r="G410" s="33"/>
      <c r="H410" s="586"/>
      <c r="I410" s="586"/>
      <c r="J410" s="559"/>
      <c r="L410" s="50"/>
      <c r="M410" s="50"/>
      <c r="N410" s="50"/>
      <c r="O410" s="50"/>
      <c r="P410" s="50"/>
      <c r="Q410" s="50"/>
    </row>
    <row r="411" spans="1:18" ht="21.75" customHeight="1">
      <c r="A411" s="560"/>
      <c r="B411" s="47" t="s">
        <v>732</v>
      </c>
      <c r="C411" s="572"/>
      <c r="D411" s="49"/>
      <c r="E411" s="33"/>
      <c r="F411" s="33"/>
      <c r="G411" s="33"/>
      <c r="H411" s="33"/>
      <c r="I411" s="586"/>
      <c r="J411" s="559"/>
      <c r="L411" s="50"/>
      <c r="M411" s="50"/>
      <c r="N411" s="50"/>
      <c r="O411" s="50"/>
      <c r="P411" s="50"/>
      <c r="Q411" s="50"/>
    </row>
    <row r="412" spans="1:18" ht="21.75" customHeight="1">
      <c r="A412" s="560"/>
      <c r="B412" s="47" t="s">
        <v>733</v>
      </c>
      <c r="C412" s="572">
        <v>224</v>
      </c>
      <c r="D412" s="652" t="s">
        <v>13</v>
      </c>
      <c r="E412" s="33">
        <v>320</v>
      </c>
      <c r="F412" s="33">
        <v>71680</v>
      </c>
      <c r="G412" s="586">
        <v>0</v>
      </c>
      <c r="H412" s="33">
        <v>0</v>
      </c>
      <c r="I412" s="586">
        <v>71680</v>
      </c>
      <c r="J412" s="559"/>
      <c r="L412" s="50"/>
      <c r="M412" s="50"/>
      <c r="N412" s="50"/>
      <c r="O412" s="50"/>
      <c r="P412" s="50"/>
      <c r="Q412" s="50"/>
    </row>
    <row r="413" spans="1:18" ht="21.75" customHeight="1">
      <c r="A413" s="560"/>
      <c r="B413" s="47" t="s">
        <v>734</v>
      </c>
      <c r="C413" s="572"/>
      <c r="D413" s="625"/>
      <c r="E413" s="33"/>
      <c r="F413" s="586"/>
      <c r="G413" s="33"/>
      <c r="H413" s="586"/>
      <c r="I413" s="586"/>
      <c r="J413" s="559"/>
      <c r="L413" s="50"/>
      <c r="M413" s="50"/>
      <c r="N413" s="50"/>
      <c r="O413" s="50"/>
      <c r="P413" s="50"/>
      <c r="Q413" s="50"/>
    </row>
    <row r="414" spans="1:18" ht="21.75" customHeight="1">
      <c r="A414" s="560" t="s">
        <v>726</v>
      </c>
      <c r="B414" s="651" t="s">
        <v>74</v>
      </c>
      <c r="C414" s="579">
        <v>5</v>
      </c>
      <c r="D414" s="652" t="s">
        <v>14</v>
      </c>
      <c r="E414" s="586">
        <v>3556</v>
      </c>
      <c r="F414" s="33">
        <v>17780</v>
      </c>
      <c r="G414" s="586">
        <v>0</v>
      </c>
      <c r="H414" s="33">
        <v>0</v>
      </c>
      <c r="I414" s="586">
        <v>17780</v>
      </c>
      <c r="J414" s="559"/>
      <c r="K414" s="27"/>
      <c r="L414" s="50"/>
      <c r="M414" s="50"/>
      <c r="N414" s="50"/>
      <c r="O414" s="50"/>
      <c r="P414" s="50"/>
      <c r="Q414" s="50"/>
    </row>
    <row r="415" spans="1:18" ht="21.75" customHeight="1">
      <c r="A415" s="560"/>
      <c r="B415" s="651" t="s">
        <v>75</v>
      </c>
      <c r="C415" s="579">
        <v>2</v>
      </c>
      <c r="D415" s="652" t="s">
        <v>47</v>
      </c>
      <c r="E415" s="586">
        <v>6450</v>
      </c>
      <c r="F415" s="33">
        <v>12900</v>
      </c>
      <c r="G415" s="586">
        <v>300</v>
      </c>
      <c r="H415" s="33">
        <v>600</v>
      </c>
      <c r="I415" s="586">
        <v>13500</v>
      </c>
      <c r="J415" s="559"/>
      <c r="K415" s="27"/>
      <c r="L415" s="50"/>
      <c r="M415" s="50"/>
      <c r="N415" s="50"/>
      <c r="O415" s="50"/>
      <c r="P415" s="50"/>
      <c r="Q415" s="50"/>
    </row>
    <row r="416" spans="1:18" ht="21.75" customHeight="1">
      <c r="A416" s="560"/>
      <c r="B416" s="651" t="s">
        <v>739</v>
      </c>
      <c r="C416" s="579">
        <v>81</v>
      </c>
      <c r="D416" s="652" t="s">
        <v>47</v>
      </c>
      <c r="E416" s="586">
        <v>350</v>
      </c>
      <c r="F416" s="33">
        <v>28350</v>
      </c>
      <c r="G416" s="586">
        <v>0</v>
      </c>
      <c r="H416" s="33">
        <v>0</v>
      </c>
      <c r="I416" s="586">
        <v>28350</v>
      </c>
      <c r="J416" s="559"/>
      <c r="K416" s="27"/>
      <c r="L416" s="50"/>
      <c r="M416" s="50"/>
      <c r="N416" s="50"/>
      <c r="O416" s="50"/>
      <c r="P416" s="50"/>
      <c r="Q416" s="50"/>
    </row>
    <row r="417" spans="1:17" ht="21.75" customHeight="1">
      <c r="A417" s="560"/>
      <c r="B417" s="47" t="s">
        <v>740</v>
      </c>
      <c r="C417" s="572"/>
      <c r="D417" s="49"/>
      <c r="E417" s="33"/>
      <c r="F417" s="33"/>
      <c r="G417" s="33"/>
      <c r="H417" s="33"/>
      <c r="I417" s="586"/>
      <c r="J417" s="559"/>
    </row>
    <row r="418" spans="1:17" ht="21.75" customHeight="1">
      <c r="A418" s="580"/>
      <c r="B418" s="253"/>
      <c r="C418" s="581"/>
      <c r="D418" s="595"/>
      <c r="E418" s="589"/>
      <c r="F418" s="562"/>
      <c r="G418" s="562"/>
      <c r="H418" s="562"/>
      <c r="I418" s="562"/>
      <c r="J418" s="582"/>
      <c r="K418" s="44"/>
    </row>
    <row r="419" spans="1:17" ht="21.75" customHeight="1">
      <c r="A419" s="550"/>
      <c r="B419" s="639" t="s">
        <v>741</v>
      </c>
      <c r="C419" s="610"/>
      <c r="D419" s="609"/>
      <c r="E419" s="552"/>
      <c r="F419" s="552"/>
      <c r="G419" s="552"/>
      <c r="H419" s="552"/>
      <c r="I419" s="618"/>
      <c r="J419" s="553"/>
    </row>
    <row r="420" spans="1:17" ht="21.75" customHeight="1">
      <c r="A420" s="560"/>
      <c r="B420" s="622" t="s">
        <v>745</v>
      </c>
      <c r="C420" s="572"/>
      <c r="D420" s="49"/>
      <c r="E420" s="33"/>
      <c r="F420" s="33"/>
      <c r="G420" s="33"/>
      <c r="H420" s="33"/>
      <c r="I420" s="586"/>
      <c r="J420" s="559"/>
    </row>
    <row r="421" spans="1:17" ht="21.75" customHeight="1">
      <c r="A421" s="560"/>
      <c r="B421" s="47" t="s">
        <v>746</v>
      </c>
      <c r="C421" s="572">
        <v>1</v>
      </c>
      <c r="D421" s="652" t="s">
        <v>47</v>
      </c>
      <c r="E421" s="33">
        <v>55500</v>
      </c>
      <c r="F421" s="33">
        <v>55500</v>
      </c>
      <c r="G421" s="33">
        <v>0</v>
      </c>
      <c r="H421" s="33">
        <v>0</v>
      </c>
      <c r="I421" s="586">
        <v>55500</v>
      </c>
      <c r="J421" s="559"/>
      <c r="L421" s="50"/>
      <c r="M421" s="50"/>
      <c r="N421" s="50"/>
      <c r="O421" s="50"/>
      <c r="P421" s="50"/>
      <c r="Q421" s="50"/>
    </row>
    <row r="422" spans="1:17" ht="21.75" customHeight="1">
      <c r="A422" s="560"/>
      <c r="B422" s="47" t="s">
        <v>742</v>
      </c>
      <c r="C422" s="572"/>
      <c r="D422" s="49"/>
      <c r="E422" s="33"/>
      <c r="F422" s="33"/>
      <c r="G422" s="33"/>
      <c r="H422" s="33"/>
      <c r="I422" s="586"/>
      <c r="J422" s="559"/>
      <c r="Q422" s="50"/>
    </row>
    <row r="423" spans="1:17" ht="21.75" customHeight="1">
      <c r="A423" s="560"/>
      <c r="B423" s="47" t="s">
        <v>747</v>
      </c>
      <c r="C423" s="572">
        <v>1</v>
      </c>
      <c r="D423" s="652" t="s">
        <v>47</v>
      </c>
      <c r="E423" s="33">
        <v>17400</v>
      </c>
      <c r="F423" s="33">
        <v>17400</v>
      </c>
      <c r="G423" s="33">
        <v>0</v>
      </c>
      <c r="H423" s="33">
        <v>0</v>
      </c>
      <c r="I423" s="586">
        <v>17400</v>
      </c>
      <c r="J423" s="559"/>
      <c r="L423" s="50"/>
      <c r="M423" s="50"/>
      <c r="N423" s="50"/>
      <c r="O423" s="50"/>
      <c r="P423" s="50"/>
      <c r="Q423" s="50"/>
    </row>
    <row r="424" spans="1:17" ht="21.75" customHeight="1">
      <c r="A424" s="560"/>
      <c r="B424" s="47" t="s">
        <v>743</v>
      </c>
      <c r="C424" s="572"/>
      <c r="D424" s="49"/>
      <c r="E424" s="33"/>
      <c r="F424" s="33"/>
      <c r="G424" s="33"/>
      <c r="H424" s="33"/>
      <c r="I424" s="586"/>
      <c r="J424" s="559"/>
    </row>
    <row r="425" spans="1:17" ht="21.75" customHeight="1">
      <c r="A425" s="560"/>
      <c r="B425" s="47" t="s">
        <v>750</v>
      </c>
      <c r="C425" s="572">
        <v>1</v>
      </c>
      <c r="D425" s="652" t="s">
        <v>47</v>
      </c>
      <c r="E425" s="33">
        <v>25200</v>
      </c>
      <c r="F425" s="33">
        <v>25200</v>
      </c>
      <c r="G425" s="33">
        <v>0</v>
      </c>
      <c r="H425" s="33">
        <v>0</v>
      </c>
      <c r="I425" s="586">
        <v>25200</v>
      </c>
      <c r="J425" s="559"/>
      <c r="L425" s="50"/>
      <c r="M425" s="50"/>
      <c r="N425" s="50"/>
      <c r="O425" s="50"/>
      <c r="P425" s="50"/>
      <c r="Q425" s="50"/>
    </row>
    <row r="426" spans="1:17" ht="21.75" customHeight="1">
      <c r="A426" s="560"/>
      <c r="B426" s="47" t="s">
        <v>744</v>
      </c>
      <c r="C426" s="572"/>
      <c r="D426" s="49"/>
      <c r="E426" s="33"/>
      <c r="F426" s="33"/>
      <c r="G426" s="33"/>
      <c r="H426" s="33"/>
      <c r="I426" s="586"/>
      <c r="J426" s="559"/>
    </row>
    <row r="427" spans="1:17" ht="21.75" customHeight="1">
      <c r="A427" s="635"/>
      <c r="B427" s="654" t="s">
        <v>735</v>
      </c>
      <c r="C427" s="579"/>
      <c r="D427" s="652"/>
      <c r="E427" s="586"/>
      <c r="F427" s="586"/>
      <c r="G427" s="586"/>
      <c r="H427" s="586"/>
      <c r="I427" s="586"/>
      <c r="J427" s="636"/>
      <c r="K427" s="51"/>
      <c r="L427" s="50"/>
      <c r="M427" s="50"/>
      <c r="N427" s="50"/>
      <c r="O427" s="50"/>
    </row>
    <row r="428" spans="1:17" ht="21.75" customHeight="1">
      <c r="A428" s="635"/>
      <c r="B428" s="651" t="s">
        <v>754</v>
      </c>
      <c r="C428" s="579">
        <v>1</v>
      </c>
      <c r="D428" s="652" t="s">
        <v>47</v>
      </c>
      <c r="E428" s="586">
        <v>5500</v>
      </c>
      <c r="F428" s="33">
        <v>5500</v>
      </c>
      <c r="G428" s="586">
        <v>0</v>
      </c>
      <c r="H428" s="33">
        <v>0</v>
      </c>
      <c r="I428" s="586">
        <v>5500</v>
      </c>
      <c r="J428" s="636"/>
      <c r="K428" s="51"/>
      <c r="L428" s="50"/>
      <c r="M428" s="50"/>
      <c r="N428" s="50"/>
      <c r="O428" s="50"/>
      <c r="P428" s="50"/>
      <c r="Q428" s="50"/>
    </row>
    <row r="429" spans="1:17" ht="21.75" customHeight="1">
      <c r="A429" s="560"/>
      <c r="B429" s="47" t="s">
        <v>753</v>
      </c>
      <c r="C429" s="572">
        <v>1</v>
      </c>
      <c r="D429" s="652" t="s">
        <v>47</v>
      </c>
      <c r="E429" s="33">
        <v>9450</v>
      </c>
      <c r="F429" s="33">
        <v>9450</v>
      </c>
      <c r="G429" s="33">
        <v>0</v>
      </c>
      <c r="H429" s="33">
        <v>0</v>
      </c>
      <c r="I429" s="586">
        <v>9450</v>
      </c>
      <c r="J429" s="559"/>
      <c r="L429" s="50"/>
      <c r="M429" s="50"/>
      <c r="N429" s="50"/>
      <c r="O429" s="50"/>
      <c r="P429" s="50"/>
      <c r="Q429" s="50"/>
    </row>
    <row r="430" spans="1:17" ht="21.75" customHeight="1">
      <c r="A430" s="560"/>
      <c r="B430" s="47" t="s">
        <v>752</v>
      </c>
      <c r="C430" s="572"/>
      <c r="D430" s="49"/>
      <c r="E430" s="33"/>
      <c r="F430" s="33"/>
      <c r="G430" s="33"/>
      <c r="H430" s="33"/>
      <c r="I430" s="586"/>
      <c r="J430" s="559"/>
    </row>
    <row r="431" spans="1:17" ht="21.75" customHeight="1">
      <c r="A431" s="635"/>
      <c r="B431" s="655" t="s">
        <v>76</v>
      </c>
      <c r="C431" s="572">
        <v>107.8</v>
      </c>
      <c r="D431" s="49" t="s">
        <v>13</v>
      </c>
      <c r="E431" s="33">
        <v>150</v>
      </c>
      <c r="F431" s="33">
        <v>16170</v>
      </c>
      <c r="G431" s="33">
        <v>161</v>
      </c>
      <c r="H431" s="33">
        <v>17356</v>
      </c>
      <c r="I431" s="586">
        <v>33526</v>
      </c>
      <c r="J431" s="636"/>
      <c r="K431" s="51"/>
      <c r="L431" s="50"/>
      <c r="M431" s="50"/>
      <c r="N431" s="50"/>
      <c r="O431" s="50"/>
      <c r="P431" s="50"/>
      <c r="Q431" s="50"/>
    </row>
    <row r="432" spans="1:17" ht="21.75" customHeight="1">
      <c r="A432" s="578"/>
      <c r="B432" s="39"/>
      <c r="C432" s="576"/>
      <c r="D432" s="573"/>
      <c r="E432" s="579"/>
      <c r="F432" s="33"/>
      <c r="G432" s="33"/>
      <c r="H432" s="33"/>
      <c r="I432" s="33"/>
      <c r="J432" s="577"/>
      <c r="K432" s="44"/>
    </row>
    <row r="433" spans="1:12" ht="21.75" customHeight="1">
      <c r="A433" s="578"/>
      <c r="B433" s="39"/>
      <c r="C433" s="576"/>
      <c r="D433" s="573"/>
      <c r="E433" s="579"/>
      <c r="F433" s="33"/>
      <c r="G433" s="33"/>
      <c r="H433" s="33"/>
      <c r="I433" s="33"/>
      <c r="J433" s="577"/>
      <c r="K433" s="44"/>
    </row>
    <row r="434" spans="1:12" ht="21.75" customHeight="1">
      <c r="A434" s="578"/>
      <c r="B434" s="39"/>
      <c r="C434" s="576"/>
      <c r="D434" s="573"/>
      <c r="E434" s="579"/>
      <c r="F434" s="33"/>
      <c r="G434" s="33"/>
      <c r="H434" s="33"/>
      <c r="I434" s="33"/>
      <c r="J434" s="577"/>
      <c r="K434" s="44"/>
    </row>
    <row r="435" spans="1:12" ht="21.75" customHeight="1">
      <c r="A435" s="656"/>
      <c r="B435" s="657" t="s">
        <v>1689</v>
      </c>
      <c r="C435" s="589"/>
      <c r="D435" s="658"/>
      <c r="E435" s="616"/>
      <c r="F435" s="659"/>
      <c r="G435" s="616"/>
      <c r="H435" s="659"/>
      <c r="I435" s="616">
        <v>509336</v>
      </c>
      <c r="J435" s="660"/>
      <c r="K435" s="30"/>
      <c r="L435" s="50"/>
    </row>
    <row r="436" spans="1:12" ht="21.75" customHeight="1">
      <c r="A436" s="661">
        <v>3</v>
      </c>
      <c r="B436" s="662" t="s">
        <v>23</v>
      </c>
      <c r="C436" s="648"/>
      <c r="D436" s="649"/>
      <c r="E436" s="618"/>
      <c r="F436" s="618"/>
      <c r="G436" s="618"/>
      <c r="H436" s="618"/>
      <c r="I436" s="618"/>
      <c r="J436" s="650"/>
      <c r="K436" s="59"/>
    </row>
    <row r="437" spans="1:12" s="61" customFormat="1" ht="21.75" customHeight="1">
      <c r="A437" s="635"/>
      <c r="B437" s="651" t="s">
        <v>821</v>
      </c>
      <c r="C437" s="579"/>
      <c r="D437" s="652" t="s">
        <v>11</v>
      </c>
      <c r="E437" s="586"/>
      <c r="F437" s="586"/>
      <c r="G437" s="586"/>
      <c r="H437" s="586"/>
      <c r="I437" s="586">
        <v>128113</v>
      </c>
      <c r="J437" s="636"/>
      <c r="K437" s="60"/>
    </row>
    <row r="438" spans="1:12" s="61" customFormat="1" ht="21.75" customHeight="1">
      <c r="A438" s="635"/>
      <c r="B438" s="651" t="s">
        <v>820</v>
      </c>
      <c r="C438" s="579"/>
      <c r="D438" s="652" t="s">
        <v>11</v>
      </c>
      <c r="E438" s="586"/>
      <c r="F438" s="586"/>
      <c r="G438" s="586"/>
      <c r="H438" s="586"/>
      <c r="I438" s="586">
        <v>176006</v>
      </c>
      <c r="J438" s="636"/>
      <c r="K438" s="60"/>
    </row>
    <row r="439" spans="1:12" s="61" customFormat="1" ht="21.75" customHeight="1">
      <c r="A439" s="635"/>
      <c r="B439" s="651" t="s">
        <v>1268</v>
      </c>
      <c r="C439" s="579"/>
      <c r="D439" s="652" t="s">
        <v>11</v>
      </c>
      <c r="E439" s="586"/>
      <c r="F439" s="586"/>
      <c r="G439" s="586"/>
      <c r="H439" s="586"/>
      <c r="I439" s="586">
        <v>59696</v>
      </c>
      <c r="J439" s="636"/>
      <c r="K439" s="60"/>
    </row>
    <row r="440" spans="1:12" s="61" customFormat="1" ht="21.75" customHeight="1">
      <c r="A440" s="635"/>
      <c r="B440" s="651" t="s">
        <v>1269</v>
      </c>
      <c r="C440" s="579"/>
      <c r="D440" s="652" t="s">
        <v>11</v>
      </c>
      <c r="E440" s="586"/>
      <c r="F440" s="586"/>
      <c r="G440" s="586"/>
      <c r="H440" s="586"/>
      <c r="I440" s="586">
        <v>624251</v>
      </c>
      <c r="J440" s="636"/>
      <c r="K440" s="60"/>
    </row>
    <row r="441" spans="1:12" s="61" customFormat="1" ht="21.75" customHeight="1">
      <c r="A441" s="635"/>
      <c r="B441" s="651" t="s">
        <v>1270</v>
      </c>
      <c r="C441" s="579"/>
      <c r="D441" s="652" t="s">
        <v>11</v>
      </c>
      <c r="E441" s="586"/>
      <c r="F441" s="586"/>
      <c r="G441" s="586"/>
      <c r="H441" s="586"/>
      <c r="I441" s="586">
        <v>170742</v>
      </c>
      <c r="J441" s="663"/>
      <c r="K441" s="62"/>
    </row>
    <row r="442" spans="1:12" s="61" customFormat="1" ht="21.75" customHeight="1">
      <c r="A442" s="635"/>
      <c r="B442" s="651" t="s">
        <v>1271</v>
      </c>
      <c r="C442" s="579"/>
      <c r="D442" s="652" t="s">
        <v>11</v>
      </c>
      <c r="E442" s="586"/>
      <c r="F442" s="586"/>
      <c r="G442" s="586"/>
      <c r="H442" s="586"/>
      <c r="I442" s="586">
        <v>591377</v>
      </c>
      <c r="J442" s="636"/>
      <c r="K442" s="60"/>
    </row>
    <row r="443" spans="1:12" s="61" customFormat="1" ht="21.75" customHeight="1">
      <c r="A443" s="635"/>
      <c r="B443" s="651" t="s">
        <v>1432</v>
      </c>
      <c r="C443" s="579"/>
      <c r="D443" s="652" t="s">
        <v>11</v>
      </c>
      <c r="E443" s="586"/>
      <c r="F443" s="586"/>
      <c r="G443" s="586"/>
      <c r="H443" s="586"/>
      <c r="I443" s="586">
        <v>633365</v>
      </c>
      <c r="J443" s="636"/>
      <c r="K443" s="60"/>
    </row>
    <row r="444" spans="1:12" ht="21.75" customHeight="1">
      <c r="A444" s="635"/>
      <c r="B444" s="664"/>
      <c r="C444" s="665"/>
      <c r="D444" s="666"/>
      <c r="E444" s="586"/>
      <c r="F444" s="586"/>
      <c r="G444" s="586"/>
      <c r="H444" s="586"/>
      <c r="I444" s="586"/>
      <c r="J444" s="636"/>
      <c r="K444" s="51"/>
    </row>
    <row r="445" spans="1:12" ht="21.75" customHeight="1">
      <c r="A445" s="635"/>
      <c r="B445" s="664"/>
      <c r="C445" s="665"/>
      <c r="D445" s="666"/>
      <c r="E445" s="586"/>
      <c r="F445" s="586"/>
      <c r="G445" s="586"/>
      <c r="H445" s="586"/>
      <c r="I445" s="586"/>
      <c r="J445" s="636"/>
      <c r="K445" s="51"/>
    </row>
    <row r="446" spans="1:12" ht="21.75" customHeight="1">
      <c r="A446" s="635"/>
      <c r="B446" s="664"/>
      <c r="C446" s="665"/>
      <c r="D446" s="666"/>
      <c r="E446" s="586"/>
      <c r="F446" s="586"/>
      <c r="G446" s="586"/>
      <c r="H446" s="586"/>
      <c r="I446" s="586"/>
      <c r="J446" s="636"/>
      <c r="K446" s="51"/>
    </row>
    <row r="447" spans="1:12" ht="21.75" customHeight="1">
      <c r="A447" s="667"/>
      <c r="B447" s="47"/>
      <c r="C447" s="34"/>
      <c r="D447" s="668"/>
      <c r="E447" s="34"/>
      <c r="F447" s="33"/>
      <c r="G447" s="34"/>
      <c r="H447" s="33"/>
      <c r="I447" s="33"/>
      <c r="J447" s="669"/>
    </row>
    <row r="448" spans="1:12" ht="21.75" customHeight="1">
      <c r="A448" s="667"/>
      <c r="B448" s="47"/>
      <c r="C448" s="34"/>
      <c r="D448" s="668"/>
      <c r="E448" s="34"/>
      <c r="F448" s="33"/>
      <c r="G448" s="34"/>
      <c r="H448" s="33"/>
      <c r="I448" s="33"/>
      <c r="J448" s="669"/>
    </row>
    <row r="449" spans="1:11" ht="21.75" customHeight="1">
      <c r="A449" s="635"/>
      <c r="B449" s="664"/>
      <c r="C449" s="665"/>
      <c r="D449" s="666"/>
      <c r="E449" s="586"/>
      <c r="F449" s="586"/>
      <c r="G449" s="586"/>
      <c r="H449" s="586"/>
      <c r="I449" s="586"/>
      <c r="J449" s="636"/>
      <c r="K449" s="51"/>
    </row>
    <row r="450" spans="1:11" ht="21.75" customHeight="1">
      <c r="A450" s="635"/>
      <c r="B450" s="670"/>
      <c r="C450" s="579"/>
      <c r="D450" s="652"/>
      <c r="E450" s="586"/>
      <c r="F450" s="586"/>
      <c r="G450" s="586"/>
      <c r="H450" s="586"/>
      <c r="I450" s="586"/>
      <c r="J450" s="636"/>
      <c r="K450" s="51"/>
    </row>
    <row r="451" spans="1:11" ht="21.75" customHeight="1">
      <c r="A451" s="635"/>
      <c r="B451" s="670"/>
      <c r="C451" s="579"/>
      <c r="D451" s="652"/>
      <c r="E451" s="586"/>
      <c r="F451" s="586"/>
      <c r="G451" s="586"/>
      <c r="H451" s="586"/>
      <c r="I451" s="586"/>
      <c r="J451" s="636"/>
      <c r="K451" s="51"/>
    </row>
    <row r="452" spans="1:11" ht="21.75" customHeight="1">
      <c r="A452" s="656"/>
      <c r="B452" s="35" t="s">
        <v>1690</v>
      </c>
      <c r="C452" s="589"/>
      <c r="D452" s="658"/>
      <c r="E452" s="616"/>
      <c r="F452" s="659"/>
      <c r="G452" s="616"/>
      <c r="H452" s="659"/>
      <c r="I452" s="659">
        <v>2383550</v>
      </c>
      <c r="J452" s="660"/>
      <c r="K452" s="51"/>
    </row>
    <row r="453" spans="1:11" ht="21.75" customHeight="1">
      <c r="A453" s="671"/>
      <c r="B453" s="639" t="s">
        <v>821</v>
      </c>
      <c r="C453" s="32"/>
      <c r="D453" s="672"/>
      <c r="E453" s="618"/>
      <c r="F453" s="618"/>
      <c r="G453" s="618"/>
      <c r="H453" s="618"/>
      <c r="I453" s="618"/>
      <c r="J453" s="673"/>
      <c r="K453" s="51"/>
    </row>
    <row r="454" spans="1:11" ht="21.75" customHeight="1">
      <c r="A454" s="599"/>
      <c r="B454" s="47" t="s">
        <v>77</v>
      </c>
      <c r="C454" s="674"/>
      <c r="D454" s="675"/>
      <c r="E454" s="586"/>
      <c r="F454" s="586"/>
      <c r="G454" s="586"/>
      <c r="H454" s="586"/>
      <c r="I454" s="586"/>
      <c r="J454" s="636"/>
      <c r="K454" s="51"/>
    </row>
    <row r="455" spans="1:11" ht="21.75" customHeight="1">
      <c r="A455" s="599"/>
      <c r="B455" s="47" t="s">
        <v>90</v>
      </c>
      <c r="C455" s="674">
        <v>42</v>
      </c>
      <c r="D455" s="675" t="s">
        <v>14</v>
      </c>
      <c r="E455" s="33">
        <v>37.85</v>
      </c>
      <c r="F455" s="33">
        <v>1590</v>
      </c>
      <c r="G455" s="33">
        <v>40</v>
      </c>
      <c r="H455" s="33">
        <v>1680</v>
      </c>
      <c r="I455" s="586">
        <v>3270</v>
      </c>
      <c r="J455" s="636"/>
      <c r="K455" s="51"/>
    </row>
    <row r="456" spans="1:11" ht="21.75" customHeight="1">
      <c r="A456" s="599"/>
      <c r="B456" s="47" t="s">
        <v>89</v>
      </c>
      <c r="C456" s="674">
        <v>24</v>
      </c>
      <c r="D456" s="675" t="s">
        <v>14</v>
      </c>
      <c r="E456" s="33">
        <v>83.17</v>
      </c>
      <c r="F456" s="33">
        <v>1996</v>
      </c>
      <c r="G456" s="33">
        <v>75</v>
      </c>
      <c r="H456" s="33">
        <v>1800</v>
      </c>
      <c r="I456" s="586">
        <v>3796</v>
      </c>
      <c r="J456" s="636"/>
      <c r="K456" s="51"/>
    </row>
    <row r="457" spans="1:11" ht="21.75" customHeight="1">
      <c r="A457" s="599"/>
      <c r="B457" s="47" t="s">
        <v>79</v>
      </c>
      <c r="C457" s="674">
        <v>132</v>
      </c>
      <c r="D457" s="675" t="s">
        <v>14</v>
      </c>
      <c r="E457" s="33">
        <v>134.58000000000001</v>
      </c>
      <c r="F457" s="33">
        <v>17765</v>
      </c>
      <c r="G457" s="33">
        <v>100</v>
      </c>
      <c r="H457" s="33">
        <v>13200</v>
      </c>
      <c r="I457" s="586">
        <v>30965</v>
      </c>
      <c r="J457" s="636"/>
      <c r="K457" s="51"/>
    </row>
    <row r="458" spans="1:11" ht="21.75" customHeight="1">
      <c r="A458" s="559"/>
      <c r="B458" s="47" t="s">
        <v>78</v>
      </c>
      <c r="C458" s="674">
        <v>36</v>
      </c>
      <c r="D458" s="675" t="s">
        <v>14</v>
      </c>
      <c r="E458" s="33">
        <v>285.63</v>
      </c>
      <c r="F458" s="33">
        <v>10283</v>
      </c>
      <c r="G458" s="33">
        <v>200</v>
      </c>
      <c r="H458" s="33">
        <v>7200</v>
      </c>
      <c r="I458" s="586">
        <v>17483</v>
      </c>
      <c r="J458" s="636"/>
      <c r="K458" s="51"/>
    </row>
    <row r="459" spans="1:11" ht="21.75" customHeight="1">
      <c r="A459" s="667"/>
      <c r="B459" s="47" t="s">
        <v>80</v>
      </c>
      <c r="C459" s="34">
        <v>1</v>
      </c>
      <c r="D459" s="668" t="s">
        <v>11</v>
      </c>
      <c r="E459" s="34">
        <v>12653.6</v>
      </c>
      <c r="F459" s="33">
        <v>12654</v>
      </c>
      <c r="G459" s="34">
        <v>3796.08</v>
      </c>
      <c r="H459" s="33">
        <v>3796</v>
      </c>
      <c r="I459" s="33">
        <v>16450</v>
      </c>
      <c r="J459" s="676"/>
      <c r="K459" s="63"/>
    </row>
    <row r="460" spans="1:11" ht="21.75" customHeight="1">
      <c r="A460" s="667"/>
      <c r="B460" s="47" t="s">
        <v>81</v>
      </c>
      <c r="C460" s="34">
        <v>1</v>
      </c>
      <c r="D460" s="668" t="s">
        <v>11</v>
      </c>
      <c r="E460" s="34">
        <v>9490.1999999999989</v>
      </c>
      <c r="F460" s="33">
        <v>9490</v>
      </c>
      <c r="G460" s="34">
        <v>2847.0599999999995</v>
      </c>
      <c r="H460" s="33">
        <v>2847</v>
      </c>
      <c r="I460" s="33">
        <v>12337</v>
      </c>
      <c r="J460" s="676"/>
      <c r="K460" s="63"/>
    </row>
    <row r="461" spans="1:11" ht="21.75" customHeight="1">
      <c r="A461" s="667"/>
      <c r="B461" s="47" t="s">
        <v>82</v>
      </c>
      <c r="C461" s="34">
        <v>1</v>
      </c>
      <c r="D461" s="668" t="s">
        <v>11</v>
      </c>
      <c r="E461" s="34">
        <v>3163.4</v>
      </c>
      <c r="F461" s="33">
        <v>3163</v>
      </c>
      <c r="G461" s="34">
        <v>949.02</v>
      </c>
      <c r="H461" s="33">
        <v>949</v>
      </c>
      <c r="I461" s="33">
        <v>4112</v>
      </c>
      <c r="J461" s="676"/>
      <c r="K461" s="63"/>
    </row>
    <row r="462" spans="1:11" ht="21.75" customHeight="1">
      <c r="A462" s="677"/>
      <c r="B462" s="47" t="s">
        <v>85</v>
      </c>
      <c r="C462" s="674"/>
      <c r="D462" s="675"/>
      <c r="E462" s="586"/>
      <c r="F462" s="586"/>
      <c r="G462" s="586"/>
      <c r="H462" s="586"/>
      <c r="I462" s="586"/>
      <c r="J462" s="636"/>
      <c r="K462" s="51"/>
    </row>
    <row r="463" spans="1:11" ht="21.75" customHeight="1">
      <c r="A463" s="599" t="s">
        <v>86</v>
      </c>
      <c r="B463" s="47" t="s">
        <v>91</v>
      </c>
      <c r="C463" s="674">
        <v>5</v>
      </c>
      <c r="D463" s="668" t="s">
        <v>47</v>
      </c>
      <c r="E463" s="572">
        <v>1360</v>
      </c>
      <c r="F463" s="33">
        <v>6800</v>
      </c>
      <c r="G463" s="572">
        <v>300</v>
      </c>
      <c r="H463" s="33">
        <v>1500</v>
      </c>
      <c r="I463" s="586">
        <v>8300</v>
      </c>
      <c r="J463" s="636"/>
      <c r="K463" s="51"/>
    </row>
    <row r="464" spans="1:11" ht="21.75" customHeight="1">
      <c r="A464" s="599" t="s">
        <v>86</v>
      </c>
      <c r="B464" s="47" t="s">
        <v>83</v>
      </c>
      <c r="C464" s="674">
        <v>15</v>
      </c>
      <c r="D464" s="668" t="s">
        <v>47</v>
      </c>
      <c r="E464" s="572">
        <v>1360</v>
      </c>
      <c r="F464" s="33">
        <v>20400</v>
      </c>
      <c r="G464" s="572">
        <v>400</v>
      </c>
      <c r="H464" s="33">
        <v>6000</v>
      </c>
      <c r="I464" s="586">
        <v>26400</v>
      </c>
      <c r="J464" s="636"/>
      <c r="K464" s="51"/>
    </row>
    <row r="465" spans="1:11" ht="21.75" customHeight="1">
      <c r="A465" s="599"/>
      <c r="B465" s="47" t="s">
        <v>1307</v>
      </c>
      <c r="C465" s="674"/>
      <c r="D465" s="675"/>
      <c r="E465" s="586"/>
      <c r="F465" s="586"/>
      <c r="G465" s="586"/>
      <c r="H465" s="586"/>
      <c r="I465" s="586"/>
      <c r="J465" s="636"/>
      <c r="K465" s="51"/>
    </row>
    <row r="466" spans="1:11" ht="21.75" customHeight="1">
      <c r="A466" s="599"/>
      <c r="B466" s="47" t="s">
        <v>83</v>
      </c>
      <c r="C466" s="674">
        <v>5</v>
      </c>
      <c r="D466" s="675" t="s">
        <v>84</v>
      </c>
      <c r="E466" s="572">
        <v>440</v>
      </c>
      <c r="F466" s="33">
        <v>2200</v>
      </c>
      <c r="G466" s="572">
        <v>200</v>
      </c>
      <c r="H466" s="33">
        <v>1000</v>
      </c>
      <c r="I466" s="586">
        <v>3200</v>
      </c>
      <c r="J466" s="636"/>
      <c r="K466" s="51"/>
    </row>
    <row r="467" spans="1:11" ht="21.75" customHeight="1">
      <c r="A467" s="599"/>
      <c r="B467" s="47" t="s">
        <v>87</v>
      </c>
      <c r="C467" s="674">
        <v>2</v>
      </c>
      <c r="D467" s="675" t="s">
        <v>84</v>
      </c>
      <c r="E467" s="572">
        <v>600</v>
      </c>
      <c r="F467" s="33">
        <v>1200</v>
      </c>
      <c r="G467" s="572">
        <v>300</v>
      </c>
      <c r="H467" s="33">
        <v>600</v>
      </c>
      <c r="I467" s="586">
        <v>1800</v>
      </c>
      <c r="J467" s="636"/>
    </row>
    <row r="468" spans="1:11" ht="21.75" customHeight="1">
      <c r="A468" s="599"/>
      <c r="B468" s="47"/>
      <c r="C468" s="674"/>
      <c r="D468" s="675"/>
      <c r="E468" s="33"/>
      <c r="F468" s="586"/>
      <c r="G468" s="33"/>
      <c r="H468" s="586"/>
      <c r="I468" s="586"/>
      <c r="J468" s="636"/>
    </row>
    <row r="469" spans="1:11" ht="21.75" customHeight="1">
      <c r="A469" s="678"/>
      <c r="B469" s="679" t="s">
        <v>1691</v>
      </c>
      <c r="C469" s="36"/>
      <c r="D469" s="680"/>
      <c r="E469" s="616"/>
      <c r="F469" s="616"/>
      <c r="G469" s="616"/>
      <c r="H469" s="616"/>
      <c r="I469" s="616">
        <v>128113</v>
      </c>
      <c r="J469" s="660"/>
      <c r="K469" s="51"/>
    </row>
    <row r="470" spans="1:11" ht="21.75" customHeight="1">
      <c r="A470" s="671"/>
      <c r="B470" s="639" t="s">
        <v>820</v>
      </c>
      <c r="C470" s="32"/>
      <c r="D470" s="672"/>
      <c r="E470" s="618"/>
      <c r="F470" s="618"/>
      <c r="G470" s="618"/>
      <c r="H470" s="618"/>
      <c r="I470" s="618"/>
      <c r="J470" s="673"/>
      <c r="K470" s="51"/>
    </row>
    <row r="471" spans="1:11" ht="21.75" customHeight="1">
      <c r="A471" s="599"/>
      <c r="B471" s="622" t="s">
        <v>1276</v>
      </c>
      <c r="C471" s="674"/>
      <c r="D471" s="675"/>
      <c r="E471" s="586"/>
      <c r="F471" s="586"/>
      <c r="G471" s="586"/>
      <c r="H471" s="586"/>
      <c r="I471" s="586"/>
      <c r="J471" s="636"/>
      <c r="K471" s="51"/>
    </row>
    <row r="472" spans="1:11" ht="21.75" customHeight="1">
      <c r="A472" s="599"/>
      <c r="B472" s="47" t="s">
        <v>90</v>
      </c>
      <c r="C472" s="674">
        <v>154</v>
      </c>
      <c r="D472" s="675" t="s">
        <v>14</v>
      </c>
      <c r="E472" s="33">
        <v>37.85</v>
      </c>
      <c r="F472" s="33">
        <v>5829</v>
      </c>
      <c r="G472" s="33">
        <v>40</v>
      </c>
      <c r="H472" s="33">
        <v>6160</v>
      </c>
      <c r="I472" s="586">
        <v>11989</v>
      </c>
      <c r="J472" s="636"/>
      <c r="K472" s="51"/>
    </row>
    <row r="473" spans="1:11" ht="21.75" customHeight="1">
      <c r="A473" s="599"/>
      <c r="B473" s="47" t="s">
        <v>89</v>
      </c>
      <c r="C473" s="674">
        <v>76</v>
      </c>
      <c r="D473" s="675" t="s">
        <v>14</v>
      </c>
      <c r="E473" s="33">
        <v>83.17</v>
      </c>
      <c r="F473" s="33">
        <v>6321</v>
      </c>
      <c r="G473" s="33">
        <v>75</v>
      </c>
      <c r="H473" s="33">
        <v>5700</v>
      </c>
      <c r="I473" s="586">
        <v>12021</v>
      </c>
      <c r="J473" s="636"/>
      <c r="K473" s="51"/>
    </row>
    <row r="474" spans="1:11" ht="21.75" customHeight="1">
      <c r="A474" s="599"/>
      <c r="B474" s="47" t="s">
        <v>79</v>
      </c>
      <c r="C474" s="674">
        <v>34</v>
      </c>
      <c r="D474" s="675" t="s">
        <v>14</v>
      </c>
      <c r="E474" s="33">
        <v>134.58000000000001</v>
      </c>
      <c r="F474" s="33">
        <v>4576</v>
      </c>
      <c r="G474" s="33">
        <v>100</v>
      </c>
      <c r="H474" s="33">
        <v>3400</v>
      </c>
      <c r="I474" s="586">
        <v>7976</v>
      </c>
      <c r="J474" s="636"/>
    </row>
    <row r="475" spans="1:11" ht="21.75" customHeight="1">
      <c r="A475" s="667"/>
      <c r="B475" s="47" t="s">
        <v>80</v>
      </c>
      <c r="C475" s="34">
        <v>1</v>
      </c>
      <c r="D475" s="668" t="s">
        <v>11</v>
      </c>
      <c r="E475" s="34">
        <v>6690</v>
      </c>
      <c r="F475" s="33">
        <v>6690</v>
      </c>
      <c r="G475" s="34">
        <v>2007</v>
      </c>
      <c r="H475" s="33">
        <v>2007</v>
      </c>
      <c r="I475" s="33">
        <v>8697</v>
      </c>
      <c r="J475" s="676"/>
      <c r="K475" s="63"/>
    </row>
    <row r="476" spans="1:11" ht="21.75" customHeight="1">
      <c r="A476" s="667"/>
      <c r="B476" s="47" t="s">
        <v>81</v>
      </c>
      <c r="C476" s="34">
        <v>1</v>
      </c>
      <c r="D476" s="668" t="s">
        <v>11</v>
      </c>
      <c r="E476" s="34">
        <v>5018</v>
      </c>
      <c r="F476" s="33">
        <v>5018</v>
      </c>
      <c r="G476" s="34">
        <v>1505</v>
      </c>
      <c r="H476" s="33">
        <v>1505</v>
      </c>
      <c r="I476" s="33">
        <v>6523</v>
      </c>
      <c r="J476" s="676"/>
      <c r="K476" s="63"/>
    </row>
    <row r="477" spans="1:11" ht="21.75" customHeight="1">
      <c r="A477" s="667"/>
      <c r="B477" s="47" t="s">
        <v>82</v>
      </c>
      <c r="C477" s="34">
        <v>1</v>
      </c>
      <c r="D477" s="668" t="s">
        <v>11</v>
      </c>
      <c r="E477" s="34">
        <v>1673</v>
      </c>
      <c r="F477" s="33">
        <v>1673</v>
      </c>
      <c r="G477" s="34">
        <v>502</v>
      </c>
      <c r="H477" s="33">
        <v>502</v>
      </c>
      <c r="I477" s="33">
        <v>2175</v>
      </c>
      <c r="J477" s="676"/>
      <c r="K477" s="63"/>
    </row>
    <row r="478" spans="1:11" ht="21.75" customHeight="1">
      <c r="A478" s="599"/>
      <c r="B478" s="47" t="s">
        <v>1273</v>
      </c>
      <c r="C478" s="674"/>
      <c r="D478" s="675"/>
      <c r="E478" s="586"/>
      <c r="F478" s="586"/>
      <c r="G478" s="586"/>
      <c r="H478" s="586"/>
      <c r="I478" s="586"/>
      <c r="J478" s="636"/>
      <c r="K478" s="51"/>
    </row>
    <row r="479" spans="1:11" ht="21.75" customHeight="1">
      <c r="A479" s="599"/>
      <c r="B479" s="47" t="s">
        <v>92</v>
      </c>
      <c r="C479" s="674">
        <v>12</v>
      </c>
      <c r="D479" s="668" t="s">
        <v>47</v>
      </c>
      <c r="E479" s="33">
        <v>995</v>
      </c>
      <c r="F479" s="33">
        <v>11940</v>
      </c>
      <c r="G479" s="33">
        <v>200</v>
      </c>
      <c r="H479" s="33">
        <v>2400</v>
      </c>
      <c r="I479" s="586">
        <v>14340</v>
      </c>
      <c r="J479" s="636"/>
      <c r="K479" s="51"/>
    </row>
    <row r="480" spans="1:11" ht="21.75" customHeight="1">
      <c r="A480" s="599"/>
      <c r="B480" s="47" t="s">
        <v>91</v>
      </c>
      <c r="C480" s="674">
        <v>8</v>
      </c>
      <c r="D480" s="668" t="s">
        <v>47</v>
      </c>
      <c r="E480" s="572">
        <v>1360</v>
      </c>
      <c r="F480" s="33">
        <v>10880</v>
      </c>
      <c r="G480" s="572">
        <v>300</v>
      </c>
      <c r="H480" s="33">
        <v>2400</v>
      </c>
      <c r="I480" s="586">
        <v>13280</v>
      </c>
      <c r="J480" s="636"/>
      <c r="K480" s="51"/>
    </row>
    <row r="481" spans="1:11" ht="21.75" customHeight="1">
      <c r="A481" s="599"/>
      <c r="B481" s="47" t="s">
        <v>1274</v>
      </c>
      <c r="C481" s="674">
        <v>33</v>
      </c>
      <c r="D481" s="668" t="s">
        <v>47</v>
      </c>
      <c r="E481" s="33">
        <v>905</v>
      </c>
      <c r="F481" s="33">
        <v>29865</v>
      </c>
      <c r="G481" s="33">
        <v>200</v>
      </c>
      <c r="H481" s="33">
        <v>6600</v>
      </c>
      <c r="I481" s="586">
        <v>36465</v>
      </c>
      <c r="J481" s="636"/>
      <c r="K481" s="51"/>
    </row>
    <row r="482" spans="1:11" ht="21.75" customHeight="1">
      <c r="A482" s="599"/>
      <c r="B482" s="47" t="s">
        <v>1275</v>
      </c>
      <c r="C482" s="674">
        <v>33</v>
      </c>
      <c r="D482" s="675" t="s">
        <v>84</v>
      </c>
      <c r="E482" s="572">
        <v>257</v>
      </c>
      <c r="F482" s="33">
        <v>8481</v>
      </c>
      <c r="G482" s="572">
        <v>77</v>
      </c>
      <c r="H482" s="33">
        <v>2541</v>
      </c>
      <c r="I482" s="586">
        <v>11022</v>
      </c>
      <c r="J482" s="636"/>
      <c r="K482" s="51"/>
    </row>
    <row r="483" spans="1:11" ht="21.75" customHeight="1">
      <c r="A483" s="599"/>
      <c r="B483" s="47" t="s">
        <v>1307</v>
      </c>
      <c r="C483" s="674"/>
      <c r="D483" s="675"/>
      <c r="E483" s="586"/>
      <c r="F483" s="586"/>
      <c r="G483" s="586"/>
      <c r="H483" s="586"/>
      <c r="I483" s="586"/>
      <c r="J483" s="636"/>
      <c r="K483" s="51"/>
    </row>
    <row r="484" spans="1:11" ht="21.75" customHeight="1">
      <c r="A484" s="599"/>
      <c r="B484" s="47" t="s">
        <v>91</v>
      </c>
      <c r="C484" s="674">
        <v>2</v>
      </c>
      <c r="D484" s="675" t="s">
        <v>84</v>
      </c>
      <c r="E484" s="572">
        <v>350</v>
      </c>
      <c r="F484" s="33">
        <v>700</v>
      </c>
      <c r="G484" s="572">
        <v>150</v>
      </c>
      <c r="H484" s="33">
        <v>300</v>
      </c>
      <c r="I484" s="586">
        <v>1000</v>
      </c>
      <c r="J484" s="636"/>
      <c r="K484" s="51"/>
    </row>
    <row r="485" spans="1:11" ht="21.75" customHeight="1">
      <c r="A485" s="599"/>
      <c r="B485" s="47" t="s">
        <v>83</v>
      </c>
      <c r="C485" s="674">
        <v>1</v>
      </c>
      <c r="D485" s="675" t="s">
        <v>84</v>
      </c>
      <c r="E485" s="572">
        <v>440</v>
      </c>
      <c r="F485" s="33">
        <v>440</v>
      </c>
      <c r="G485" s="572">
        <v>200</v>
      </c>
      <c r="H485" s="33">
        <v>200</v>
      </c>
      <c r="I485" s="586">
        <v>640</v>
      </c>
      <c r="J485" s="636"/>
      <c r="K485" s="51"/>
    </row>
    <row r="486" spans="1:11" ht="21.75" customHeight="1">
      <c r="A486" s="681"/>
      <c r="B486" s="614" t="s">
        <v>1272</v>
      </c>
      <c r="C486" s="682">
        <v>2</v>
      </c>
      <c r="D486" s="683" t="s">
        <v>101</v>
      </c>
      <c r="E486" s="615">
        <v>2520</v>
      </c>
      <c r="F486" s="562">
        <v>5040</v>
      </c>
      <c r="G486" s="615">
        <v>500</v>
      </c>
      <c r="H486" s="562">
        <v>1000</v>
      </c>
      <c r="I486" s="616">
        <v>6040</v>
      </c>
      <c r="J486" s="660"/>
      <c r="K486" s="51"/>
    </row>
    <row r="487" spans="1:11" ht="21.75" customHeight="1">
      <c r="A487" s="684"/>
      <c r="B487" s="639" t="s">
        <v>1277</v>
      </c>
      <c r="C487" s="685"/>
      <c r="D487" s="686"/>
      <c r="E487" s="552"/>
      <c r="F487" s="618"/>
      <c r="G487" s="552"/>
      <c r="H487" s="618"/>
      <c r="I487" s="618"/>
      <c r="J487" s="673"/>
    </row>
    <row r="488" spans="1:11" ht="21.75" customHeight="1">
      <c r="A488" s="599"/>
      <c r="B488" s="47" t="s">
        <v>93</v>
      </c>
      <c r="C488" s="674">
        <v>48</v>
      </c>
      <c r="D488" s="675" t="s">
        <v>14</v>
      </c>
      <c r="E488" s="33">
        <v>79</v>
      </c>
      <c r="F488" s="33">
        <v>3792</v>
      </c>
      <c r="G488" s="33">
        <v>30</v>
      </c>
      <c r="H488" s="33">
        <v>1440</v>
      </c>
      <c r="I488" s="586">
        <v>5232</v>
      </c>
      <c r="J488" s="636"/>
    </row>
    <row r="489" spans="1:11" ht="21.75" customHeight="1">
      <c r="A489" s="599"/>
      <c r="B489" s="47" t="s">
        <v>90</v>
      </c>
      <c r="C489" s="674">
        <v>22</v>
      </c>
      <c r="D489" s="675" t="s">
        <v>14</v>
      </c>
      <c r="E489" s="33">
        <v>127</v>
      </c>
      <c r="F489" s="33">
        <v>2794</v>
      </c>
      <c r="G489" s="33">
        <v>40</v>
      </c>
      <c r="H489" s="33">
        <v>880</v>
      </c>
      <c r="I489" s="586">
        <v>3674</v>
      </c>
      <c r="J489" s="636"/>
    </row>
    <row r="490" spans="1:11" ht="21.75" customHeight="1">
      <c r="A490" s="599"/>
      <c r="B490" s="47" t="s">
        <v>89</v>
      </c>
      <c r="C490" s="674">
        <v>36</v>
      </c>
      <c r="D490" s="675" t="s">
        <v>14</v>
      </c>
      <c r="E490" s="33">
        <v>258</v>
      </c>
      <c r="F490" s="33">
        <v>9288</v>
      </c>
      <c r="G490" s="33">
        <v>75</v>
      </c>
      <c r="H490" s="33">
        <v>2700</v>
      </c>
      <c r="I490" s="586">
        <v>11988</v>
      </c>
      <c r="J490" s="636"/>
    </row>
    <row r="491" spans="1:11" ht="21.75" customHeight="1">
      <c r="A491" s="599"/>
      <c r="B491" s="47" t="s">
        <v>80</v>
      </c>
      <c r="C491" s="34">
        <v>1</v>
      </c>
      <c r="D491" s="668" t="s">
        <v>11</v>
      </c>
      <c r="E491" s="34">
        <v>6350</v>
      </c>
      <c r="F491" s="33">
        <v>6350</v>
      </c>
      <c r="G491" s="34">
        <v>1905</v>
      </c>
      <c r="H491" s="33">
        <v>1905</v>
      </c>
      <c r="I491" s="33">
        <v>8255</v>
      </c>
      <c r="J491" s="636"/>
    </row>
    <row r="492" spans="1:11" ht="21.75" customHeight="1">
      <c r="A492" s="599"/>
      <c r="B492" s="47" t="s">
        <v>81</v>
      </c>
      <c r="C492" s="34">
        <v>1</v>
      </c>
      <c r="D492" s="668" t="s">
        <v>11</v>
      </c>
      <c r="E492" s="34">
        <v>3175</v>
      </c>
      <c r="F492" s="33">
        <v>3175</v>
      </c>
      <c r="G492" s="34">
        <v>953</v>
      </c>
      <c r="H492" s="33">
        <v>953</v>
      </c>
      <c r="I492" s="33">
        <v>4128</v>
      </c>
      <c r="J492" s="636"/>
    </row>
    <row r="493" spans="1:11" ht="21.75" customHeight="1">
      <c r="A493" s="599"/>
      <c r="B493" s="47" t="s">
        <v>82</v>
      </c>
      <c r="C493" s="34">
        <v>1</v>
      </c>
      <c r="D493" s="668" t="s">
        <v>11</v>
      </c>
      <c r="E493" s="34">
        <v>1587</v>
      </c>
      <c r="F493" s="33">
        <v>1587</v>
      </c>
      <c r="G493" s="34">
        <v>476</v>
      </c>
      <c r="H493" s="33">
        <v>476</v>
      </c>
      <c r="I493" s="33">
        <v>2063</v>
      </c>
      <c r="J493" s="636"/>
    </row>
    <row r="494" spans="1:11" ht="21.75" customHeight="1">
      <c r="A494" s="599"/>
      <c r="B494" s="47" t="s">
        <v>1304</v>
      </c>
      <c r="C494" s="674">
        <v>3</v>
      </c>
      <c r="D494" s="668" t="s">
        <v>47</v>
      </c>
      <c r="E494" s="33">
        <v>1360</v>
      </c>
      <c r="F494" s="33">
        <v>4080</v>
      </c>
      <c r="G494" s="33">
        <v>300</v>
      </c>
      <c r="H494" s="33">
        <v>900</v>
      </c>
      <c r="I494" s="586">
        <v>4980</v>
      </c>
      <c r="J494" s="636"/>
    </row>
    <row r="495" spans="1:11" ht="21.75" customHeight="1">
      <c r="A495" s="599"/>
      <c r="B495" s="47" t="s">
        <v>1305</v>
      </c>
      <c r="C495" s="674">
        <v>2</v>
      </c>
      <c r="D495" s="668" t="s">
        <v>47</v>
      </c>
      <c r="E495" s="33">
        <v>905</v>
      </c>
      <c r="F495" s="33">
        <v>1810</v>
      </c>
      <c r="G495" s="33">
        <v>200</v>
      </c>
      <c r="H495" s="33">
        <v>400</v>
      </c>
      <c r="I495" s="586">
        <v>2210</v>
      </c>
      <c r="J495" s="636"/>
    </row>
    <row r="496" spans="1:11" ht="21.75" customHeight="1">
      <c r="A496" s="599"/>
      <c r="B496" s="47" t="s">
        <v>1306</v>
      </c>
      <c r="C496" s="674">
        <v>2</v>
      </c>
      <c r="D496" s="675" t="s">
        <v>84</v>
      </c>
      <c r="E496" s="572">
        <v>257</v>
      </c>
      <c r="F496" s="33">
        <v>514</v>
      </c>
      <c r="G496" s="572">
        <v>77</v>
      </c>
      <c r="H496" s="33">
        <v>154</v>
      </c>
      <c r="I496" s="586">
        <v>668</v>
      </c>
      <c r="J496" s="636"/>
    </row>
    <row r="497" spans="1:11" ht="21.75" customHeight="1">
      <c r="A497" s="599"/>
      <c r="B497" s="47" t="s">
        <v>1303</v>
      </c>
      <c r="C497" s="674">
        <v>1</v>
      </c>
      <c r="D497" s="675" t="s">
        <v>84</v>
      </c>
      <c r="E497" s="572">
        <v>440</v>
      </c>
      <c r="F497" s="33">
        <v>440</v>
      </c>
      <c r="G497" s="572">
        <v>200</v>
      </c>
      <c r="H497" s="33">
        <v>200</v>
      </c>
      <c r="I497" s="586">
        <v>640</v>
      </c>
      <c r="J497" s="636"/>
    </row>
    <row r="498" spans="1:11" ht="21.75" customHeight="1">
      <c r="A498" s="599"/>
      <c r="B498" s="47"/>
      <c r="C498" s="674"/>
      <c r="D498" s="675"/>
      <c r="E498" s="586"/>
      <c r="F498" s="586"/>
      <c r="G498" s="586"/>
      <c r="H498" s="586"/>
      <c r="I498" s="586"/>
      <c r="J498" s="636"/>
    </row>
    <row r="499" spans="1:11" ht="21.75" customHeight="1">
      <c r="A499" s="599"/>
      <c r="B499" s="47"/>
      <c r="C499" s="674"/>
      <c r="D499" s="675"/>
      <c r="E499" s="586"/>
      <c r="F499" s="586"/>
      <c r="G499" s="586"/>
      <c r="H499" s="586"/>
      <c r="I499" s="586"/>
      <c r="J499" s="636"/>
    </row>
    <row r="500" spans="1:11" ht="21.75" customHeight="1">
      <c r="A500" s="599"/>
      <c r="B500" s="47"/>
      <c r="C500" s="674"/>
      <c r="D500" s="675"/>
      <c r="E500" s="586"/>
      <c r="F500" s="586"/>
      <c r="G500" s="586"/>
      <c r="H500" s="586"/>
      <c r="I500" s="586"/>
      <c r="J500" s="636"/>
    </row>
    <row r="501" spans="1:11" ht="21.75" customHeight="1">
      <c r="A501" s="599"/>
      <c r="B501" s="47"/>
      <c r="C501" s="674"/>
      <c r="D501" s="675"/>
      <c r="E501" s="586"/>
      <c r="F501" s="586"/>
      <c r="G501" s="586"/>
      <c r="H501" s="586"/>
      <c r="I501" s="586"/>
      <c r="J501" s="636"/>
    </row>
    <row r="502" spans="1:11" ht="21.75" customHeight="1">
      <c r="A502" s="599"/>
      <c r="B502" s="47"/>
      <c r="C502" s="674"/>
      <c r="D502" s="675"/>
      <c r="E502" s="33"/>
      <c r="F502" s="586"/>
      <c r="G502" s="33"/>
      <c r="H502" s="586"/>
      <c r="I502" s="586"/>
      <c r="J502" s="636"/>
    </row>
    <row r="503" spans="1:11" ht="21.75" customHeight="1">
      <c r="A503" s="678"/>
      <c r="B503" s="679" t="s">
        <v>1692</v>
      </c>
      <c r="C503" s="36"/>
      <c r="D503" s="687"/>
      <c r="E503" s="616"/>
      <c r="F503" s="616"/>
      <c r="G503" s="616"/>
      <c r="H503" s="616"/>
      <c r="I503" s="616">
        <v>176006</v>
      </c>
      <c r="J503" s="660"/>
      <c r="K503" s="51"/>
    </row>
    <row r="504" spans="1:11" ht="21.75" customHeight="1">
      <c r="A504" s="671"/>
      <c r="B504" s="639" t="s">
        <v>1268</v>
      </c>
      <c r="C504" s="32"/>
      <c r="D504" s="672"/>
      <c r="E504" s="618"/>
      <c r="F504" s="618"/>
      <c r="G504" s="618"/>
      <c r="H504" s="618"/>
      <c r="I504" s="618"/>
      <c r="J504" s="673"/>
      <c r="K504" s="51"/>
    </row>
    <row r="505" spans="1:11" ht="21.75" customHeight="1">
      <c r="A505" s="599"/>
      <c r="B505" s="47" t="s">
        <v>77</v>
      </c>
      <c r="C505" s="674"/>
      <c r="D505" s="675"/>
      <c r="E505" s="586"/>
      <c r="F505" s="586"/>
      <c r="G505" s="586"/>
      <c r="H505" s="586"/>
      <c r="I505" s="586"/>
      <c r="J505" s="636"/>
      <c r="K505" s="51"/>
    </row>
    <row r="506" spans="1:11" ht="21.75" customHeight="1">
      <c r="A506" s="599"/>
      <c r="B506" s="47" t="s">
        <v>93</v>
      </c>
      <c r="C506" s="674">
        <v>192</v>
      </c>
      <c r="D506" s="675" t="s">
        <v>14</v>
      </c>
      <c r="E506" s="33">
        <v>24.06</v>
      </c>
      <c r="F506" s="33">
        <v>4620</v>
      </c>
      <c r="G506" s="33">
        <v>30</v>
      </c>
      <c r="H506" s="33">
        <v>5760</v>
      </c>
      <c r="I506" s="586">
        <v>10380</v>
      </c>
      <c r="J506" s="636"/>
      <c r="K506" s="51"/>
    </row>
    <row r="507" spans="1:11" ht="21.75" customHeight="1">
      <c r="A507" s="599"/>
      <c r="B507" s="47" t="s">
        <v>90</v>
      </c>
      <c r="C507" s="674">
        <v>216</v>
      </c>
      <c r="D507" s="675" t="s">
        <v>14</v>
      </c>
      <c r="E507" s="33">
        <v>37.85</v>
      </c>
      <c r="F507" s="33">
        <v>8176</v>
      </c>
      <c r="G507" s="33">
        <v>40</v>
      </c>
      <c r="H507" s="33">
        <v>8640</v>
      </c>
      <c r="I507" s="586">
        <v>16816</v>
      </c>
      <c r="J507" s="636"/>
      <c r="K507" s="51"/>
    </row>
    <row r="508" spans="1:11" ht="21.75" customHeight="1">
      <c r="A508" s="599"/>
      <c r="B508" s="47" t="s">
        <v>89</v>
      </c>
      <c r="C508" s="674">
        <v>52</v>
      </c>
      <c r="D508" s="675" t="s">
        <v>14</v>
      </c>
      <c r="E508" s="33">
        <v>83.17</v>
      </c>
      <c r="F508" s="33">
        <v>4325</v>
      </c>
      <c r="G508" s="33">
        <v>75</v>
      </c>
      <c r="H508" s="33">
        <v>3900</v>
      </c>
      <c r="I508" s="586">
        <v>8225</v>
      </c>
      <c r="J508" s="636"/>
      <c r="K508" s="51"/>
    </row>
    <row r="509" spans="1:11" ht="21.75" customHeight="1">
      <c r="A509" s="667"/>
      <c r="B509" s="47" t="s">
        <v>80</v>
      </c>
      <c r="C509" s="34">
        <v>1</v>
      </c>
      <c r="D509" s="668" t="s">
        <v>11</v>
      </c>
      <c r="E509" s="34">
        <v>6848</v>
      </c>
      <c r="F509" s="33">
        <v>6848</v>
      </c>
      <c r="G509" s="34">
        <v>2054</v>
      </c>
      <c r="H509" s="33">
        <v>2054</v>
      </c>
      <c r="I509" s="33">
        <v>8902</v>
      </c>
      <c r="J509" s="676"/>
      <c r="K509" s="63"/>
    </row>
    <row r="510" spans="1:11" ht="21.75" customHeight="1">
      <c r="A510" s="667"/>
      <c r="B510" s="47" t="s">
        <v>81</v>
      </c>
      <c r="C510" s="34">
        <v>1</v>
      </c>
      <c r="D510" s="668" t="s">
        <v>11</v>
      </c>
      <c r="E510" s="34">
        <v>5136</v>
      </c>
      <c r="F510" s="33">
        <v>5136</v>
      </c>
      <c r="G510" s="34">
        <v>1541</v>
      </c>
      <c r="H510" s="33">
        <v>1541</v>
      </c>
      <c r="I510" s="33">
        <v>6677</v>
      </c>
      <c r="J510" s="676"/>
      <c r="K510" s="63"/>
    </row>
    <row r="511" spans="1:11" ht="21.75" customHeight="1">
      <c r="A511" s="667"/>
      <c r="B511" s="47" t="s">
        <v>82</v>
      </c>
      <c r="C511" s="34">
        <v>1</v>
      </c>
      <c r="D511" s="668" t="s">
        <v>11</v>
      </c>
      <c r="E511" s="34">
        <v>1712</v>
      </c>
      <c r="F511" s="33">
        <v>1712</v>
      </c>
      <c r="G511" s="34">
        <v>514</v>
      </c>
      <c r="H511" s="33">
        <v>514</v>
      </c>
      <c r="I511" s="33">
        <v>2226</v>
      </c>
      <c r="J511" s="676"/>
      <c r="K511" s="63"/>
    </row>
    <row r="512" spans="1:11" ht="21.75" customHeight="1">
      <c r="A512" s="599"/>
      <c r="B512" s="47" t="s">
        <v>814</v>
      </c>
      <c r="C512" s="674"/>
      <c r="D512" s="675"/>
      <c r="E512" s="586"/>
      <c r="F512" s="586"/>
      <c r="G512" s="586"/>
      <c r="H512" s="586"/>
      <c r="I512" s="586"/>
      <c r="J512" s="636"/>
      <c r="K512" s="51"/>
    </row>
    <row r="513" spans="1:11" ht="21.75" customHeight="1">
      <c r="A513" s="599" t="s">
        <v>86</v>
      </c>
      <c r="B513" s="47" t="s">
        <v>92</v>
      </c>
      <c r="C513" s="674">
        <v>2</v>
      </c>
      <c r="D513" s="675" t="s">
        <v>84</v>
      </c>
      <c r="E513" s="33">
        <v>1180</v>
      </c>
      <c r="F513" s="33">
        <v>2360</v>
      </c>
      <c r="G513" s="33">
        <v>200</v>
      </c>
      <c r="H513" s="33">
        <v>400</v>
      </c>
      <c r="I513" s="586">
        <v>2760</v>
      </c>
      <c r="J513" s="636"/>
      <c r="K513" s="51"/>
    </row>
    <row r="514" spans="1:11" ht="21.75" customHeight="1">
      <c r="A514" s="599"/>
      <c r="B514" s="47" t="s">
        <v>91</v>
      </c>
      <c r="C514" s="674">
        <v>1</v>
      </c>
      <c r="D514" s="675" t="s">
        <v>84</v>
      </c>
      <c r="E514" s="33">
        <v>1355</v>
      </c>
      <c r="F514" s="33">
        <v>1355</v>
      </c>
      <c r="G514" s="33">
        <v>300</v>
      </c>
      <c r="H514" s="33">
        <v>300</v>
      </c>
      <c r="I514" s="586">
        <v>1655</v>
      </c>
      <c r="J514" s="636"/>
      <c r="K514" s="51"/>
    </row>
    <row r="515" spans="1:11" ht="21.75" customHeight="1">
      <c r="A515" s="599"/>
      <c r="B515" s="47" t="s">
        <v>1278</v>
      </c>
      <c r="C515" s="674">
        <v>1</v>
      </c>
      <c r="D515" s="675" t="s">
        <v>84</v>
      </c>
      <c r="E515" s="33">
        <v>575</v>
      </c>
      <c r="F515" s="33">
        <v>575</v>
      </c>
      <c r="G515" s="33">
        <v>200</v>
      </c>
      <c r="H515" s="33">
        <v>200</v>
      </c>
      <c r="I515" s="586">
        <v>775</v>
      </c>
      <c r="J515" s="636"/>
    </row>
    <row r="516" spans="1:11" ht="21.75" customHeight="1">
      <c r="A516" s="599"/>
      <c r="B516" s="47" t="s">
        <v>1302</v>
      </c>
      <c r="C516" s="674"/>
      <c r="D516" s="675"/>
      <c r="E516" s="586"/>
      <c r="F516" s="586"/>
      <c r="G516" s="586"/>
      <c r="H516" s="586"/>
      <c r="I516" s="586"/>
      <c r="J516" s="636"/>
      <c r="K516" s="51"/>
    </row>
    <row r="517" spans="1:11" ht="21.75" customHeight="1">
      <c r="A517" s="599"/>
      <c r="B517" s="47" t="s">
        <v>92</v>
      </c>
      <c r="C517" s="674">
        <v>2</v>
      </c>
      <c r="D517" s="675" t="s">
        <v>84</v>
      </c>
      <c r="E517" s="572">
        <v>290</v>
      </c>
      <c r="F517" s="33">
        <v>580</v>
      </c>
      <c r="G517" s="572">
        <v>100</v>
      </c>
      <c r="H517" s="33">
        <v>200</v>
      </c>
      <c r="I517" s="586">
        <v>780</v>
      </c>
      <c r="J517" s="636"/>
      <c r="K517" s="51"/>
    </row>
    <row r="518" spans="1:11" ht="21.75" customHeight="1">
      <c r="A518" s="599"/>
      <c r="B518" s="47" t="s">
        <v>91</v>
      </c>
      <c r="C518" s="674">
        <v>1</v>
      </c>
      <c r="D518" s="675" t="s">
        <v>84</v>
      </c>
      <c r="E518" s="572">
        <v>350</v>
      </c>
      <c r="F518" s="33">
        <v>350</v>
      </c>
      <c r="G518" s="572">
        <v>150</v>
      </c>
      <c r="H518" s="33">
        <v>150</v>
      </c>
      <c r="I518" s="586">
        <v>500</v>
      </c>
      <c r="J518" s="636"/>
      <c r="K518" s="51"/>
    </row>
    <row r="519" spans="1:11" ht="21.75" customHeight="1">
      <c r="A519" s="599"/>
      <c r="B519" s="47"/>
      <c r="C519" s="572"/>
      <c r="D519" s="675"/>
      <c r="E519" s="33"/>
      <c r="F519" s="33"/>
      <c r="G519" s="33"/>
      <c r="H519" s="33"/>
      <c r="I519" s="586"/>
      <c r="J519" s="636"/>
      <c r="K519" s="51"/>
    </row>
    <row r="520" spans="1:11" ht="21.75" customHeight="1">
      <c r="A520" s="678" t="s">
        <v>86</v>
      </c>
      <c r="B520" s="679" t="s">
        <v>1693</v>
      </c>
      <c r="C520" s="36"/>
      <c r="D520" s="680"/>
      <c r="E520" s="616"/>
      <c r="F520" s="616"/>
      <c r="G520" s="616"/>
      <c r="H520" s="616"/>
      <c r="I520" s="616">
        <v>59696</v>
      </c>
      <c r="J520" s="660"/>
      <c r="K520" s="51"/>
    </row>
    <row r="521" spans="1:11" ht="21.75" customHeight="1">
      <c r="A521" s="671"/>
      <c r="B521" s="639" t="s">
        <v>1269</v>
      </c>
      <c r="C521" s="32"/>
      <c r="D521" s="672"/>
      <c r="E521" s="618"/>
      <c r="F521" s="618"/>
      <c r="G521" s="618"/>
      <c r="H521" s="618"/>
      <c r="I521" s="618"/>
      <c r="J521" s="673"/>
      <c r="K521" s="51"/>
    </row>
    <row r="522" spans="1:11" ht="21.75" customHeight="1">
      <c r="A522" s="599"/>
      <c r="B522" s="622" t="s">
        <v>1279</v>
      </c>
      <c r="C522" s="674"/>
      <c r="D522" s="675"/>
      <c r="E522" s="586"/>
      <c r="F522" s="586"/>
      <c r="G522" s="586"/>
      <c r="H522" s="586"/>
      <c r="I522" s="586"/>
      <c r="J522" s="636"/>
      <c r="K522" s="51"/>
    </row>
    <row r="523" spans="1:11" ht="21.75" customHeight="1">
      <c r="A523" s="599"/>
      <c r="B523" s="47" t="s">
        <v>155</v>
      </c>
      <c r="C523" s="674">
        <v>82</v>
      </c>
      <c r="D523" s="675" t="s">
        <v>14</v>
      </c>
      <c r="E523" s="33">
        <v>35</v>
      </c>
      <c r="F523" s="33">
        <v>2870</v>
      </c>
      <c r="G523" s="33">
        <v>30</v>
      </c>
      <c r="H523" s="33">
        <v>2460</v>
      </c>
      <c r="I523" s="586">
        <v>5330</v>
      </c>
      <c r="J523" s="636"/>
      <c r="K523" s="51"/>
    </row>
    <row r="524" spans="1:11" ht="21.75" customHeight="1">
      <c r="A524" s="599"/>
      <c r="B524" s="47" t="s">
        <v>95</v>
      </c>
      <c r="C524" s="674">
        <v>284</v>
      </c>
      <c r="D524" s="675" t="s">
        <v>14</v>
      </c>
      <c r="E524" s="33">
        <v>46</v>
      </c>
      <c r="F524" s="33">
        <v>13064</v>
      </c>
      <c r="G524" s="33">
        <v>30</v>
      </c>
      <c r="H524" s="33">
        <v>8520</v>
      </c>
      <c r="I524" s="586">
        <v>21584</v>
      </c>
      <c r="J524" s="636"/>
      <c r="K524" s="51"/>
    </row>
    <row r="525" spans="1:11" ht="21.75" customHeight="1">
      <c r="A525" s="599"/>
      <c r="B525" s="47" t="s">
        <v>94</v>
      </c>
      <c r="C525" s="674">
        <v>258</v>
      </c>
      <c r="D525" s="675" t="s">
        <v>14</v>
      </c>
      <c r="E525" s="33">
        <v>76</v>
      </c>
      <c r="F525" s="33">
        <v>19608</v>
      </c>
      <c r="G525" s="33">
        <v>30</v>
      </c>
      <c r="H525" s="33">
        <v>7740</v>
      </c>
      <c r="I525" s="586">
        <v>27348</v>
      </c>
      <c r="J525" s="636"/>
      <c r="K525" s="51"/>
    </row>
    <row r="526" spans="1:11" ht="21.75" customHeight="1">
      <c r="A526" s="599"/>
      <c r="B526" s="47" t="s">
        <v>93</v>
      </c>
      <c r="C526" s="674">
        <v>160</v>
      </c>
      <c r="D526" s="675" t="s">
        <v>14</v>
      </c>
      <c r="E526" s="33">
        <v>180</v>
      </c>
      <c r="F526" s="33">
        <v>28800</v>
      </c>
      <c r="G526" s="33">
        <v>50</v>
      </c>
      <c r="H526" s="33">
        <v>8000</v>
      </c>
      <c r="I526" s="586">
        <v>36800</v>
      </c>
      <c r="J526" s="636"/>
      <c r="K526" s="51"/>
    </row>
    <row r="527" spans="1:11" ht="21.75" customHeight="1">
      <c r="A527" s="667"/>
      <c r="B527" s="47" t="s">
        <v>80</v>
      </c>
      <c r="C527" s="34">
        <v>1</v>
      </c>
      <c r="D527" s="668" t="s">
        <v>11</v>
      </c>
      <c r="E527" s="34">
        <v>32171</v>
      </c>
      <c r="F527" s="33">
        <v>32171</v>
      </c>
      <c r="G527" s="34">
        <v>9651</v>
      </c>
      <c r="H527" s="33">
        <v>9651</v>
      </c>
      <c r="I527" s="33">
        <v>41822</v>
      </c>
      <c r="J527" s="669"/>
    </row>
    <row r="528" spans="1:11" ht="21.75" customHeight="1">
      <c r="A528" s="667"/>
      <c r="B528" s="47" t="s">
        <v>81</v>
      </c>
      <c r="C528" s="34">
        <v>1</v>
      </c>
      <c r="D528" s="668" t="s">
        <v>11</v>
      </c>
      <c r="E528" s="34">
        <v>12868</v>
      </c>
      <c r="F528" s="33">
        <v>12868</v>
      </c>
      <c r="G528" s="34">
        <v>3860</v>
      </c>
      <c r="H528" s="33">
        <v>3860</v>
      </c>
      <c r="I528" s="33">
        <v>16728</v>
      </c>
      <c r="J528" s="669"/>
    </row>
    <row r="529" spans="1:11" ht="21.75" customHeight="1">
      <c r="A529" s="667"/>
      <c r="B529" s="47" t="s">
        <v>82</v>
      </c>
      <c r="C529" s="34">
        <v>1</v>
      </c>
      <c r="D529" s="668" t="s">
        <v>11</v>
      </c>
      <c r="E529" s="34">
        <v>6434</v>
      </c>
      <c r="F529" s="33">
        <v>6434</v>
      </c>
      <c r="G529" s="34">
        <v>1930</v>
      </c>
      <c r="H529" s="33">
        <v>1930</v>
      </c>
      <c r="I529" s="33">
        <v>8364</v>
      </c>
      <c r="J529" s="669"/>
    </row>
    <row r="530" spans="1:11" ht="21.75" customHeight="1">
      <c r="A530" s="599"/>
      <c r="B530" s="47" t="s">
        <v>1294</v>
      </c>
      <c r="C530" s="674">
        <v>100</v>
      </c>
      <c r="D530" s="675" t="s">
        <v>47</v>
      </c>
      <c r="E530" s="572">
        <v>165</v>
      </c>
      <c r="F530" s="33">
        <v>16500</v>
      </c>
      <c r="G530" s="572">
        <v>50</v>
      </c>
      <c r="H530" s="33">
        <v>5000</v>
      </c>
      <c r="I530" s="586">
        <v>21500</v>
      </c>
      <c r="J530" s="636"/>
    </row>
    <row r="531" spans="1:11" ht="21.75" customHeight="1">
      <c r="A531" s="599"/>
      <c r="B531" s="47" t="s">
        <v>1295</v>
      </c>
      <c r="C531" s="674">
        <v>9</v>
      </c>
      <c r="D531" s="675" t="s">
        <v>47</v>
      </c>
      <c r="E531" s="572">
        <v>120</v>
      </c>
      <c r="F531" s="33">
        <v>1080</v>
      </c>
      <c r="G531" s="572">
        <v>50</v>
      </c>
      <c r="H531" s="33">
        <v>450</v>
      </c>
      <c r="I531" s="586">
        <v>1530</v>
      </c>
      <c r="J531" s="636"/>
    </row>
    <row r="532" spans="1:11" ht="21.75" customHeight="1">
      <c r="A532" s="599"/>
      <c r="B532" s="47" t="s">
        <v>1299</v>
      </c>
      <c r="C532" s="674"/>
      <c r="D532" s="675"/>
      <c r="E532" s="586"/>
      <c r="F532" s="586"/>
      <c r="G532" s="586"/>
      <c r="H532" s="586"/>
      <c r="I532" s="586"/>
      <c r="J532" s="636"/>
      <c r="K532" s="51"/>
    </row>
    <row r="533" spans="1:11" ht="21.75" customHeight="1">
      <c r="A533" s="599"/>
      <c r="B533" s="47" t="s">
        <v>99</v>
      </c>
      <c r="C533" s="674">
        <v>1</v>
      </c>
      <c r="D533" s="675" t="s">
        <v>47</v>
      </c>
      <c r="E533" s="572">
        <v>590</v>
      </c>
      <c r="F533" s="33">
        <v>590</v>
      </c>
      <c r="G533" s="572">
        <v>100</v>
      </c>
      <c r="H533" s="33">
        <v>100</v>
      </c>
      <c r="I533" s="586">
        <v>690</v>
      </c>
      <c r="J533" s="636"/>
      <c r="K533" s="51"/>
    </row>
    <row r="534" spans="1:11" ht="21.75" customHeight="1">
      <c r="A534" s="599"/>
      <c r="B534" s="47" t="s">
        <v>96</v>
      </c>
      <c r="C534" s="674">
        <v>5</v>
      </c>
      <c r="D534" s="675" t="s">
        <v>47</v>
      </c>
      <c r="E534" s="572">
        <v>1145</v>
      </c>
      <c r="F534" s="33">
        <v>5725</v>
      </c>
      <c r="G534" s="572">
        <v>200</v>
      </c>
      <c r="H534" s="33">
        <v>1000</v>
      </c>
      <c r="I534" s="586">
        <v>6725</v>
      </c>
      <c r="J534" s="636"/>
      <c r="K534" s="51"/>
    </row>
    <row r="535" spans="1:11" ht="21.75" customHeight="1">
      <c r="A535" s="599"/>
      <c r="B535" s="47" t="s">
        <v>97</v>
      </c>
      <c r="C535" s="674">
        <v>11</v>
      </c>
      <c r="D535" s="675" t="s">
        <v>47</v>
      </c>
      <c r="E535" s="572">
        <v>2300</v>
      </c>
      <c r="F535" s="33">
        <v>25300</v>
      </c>
      <c r="G535" s="572">
        <v>300</v>
      </c>
      <c r="H535" s="33">
        <v>3300</v>
      </c>
      <c r="I535" s="586">
        <v>28600</v>
      </c>
      <c r="J535" s="636"/>
      <c r="K535" s="51"/>
    </row>
    <row r="536" spans="1:11" ht="21.75" customHeight="1">
      <c r="A536" s="599"/>
      <c r="B536" s="47" t="s">
        <v>92</v>
      </c>
      <c r="C536" s="674">
        <v>8</v>
      </c>
      <c r="D536" s="675" t="s">
        <v>47</v>
      </c>
      <c r="E536" s="572">
        <v>3370</v>
      </c>
      <c r="F536" s="33">
        <v>26960</v>
      </c>
      <c r="G536" s="572">
        <v>400</v>
      </c>
      <c r="H536" s="33">
        <v>3200</v>
      </c>
      <c r="I536" s="586">
        <v>30160</v>
      </c>
      <c r="J536" s="636"/>
      <c r="K536" s="51"/>
    </row>
    <row r="537" spans="1:11" ht="21.75" customHeight="1">
      <c r="A537" s="678"/>
      <c r="B537" s="614" t="s">
        <v>83</v>
      </c>
      <c r="C537" s="682">
        <v>1</v>
      </c>
      <c r="D537" s="683" t="s">
        <v>47</v>
      </c>
      <c r="E537" s="615">
        <v>6431.78</v>
      </c>
      <c r="F537" s="562">
        <v>6432</v>
      </c>
      <c r="G537" s="615">
        <v>800</v>
      </c>
      <c r="H537" s="562">
        <v>800</v>
      </c>
      <c r="I537" s="616">
        <v>7232</v>
      </c>
      <c r="J537" s="660"/>
    </row>
    <row r="538" spans="1:11" ht="21.75" customHeight="1">
      <c r="A538" s="684"/>
      <c r="B538" s="617" t="s">
        <v>1296</v>
      </c>
      <c r="C538" s="685">
        <v>2</v>
      </c>
      <c r="D538" s="686" t="s">
        <v>47</v>
      </c>
      <c r="E538" s="610">
        <v>2040</v>
      </c>
      <c r="F538" s="552">
        <v>4080</v>
      </c>
      <c r="G538" s="610">
        <v>400</v>
      </c>
      <c r="H538" s="552">
        <v>800</v>
      </c>
      <c r="I538" s="618">
        <v>4880</v>
      </c>
      <c r="J538" s="673"/>
    </row>
    <row r="539" spans="1:11" ht="21.75" customHeight="1">
      <c r="A539" s="599"/>
      <c r="B539" s="47" t="s">
        <v>1300</v>
      </c>
      <c r="C539" s="674">
        <v>1</v>
      </c>
      <c r="D539" s="675" t="s">
        <v>47</v>
      </c>
      <c r="E539" s="572">
        <v>12285</v>
      </c>
      <c r="F539" s="33">
        <v>12285</v>
      </c>
      <c r="G539" s="572">
        <v>300</v>
      </c>
      <c r="H539" s="33">
        <v>300</v>
      </c>
      <c r="I539" s="586">
        <v>12585</v>
      </c>
      <c r="J539" s="636"/>
    </row>
    <row r="540" spans="1:11" ht="21.75" customHeight="1">
      <c r="A540" s="599"/>
      <c r="B540" s="47" t="s">
        <v>1281</v>
      </c>
      <c r="C540" s="674">
        <v>1</v>
      </c>
      <c r="D540" s="675" t="s">
        <v>47</v>
      </c>
      <c r="E540" s="572">
        <v>100000</v>
      </c>
      <c r="F540" s="33">
        <v>100000</v>
      </c>
      <c r="G540" s="572">
        <v>4000</v>
      </c>
      <c r="H540" s="33">
        <v>4000</v>
      </c>
      <c r="I540" s="586">
        <v>104000</v>
      </c>
      <c r="J540" s="636"/>
    </row>
    <row r="541" spans="1:11" ht="21.75" customHeight="1">
      <c r="A541" s="599"/>
      <c r="B541" s="47" t="s">
        <v>1284</v>
      </c>
      <c r="C541" s="674"/>
      <c r="D541" s="675"/>
      <c r="E541" s="572"/>
      <c r="F541" s="586"/>
      <c r="G541" s="572"/>
      <c r="H541" s="586"/>
      <c r="I541" s="586"/>
      <c r="J541" s="636"/>
    </row>
    <row r="542" spans="1:11" ht="21.75" customHeight="1">
      <c r="A542" s="599"/>
      <c r="B542" s="47" t="s">
        <v>1283</v>
      </c>
      <c r="C542" s="674">
        <v>2</v>
      </c>
      <c r="D542" s="675" t="s">
        <v>47</v>
      </c>
      <c r="E542" s="572">
        <v>22000</v>
      </c>
      <c r="F542" s="33">
        <v>44000</v>
      </c>
      <c r="G542" s="572">
        <v>3000</v>
      </c>
      <c r="H542" s="33">
        <v>6000</v>
      </c>
      <c r="I542" s="586">
        <v>50000</v>
      </c>
      <c r="J542" s="636"/>
    </row>
    <row r="543" spans="1:11" ht="21.75" customHeight="1">
      <c r="A543" s="599"/>
      <c r="B543" s="47" t="s">
        <v>1282</v>
      </c>
      <c r="C543" s="674"/>
      <c r="D543" s="675"/>
      <c r="E543" s="572"/>
      <c r="F543" s="586"/>
      <c r="G543" s="572"/>
      <c r="H543" s="586"/>
      <c r="I543" s="586"/>
      <c r="J543" s="636"/>
    </row>
    <row r="544" spans="1:11" ht="21.75" customHeight="1">
      <c r="A544" s="599"/>
      <c r="B544" s="47" t="s">
        <v>1280</v>
      </c>
      <c r="C544" s="674">
        <v>1</v>
      </c>
      <c r="D544" s="675" t="s">
        <v>47</v>
      </c>
      <c r="E544" s="572">
        <v>20000</v>
      </c>
      <c r="F544" s="33">
        <v>20000</v>
      </c>
      <c r="G544" s="572">
        <v>4000</v>
      </c>
      <c r="H544" s="33">
        <v>4000</v>
      </c>
      <c r="I544" s="586">
        <v>24000</v>
      </c>
      <c r="J544" s="636"/>
    </row>
    <row r="545" spans="1:11" ht="21.75" customHeight="1">
      <c r="A545" s="599"/>
      <c r="B545" s="47" t="s">
        <v>1285</v>
      </c>
      <c r="C545" s="674">
        <v>1</v>
      </c>
      <c r="D545" s="675" t="s">
        <v>47</v>
      </c>
      <c r="E545" s="572">
        <v>2053.27</v>
      </c>
      <c r="F545" s="33">
        <v>2053</v>
      </c>
      <c r="G545" s="572">
        <v>200</v>
      </c>
      <c r="H545" s="33">
        <v>200</v>
      </c>
      <c r="I545" s="586">
        <v>2253</v>
      </c>
      <c r="J545" s="636"/>
    </row>
    <row r="546" spans="1:11" ht="21.75" customHeight="1">
      <c r="A546" s="599"/>
      <c r="B546" s="622" t="s">
        <v>1291</v>
      </c>
      <c r="C546" s="674"/>
      <c r="D546" s="675"/>
      <c r="E546" s="572"/>
      <c r="F546" s="586"/>
      <c r="G546" s="572"/>
      <c r="H546" s="586"/>
      <c r="I546" s="586"/>
      <c r="J546" s="636"/>
    </row>
    <row r="547" spans="1:11" ht="21.75" customHeight="1">
      <c r="A547" s="599"/>
      <c r="B547" s="47" t="s">
        <v>93</v>
      </c>
      <c r="C547" s="674">
        <v>153</v>
      </c>
      <c r="D547" s="675" t="s">
        <v>14</v>
      </c>
      <c r="E547" s="33">
        <v>143</v>
      </c>
      <c r="F547" s="33">
        <v>21879</v>
      </c>
      <c r="G547" s="33">
        <v>50</v>
      </c>
      <c r="H547" s="33">
        <v>7650</v>
      </c>
      <c r="I547" s="586">
        <v>29529</v>
      </c>
      <c r="J547" s="636"/>
    </row>
    <row r="548" spans="1:11" ht="21.75" customHeight="1">
      <c r="A548" s="599"/>
      <c r="B548" s="47" t="s">
        <v>80</v>
      </c>
      <c r="C548" s="34">
        <v>1</v>
      </c>
      <c r="D548" s="668" t="s">
        <v>11</v>
      </c>
      <c r="E548" s="34">
        <v>10940</v>
      </c>
      <c r="F548" s="33">
        <v>10940</v>
      </c>
      <c r="G548" s="34">
        <v>3282</v>
      </c>
      <c r="H548" s="33">
        <v>3282</v>
      </c>
      <c r="I548" s="33">
        <v>14222</v>
      </c>
      <c r="J548" s="636"/>
    </row>
    <row r="549" spans="1:11" ht="21.75" customHeight="1">
      <c r="A549" s="599"/>
      <c r="B549" s="47" t="s">
        <v>81</v>
      </c>
      <c r="C549" s="34">
        <v>1</v>
      </c>
      <c r="D549" s="668" t="s">
        <v>11</v>
      </c>
      <c r="E549" s="34">
        <v>4376</v>
      </c>
      <c r="F549" s="33">
        <v>4376</v>
      </c>
      <c r="G549" s="34">
        <v>1313</v>
      </c>
      <c r="H549" s="33">
        <v>1313</v>
      </c>
      <c r="I549" s="33">
        <v>5689</v>
      </c>
      <c r="J549" s="636"/>
    </row>
    <row r="550" spans="1:11" ht="21.75" customHeight="1">
      <c r="A550" s="599"/>
      <c r="B550" s="47" t="s">
        <v>82</v>
      </c>
      <c r="C550" s="34">
        <v>1</v>
      </c>
      <c r="D550" s="668" t="s">
        <v>11</v>
      </c>
      <c r="E550" s="34">
        <v>2188</v>
      </c>
      <c r="F550" s="33">
        <v>2188</v>
      </c>
      <c r="G550" s="34">
        <v>656</v>
      </c>
      <c r="H550" s="33">
        <v>656</v>
      </c>
      <c r="I550" s="33">
        <v>2844</v>
      </c>
      <c r="J550" s="636"/>
    </row>
    <row r="551" spans="1:11" ht="21.75" customHeight="1">
      <c r="A551" s="599"/>
      <c r="B551" s="47" t="s">
        <v>1297</v>
      </c>
      <c r="C551" s="674">
        <v>3</v>
      </c>
      <c r="D551" s="675" t="s">
        <v>47</v>
      </c>
      <c r="E551" s="572">
        <v>112.15</v>
      </c>
      <c r="F551" s="33">
        <v>336</v>
      </c>
      <c r="G551" s="572">
        <v>50</v>
      </c>
      <c r="H551" s="33">
        <v>150</v>
      </c>
      <c r="I551" s="586">
        <v>486</v>
      </c>
      <c r="J551" s="636"/>
    </row>
    <row r="552" spans="1:11" ht="21.75" customHeight="1">
      <c r="A552" s="599"/>
      <c r="B552" s="47" t="s">
        <v>1286</v>
      </c>
      <c r="C552" s="674">
        <v>1</v>
      </c>
      <c r="D552" s="675" t="s">
        <v>47</v>
      </c>
      <c r="E552" s="572">
        <v>2800</v>
      </c>
      <c r="F552" s="33">
        <v>2800</v>
      </c>
      <c r="G552" s="572">
        <v>400</v>
      </c>
      <c r="H552" s="33">
        <v>400</v>
      </c>
      <c r="I552" s="586">
        <v>3200</v>
      </c>
      <c r="J552" s="636"/>
      <c r="K552" s="51"/>
    </row>
    <row r="553" spans="1:11" ht="21.75" customHeight="1">
      <c r="A553" s="599"/>
      <c r="B553" s="622" t="s">
        <v>1292</v>
      </c>
      <c r="C553" s="674"/>
      <c r="D553" s="675"/>
      <c r="E553" s="572"/>
      <c r="F553" s="586"/>
      <c r="G553" s="572"/>
      <c r="H553" s="586"/>
      <c r="I553" s="586"/>
      <c r="J553" s="636"/>
    </row>
    <row r="554" spans="1:11" ht="21.75" customHeight="1">
      <c r="A554" s="678"/>
      <c r="B554" s="614" t="s">
        <v>93</v>
      </c>
      <c r="C554" s="682">
        <v>72</v>
      </c>
      <c r="D554" s="683" t="s">
        <v>14</v>
      </c>
      <c r="E554" s="562">
        <v>146.16</v>
      </c>
      <c r="F554" s="562">
        <v>10524</v>
      </c>
      <c r="G554" s="562">
        <v>80</v>
      </c>
      <c r="H554" s="562">
        <v>5760</v>
      </c>
      <c r="I554" s="616">
        <v>16284</v>
      </c>
      <c r="J554" s="660"/>
      <c r="K554" s="51"/>
    </row>
    <row r="555" spans="1:11" ht="21.75" customHeight="1">
      <c r="A555" s="684"/>
      <c r="B555" s="617" t="s">
        <v>90</v>
      </c>
      <c r="C555" s="685">
        <v>76</v>
      </c>
      <c r="D555" s="686" t="s">
        <v>14</v>
      </c>
      <c r="E555" s="552">
        <v>205.74</v>
      </c>
      <c r="F555" s="552">
        <v>15636</v>
      </c>
      <c r="G555" s="552">
        <v>110</v>
      </c>
      <c r="H555" s="552">
        <v>8360</v>
      </c>
      <c r="I555" s="618">
        <v>23996</v>
      </c>
      <c r="J555" s="673"/>
    </row>
    <row r="556" spans="1:11" ht="21.75" customHeight="1">
      <c r="A556" s="599"/>
      <c r="B556" s="47" t="s">
        <v>89</v>
      </c>
      <c r="C556" s="674">
        <v>2</v>
      </c>
      <c r="D556" s="675" t="s">
        <v>14</v>
      </c>
      <c r="E556" s="33">
        <v>329.85</v>
      </c>
      <c r="F556" s="33">
        <v>660</v>
      </c>
      <c r="G556" s="33">
        <v>175</v>
      </c>
      <c r="H556" s="33">
        <v>350</v>
      </c>
      <c r="I556" s="586">
        <v>1010</v>
      </c>
      <c r="J556" s="636"/>
    </row>
    <row r="557" spans="1:11" ht="21.75" customHeight="1">
      <c r="A557" s="599"/>
      <c r="B557" s="47" t="s">
        <v>79</v>
      </c>
      <c r="C557" s="674">
        <v>6</v>
      </c>
      <c r="D557" s="675" t="s">
        <v>14</v>
      </c>
      <c r="E557" s="33">
        <v>480.6</v>
      </c>
      <c r="F557" s="33">
        <v>2884</v>
      </c>
      <c r="G557" s="33">
        <v>250</v>
      </c>
      <c r="H557" s="33">
        <v>1500</v>
      </c>
      <c r="I557" s="586">
        <v>4384</v>
      </c>
      <c r="J557" s="636"/>
    </row>
    <row r="558" spans="1:11" ht="21.75" customHeight="1">
      <c r="A558" s="599"/>
      <c r="B558" s="47" t="s">
        <v>80</v>
      </c>
      <c r="C558" s="34">
        <v>1</v>
      </c>
      <c r="D558" s="668" t="s">
        <v>11</v>
      </c>
      <c r="E558" s="34">
        <v>14852</v>
      </c>
      <c r="F558" s="33">
        <v>14852</v>
      </c>
      <c r="G558" s="34">
        <v>4456</v>
      </c>
      <c r="H558" s="33">
        <v>4456</v>
      </c>
      <c r="I558" s="33">
        <v>19308</v>
      </c>
      <c r="J558" s="636"/>
    </row>
    <row r="559" spans="1:11" ht="21.75" customHeight="1">
      <c r="A559" s="599"/>
      <c r="B559" s="47" t="s">
        <v>81</v>
      </c>
      <c r="C559" s="34">
        <v>1</v>
      </c>
      <c r="D559" s="668" t="s">
        <v>11</v>
      </c>
      <c r="E559" s="34">
        <v>5941</v>
      </c>
      <c r="F559" s="33">
        <v>5941</v>
      </c>
      <c r="G559" s="34">
        <v>1782</v>
      </c>
      <c r="H559" s="33">
        <v>1782</v>
      </c>
      <c r="I559" s="33">
        <v>7723</v>
      </c>
      <c r="J559" s="636"/>
    </row>
    <row r="560" spans="1:11" ht="21.75" customHeight="1">
      <c r="A560" s="599"/>
      <c r="B560" s="47" t="s">
        <v>82</v>
      </c>
      <c r="C560" s="34">
        <v>1</v>
      </c>
      <c r="D560" s="668" t="s">
        <v>11</v>
      </c>
      <c r="E560" s="34">
        <v>2970</v>
      </c>
      <c r="F560" s="33">
        <v>2970</v>
      </c>
      <c r="G560" s="34">
        <v>891</v>
      </c>
      <c r="H560" s="33">
        <v>891</v>
      </c>
      <c r="I560" s="33">
        <v>3861</v>
      </c>
      <c r="J560" s="636"/>
    </row>
    <row r="561" spans="1:11" ht="21.75" customHeight="1">
      <c r="A561" s="599"/>
      <c r="B561" s="47" t="s">
        <v>1287</v>
      </c>
      <c r="C561" s="674">
        <v>1</v>
      </c>
      <c r="D561" s="675" t="s">
        <v>47</v>
      </c>
      <c r="E561" s="572">
        <v>290</v>
      </c>
      <c r="F561" s="33">
        <v>290</v>
      </c>
      <c r="G561" s="572">
        <v>100</v>
      </c>
      <c r="H561" s="33">
        <v>100</v>
      </c>
      <c r="I561" s="586">
        <v>390</v>
      </c>
      <c r="J561" s="636"/>
    </row>
    <row r="562" spans="1:11" ht="21.75" customHeight="1">
      <c r="A562" s="599"/>
      <c r="B562" s="47" t="s">
        <v>1288</v>
      </c>
      <c r="C562" s="674">
        <v>2</v>
      </c>
      <c r="D562" s="675" t="s">
        <v>47</v>
      </c>
      <c r="E562" s="33">
        <v>4400</v>
      </c>
      <c r="F562" s="33">
        <v>8800</v>
      </c>
      <c r="G562" s="33">
        <v>400</v>
      </c>
      <c r="H562" s="33">
        <v>800</v>
      </c>
      <c r="I562" s="586">
        <v>9600</v>
      </c>
      <c r="J562" s="636"/>
    </row>
    <row r="563" spans="1:11" ht="21.75" customHeight="1">
      <c r="A563" s="599"/>
      <c r="B563" s="47" t="s">
        <v>1301</v>
      </c>
      <c r="C563" s="674">
        <v>5</v>
      </c>
      <c r="D563" s="675" t="s">
        <v>47</v>
      </c>
      <c r="E563" s="33">
        <v>2730</v>
      </c>
      <c r="F563" s="33">
        <v>13650</v>
      </c>
      <c r="G563" s="33">
        <v>500</v>
      </c>
      <c r="H563" s="33">
        <v>2500</v>
      </c>
      <c r="I563" s="586">
        <v>16150</v>
      </c>
      <c r="J563" s="636"/>
    </row>
    <row r="564" spans="1:11" ht="21.75" customHeight="1">
      <c r="A564" s="599"/>
      <c r="B564" s="47" t="s">
        <v>1298</v>
      </c>
      <c r="C564" s="674">
        <v>1</v>
      </c>
      <c r="D564" s="675" t="s">
        <v>47</v>
      </c>
      <c r="E564" s="33">
        <v>2730</v>
      </c>
      <c r="F564" s="33">
        <v>2730</v>
      </c>
      <c r="G564" s="33">
        <v>50</v>
      </c>
      <c r="H564" s="33">
        <v>50</v>
      </c>
      <c r="I564" s="586">
        <v>2780</v>
      </c>
      <c r="J564" s="636"/>
    </row>
    <row r="565" spans="1:11" ht="21.75" customHeight="1">
      <c r="A565" s="599"/>
      <c r="B565" s="47" t="s">
        <v>1289</v>
      </c>
      <c r="C565" s="674"/>
      <c r="D565" s="675"/>
      <c r="E565" s="586"/>
      <c r="F565" s="586"/>
      <c r="G565" s="586"/>
      <c r="H565" s="586"/>
      <c r="I565" s="586"/>
      <c r="J565" s="636"/>
    </row>
    <row r="566" spans="1:11" ht="21.75" customHeight="1">
      <c r="A566" s="599"/>
      <c r="B566" s="622" t="s">
        <v>1293</v>
      </c>
      <c r="C566" s="674"/>
      <c r="D566" s="675"/>
      <c r="E566" s="586"/>
      <c r="F566" s="586"/>
      <c r="G566" s="586"/>
      <c r="H566" s="586"/>
      <c r="I566" s="586"/>
      <c r="J566" s="636"/>
    </row>
    <row r="567" spans="1:11" ht="21.75" customHeight="1">
      <c r="A567" s="599"/>
      <c r="B567" s="47" t="s">
        <v>155</v>
      </c>
      <c r="C567" s="674">
        <v>43</v>
      </c>
      <c r="D567" s="675" t="s">
        <v>14</v>
      </c>
      <c r="E567" s="33">
        <v>29</v>
      </c>
      <c r="F567" s="33">
        <v>1247</v>
      </c>
      <c r="G567" s="33">
        <v>30</v>
      </c>
      <c r="H567" s="33">
        <v>1290</v>
      </c>
      <c r="I567" s="586">
        <v>2537</v>
      </c>
      <c r="J567" s="636"/>
    </row>
    <row r="568" spans="1:11" ht="21.75" customHeight="1">
      <c r="A568" s="599"/>
      <c r="B568" s="47" t="s">
        <v>95</v>
      </c>
      <c r="C568" s="674">
        <v>24</v>
      </c>
      <c r="D568" s="675" t="s">
        <v>14</v>
      </c>
      <c r="E568" s="33">
        <v>43</v>
      </c>
      <c r="F568" s="33">
        <v>1032</v>
      </c>
      <c r="G568" s="33">
        <v>30</v>
      </c>
      <c r="H568" s="33">
        <v>720</v>
      </c>
      <c r="I568" s="586">
        <v>1752</v>
      </c>
      <c r="J568" s="636"/>
    </row>
    <row r="569" spans="1:11" ht="21.75" customHeight="1">
      <c r="A569" s="599"/>
      <c r="B569" s="47" t="s">
        <v>1290</v>
      </c>
      <c r="C569" s="674">
        <v>150</v>
      </c>
      <c r="D569" s="675" t="s">
        <v>47</v>
      </c>
      <c r="E569" s="33">
        <v>32.5</v>
      </c>
      <c r="F569" s="33">
        <v>4875</v>
      </c>
      <c r="G569" s="33">
        <v>10</v>
      </c>
      <c r="H569" s="33">
        <v>1500</v>
      </c>
      <c r="I569" s="586">
        <v>6375</v>
      </c>
      <c r="J569" s="636"/>
    </row>
    <row r="570" spans="1:11" ht="21.75" customHeight="1">
      <c r="A570" s="599"/>
      <c r="B570" s="47"/>
      <c r="C570" s="674"/>
      <c r="D570" s="675"/>
      <c r="E570" s="586"/>
      <c r="F570" s="586"/>
      <c r="G570" s="586"/>
      <c r="H570" s="586"/>
      <c r="I570" s="586"/>
      <c r="J570" s="636"/>
    </row>
    <row r="571" spans="1:11" ht="21.75" customHeight="1">
      <c r="A571" s="681" t="s">
        <v>86</v>
      </c>
      <c r="B571" s="679" t="s">
        <v>1694</v>
      </c>
      <c r="C571" s="36"/>
      <c r="D571" s="680"/>
      <c r="E571" s="616"/>
      <c r="F571" s="616"/>
      <c r="G571" s="616"/>
      <c r="H571" s="616"/>
      <c r="I571" s="616">
        <v>624251</v>
      </c>
      <c r="J571" s="660"/>
      <c r="K571" s="51"/>
    </row>
    <row r="572" spans="1:11" ht="21.75" customHeight="1">
      <c r="A572" s="688"/>
      <c r="B572" s="639" t="s">
        <v>1270</v>
      </c>
      <c r="C572" s="32"/>
      <c r="D572" s="672"/>
      <c r="E572" s="618"/>
      <c r="F572" s="618"/>
      <c r="G572" s="618"/>
      <c r="H572" s="618"/>
      <c r="I572" s="618"/>
      <c r="J572" s="673"/>
      <c r="K572" s="51"/>
    </row>
    <row r="573" spans="1:11" ht="21.75" customHeight="1">
      <c r="A573" s="689"/>
      <c r="B573" s="47" t="s">
        <v>88</v>
      </c>
      <c r="C573" s="674"/>
      <c r="D573" s="675"/>
      <c r="E573" s="586"/>
      <c r="F573" s="586"/>
      <c r="G573" s="586"/>
      <c r="H573" s="586"/>
      <c r="I573" s="586"/>
      <c r="J573" s="636"/>
      <c r="K573" s="51"/>
    </row>
    <row r="574" spans="1:11" ht="21.75" customHeight="1">
      <c r="A574" s="599"/>
      <c r="B574" s="47" t="s">
        <v>90</v>
      </c>
      <c r="C574" s="674">
        <v>6</v>
      </c>
      <c r="D574" s="675" t="s">
        <v>14</v>
      </c>
      <c r="E574" s="33">
        <v>37.85</v>
      </c>
      <c r="F574" s="33">
        <v>227</v>
      </c>
      <c r="G574" s="33">
        <v>40</v>
      </c>
      <c r="H574" s="33">
        <v>240</v>
      </c>
      <c r="I574" s="586">
        <v>467</v>
      </c>
      <c r="J574" s="636"/>
      <c r="K574" s="51"/>
    </row>
    <row r="575" spans="1:11" ht="21.75" customHeight="1">
      <c r="A575" s="599"/>
      <c r="B575" s="47" t="s">
        <v>79</v>
      </c>
      <c r="C575" s="674">
        <v>296</v>
      </c>
      <c r="D575" s="675" t="s">
        <v>14</v>
      </c>
      <c r="E575" s="33">
        <v>134.56</v>
      </c>
      <c r="F575" s="33">
        <v>39830</v>
      </c>
      <c r="G575" s="33">
        <v>100</v>
      </c>
      <c r="H575" s="33">
        <v>29600</v>
      </c>
      <c r="I575" s="586">
        <v>69430</v>
      </c>
      <c r="J575" s="636"/>
      <c r="K575" s="51"/>
    </row>
    <row r="576" spans="1:11" ht="21.75" customHeight="1">
      <c r="A576" s="667"/>
      <c r="B576" s="47" t="s">
        <v>80</v>
      </c>
      <c r="C576" s="34">
        <v>1</v>
      </c>
      <c r="D576" s="668" t="s">
        <v>11</v>
      </c>
      <c r="E576" s="34">
        <v>16023</v>
      </c>
      <c r="F576" s="33">
        <v>16023</v>
      </c>
      <c r="G576" s="34">
        <v>4807</v>
      </c>
      <c r="H576" s="33">
        <v>4807</v>
      </c>
      <c r="I576" s="33">
        <v>20830</v>
      </c>
      <c r="J576" s="669"/>
    </row>
    <row r="577" spans="1:11" ht="21.75" customHeight="1">
      <c r="A577" s="667"/>
      <c r="B577" s="47" t="s">
        <v>81</v>
      </c>
      <c r="C577" s="34">
        <v>1</v>
      </c>
      <c r="D577" s="668" t="s">
        <v>11</v>
      </c>
      <c r="E577" s="34">
        <v>12017</v>
      </c>
      <c r="F577" s="33">
        <v>12017</v>
      </c>
      <c r="G577" s="34">
        <v>3605</v>
      </c>
      <c r="H577" s="33">
        <v>3605</v>
      </c>
      <c r="I577" s="33">
        <v>15622</v>
      </c>
      <c r="J577" s="669"/>
    </row>
    <row r="578" spans="1:11" ht="21.75" customHeight="1">
      <c r="A578" s="667"/>
      <c r="B578" s="47" t="s">
        <v>82</v>
      </c>
      <c r="C578" s="34">
        <v>1</v>
      </c>
      <c r="D578" s="668" t="s">
        <v>11</v>
      </c>
      <c r="E578" s="34">
        <v>4006</v>
      </c>
      <c r="F578" s="33">
        <v>4006</v>
      </c>
      <c r="G578" s="34">
        <v>1202</v>
      </c>
      <c r="H578" s="33">
        <v>1202</v>
      </c>
      <c r="I578" s="33">
        <v>5208</v>
      </c>
      <c r="J578" s="669"/>
    </row>
    <row r="579" spans="1:11" ht="21.75" customHeight="1">
      <c r="A579" s="599"/>
      <c r="B579" s="47" t="s">
        <v>1309</v>
      </c>
      <c r="C579" s="674">
        <v>1</v>
      </c>
      <c r="D579" s="668" t="s">
        <v>47</v>
      </c>
      <c r="E579" s="33">
        <v>905</v>
      </c>
      <c r="F579" s="33">
        <v>905</v>
      </c>
      <c r="G579" s="33">
        <v>200</v>
      </c>
      <c r="H579" s="33">
        <v>200</v>
      </c>
      <c r="I579" s="586">
        <v>1105</v>
      </c>
      <c r="J579" s="636"/>
      <c r="K579" s="51"/>
    </row>
    <row r="580" spans="1:11" ht="21.75" customHeight="1">
      <c r="A580" s="677"/>
      <c r="B580" s="47" t="s">
        <v>1308</v>
      </c>
      <c r="C580" s="674">
        <v>16</v>
      </c>
      <c r="D580" s="668" t="s">
        <v>47</v>
      </c>
      <c r="E580" s="33">
        <v>2550</v>
      </c>
      <c r="F580" s="33">
        <v>40800</v>
      </c>
      <c r="G580" s="33">
        <v>400</v>
      </c>
      <c r="H580" s="33">
        <v>6400</v>
      </c>
      <c r="I580" s="586">
        <v>47200</v>
      </c>
      <c r="J580" s="636"/>
      <c r="K580" s="51"/>
    </row>
    <row r="581" spans="1:11" ht="21.75" customHeight="1">
      <c r="A581" s="599" t="s">
        <v>86</v>
      </c>
      <c r="B581" s="47" t="s">
        <v>1303</v>
      </c>
      <c r="C581" s="674">
        <v>17</v>
      </c>
      <c r="D581" s="668" t="s">
        <v>47</v>
      </c>
      <c r="E581" s="572">
        <v>440</v>
      </c>
      <c r="F581" s="33">
        <v>7480</v>
      </c>
      <c r="G581" s="572">
        <v>200</v>
      </c>
      <c r="H581" s="33">
        <v>3400</v>
      </c>
      <c r="I581" s="586">
        <v>10880</v>
      </c>
      <c r="J581" s="636"/>
      <c r="K581" s="51"/>
    </row>
    <row r="582" spans="1:11" ht="21.75" customHeight="1">
      <c r="A582" s="599"/>
      <c r="B582" s="47"/>
      <c r="C582" s="674"/>
      <c r="D582" s="675"/>
      <c r="E582" s="586"/>
      <c r="F582" s="586"/>
      <c r="G582" s="586"/>
      <c r="H582" s="586"/>
      <c r="I582" s="586"/>
      <c r="J582" s="636"/>
      <c r="K582" s="51"/>
    </row>
    <row r="583" spans="1:11" ht="21.75" customHeight="1">
      <c r="A583" s="599"/>
      <c r="B583" s="47" t="s">
        <v>86</v>
      </c>
      <c r="C583" s="674"/>
      <c r="D583" s="675"/>
      <c r="E583" s="586"/>
      <c r="F583" s="586"/>
      <c r="G583" s="586"/>
      <c r="H583" s="586"/>
      <c r="I583" s="586"/>
      <c r="J583" s="636"/>
      <c r="K583" s="51"/>
    </row>
    <row r="584" spans="1:11" ht="21.75" customHeight="1">
      <c r="A584" s="599"/>
      <c r="B584" s="47"/>
      <c r="C584" s="572"/>
      <c r="D584" s="675"/>
      <c r="E584" s="33"/>
      <c r="F584" s="33"/>
      <c r="G584" s="33"/>
      <c r="H584" s="33"/>
      <c r="I584" s="586"/>
      <c r="J584" s="636"/>
      <c r="K584" s="51"/>
    </row>
    <row r="585" spans="1:11" ht="21.75" customHeight="1">
      <c r="A585" s="599"/>
      <c r="B585" s="47"/>
      <c r="C585" s="674"/>
      <c r="D585" s="675"/>
      <c r="E585" s="586"/>
      <c r="F585" s="586"/>
      <c r="G585" s="586"/>
      <c r="H585" s="586"/>
      <c r="I585" s="586"/>
      <c r="J585" s="636"/>
      <c r="K585" s="51"/>
    </row>
    <row r="586" spans="1:11" ht="21.75" customHeight="1">
      <c r="A586" s="599"/>
      <c r="B586" s="47" t="s">
        <v>86</v>
      </c>
      <c r="C586" s="674"/>
      <c r="D586" s="675"/>
      <c r="E586" s="586"/>
      <c r="F586" s="586"/>
      <c r="G586" s="586"/>
      <c r="H586" s="586"/>
      <c r="I586" s="586"/>
      <c r="J586" s="636"/>
      <c r="K586" s="51"/>
    </row>
    <row r="587" spans="1:11" ht="21.75" customHeight="1">
      <c r="A587" s="599"/>
      <c r="B587" s="47"/>
      <c r="C587" s="674"/>
      <c r="D587" s="675"/>
      <c r="E587" s="572"/>
      <c r="F587" s="586"/>
      <c r="G587" s="572"/>
      <c r="H587" s="586"/>
      <c r="I587" s="586"/>
      <c r="J587" s="636"/>
      <c r="K587" s="51"/>
    </row>
    <row r="588" spans="1:11" ht="21.75" customHeight="1">
      <c r="A588" s="690"/>
      <c r="B588" s="679" t="s">
        <v>1695</v>
      </c>
      <c r="C588" s="36"/>
      <c r="D588" s="680"/>
      <c r="E588" s="616"/>
      <c r="F588" s="616"/>
      <c r="G588" s="616"/>
      <c r="H588" s="616"/>
      <c r="I588" s="616">
        <v>170742</v>
      </c>
      <c r="J588" s="660"/>
      <c r="K588" s="51"/>
    </row>
    <row r="589" spans="1:11" ht="21.75" customHeight="1">
      <c r="A589" s="671"/>
      <c r="B589" s="639" t="s">
        <v>1271</v>
      </c>
      <c r="C589" s="32"/>
      <c r="D589" s="672"/>
      <c r="E589" s="618"/>
      <c r="F589" s="618"/>
      <c r="G589" s="618"/>
      <c r="H589" s="618"/>
      <c r="I589" s="618"/>
      <c r="J589" s="673"/>
      <c r="K589" s="51"/>
    </row>
    <row r="590" spans="1:11" ht="21.75" customHeight="1">
      <c r="A590" s="599"/>
      <c r="B590" s="47" t="s">
        <v>1310</v>
      </c>
      <c r="C590" s="34"/>
      <c r="D590" s="668"/>
      <c r="E590" s="586"/>
      <c r="F590" s="586"/>
      <c r="G590" s="586"/>
      <c r="H590" s="586"/>
      <c r="I590" s="25"/>
      <c r="J590" s="636"/>
      <c r="K590" s="51"/>
    </row>
    <row r="591" spans="1:11" ht="21.75" customHeight="1">
      <c r="A591" s="599"/>
      <c r="B591" s="47" t="s">
        <v>194</v>
      </c>
      <c r="C591" s="674">
        <v>10</v>
      </c>
      <c r="D591" s="675" t="s">
        <v>14</v>
      </c>
      <c r="E591" s="33">
        <v>382</v>
      </c>
      <c r="F591" s="33">
        <v>3820</v>
      </c>
      <c r="G591" s="33">
        <v>150</v>
      </c>
      <c r="H591" s="33">
        <v>1500</v>
      </c>
      <c r="I591" s="586">
        <v>5320</v>
      </c>
      <c r="J591" s="636"/>
      <c r="K591" s="51"/>
    </row>
    <row r="592" spans="1:11" ht="21.75" customHeight="1">
      <c r="A592" s="599"/>
      <c r="B592" s="47" t="s">
        <v>79</v>
      </c>
      <c r="C592" s="674">
        <v>134</v>
      </c>
      <c r="D592" s="675" t="s">
        <v>14</v>
      </c>
      <c r="E592" s="33">
        <v>711.33</v>
      </c>
      <c r="F592" s="33">
        <v>95318</v>
      </c>
      <c r="G592" s="33">
        <v>280</v>
      </c>
      <c r="H592" s="33">
        <v>37520</v>
      </c>
      <c r="I592" s="586">
        <v>132838</v>
      </c>
      <c r="J592" s="636"/>
    </row>
    <row r="593" spans="1:11" ht="21.75" customHeight="1">
      <c r="A593" s="599"/>
      <c r="B593" s="47" t="s">
        <v>80</v>
      </c>
      <c r="C593" s="34">
        <v>1</v>
      </c>
      <c r="D593" s="668" t="s">
        <v>11</v>
      </c>
      <c r="E593" s="34">
        <v>39655</v>
      </c>
      <c r="F593" s="33">
        <v>39655</v>
      </c>
      <c r="G593" s="34">
        <v>11897</v>
      </c>
      <c r="H593" s="33">
        <v>11897</v>
      </c>
      <c r="I593" s="33">
        <v>51552</v>
      </c>
      <c r="J593" s="636"/>
    </row>
    <row r="594" spans="1:11" ht="21.75" customHeight="1">
      <c r="A594" s="599"/>
      <c r="B594" s="47" t="s">
        <v>81</v>
      </c>
      <c r="C594" s="34">
        <v>1</v>
      </c>
      <c r="D594" s="668" t="s">
        <v>11</v>
      </c>
      <c r="E594" s="34">
        <v>19828</v>
      </c>
      <c r="F594" s="33">
        <v>19828</v>
      </c>
      <c r="G594" s="34">
        <v>5948</v>
      </c>
      <c r="H594" s="33">
        <v>5948</v>
      </c>
      <c r="I594" s="33">
        <v>25776</v>
      </c>
      <c r="J594" s="636"/>
      <c r="K594" s="51"/>
    </row>
    <row r="595" spans="1:11" ht="21.75" customHeight="1">
      <c r="A595" s="667"/>
      <c r="B595" s="47" t="s">
        <v>82</v>
      </c>
      <c r="C595" s="34">
        <v>1</v>
      </c>
      <c r="D595" s="668" t="s">
        <v>11</v>
      </c>
      <c r="E595" s="34">
        <v>9914</v>
      </c>
      <c r="F595" s="33">
        <v>9914</v>
      </c>
      <c r="G595" s="34">
        <v>2974</v>
      </c>
      <c r="H595" s="33">
        <v>2974</v>
      </c>
      <c r="I595" s="33">
        <v>12888</v>
      </c>
      <c r="J595" s="669"/>
    </row>
    <row r="596" spans="1:11" ht="21.75" customHeight="1">
      <c r="A596" s="667"/>
      <c r="B596" s="47" t="s">
        <v>1311</v>
      </c>
      <c r="C596" s="34">
        <v>1</v>
      </c>
      <c r="D596" s="668" t="s">
        <v>11</v>
      </c>
      <c r="E596" s="34">
        <v>29741</v>
      </c>
      <c r="F596" s="33">
        <v>29741</v>
      </c>
      <c r="G596" s="34">
        <v>8922</v>
      </c>
      <c r="H596" s="33">
        <v>8922</v>
      </c>
      <c r="I596" s="586">
        <v>38663</v>
      </c>
      <c r="J596" s="669"/>
    </row>
    <row r="597" spans="1:11" ht="21.75" customHeight="1">
      <c r="A597" s="599"/>
      <c r="B597" s="47" t="s">
        <v>1312</v>
      </c>
      <c r="C597" s="674"/>
      <c r="D597" s="675"/>
      <c r="E597" s="572"/>
      <c r="F597" s="33"/>
      <c r="G597" s="572"/>
      <c r="H597" s="33"/>
      <c r="I597" s="586"/>
      <c r="J597" s="636"/>
      <c r="K597" s="51"/>
    </row>
    <row r="598" spans="1:11" ht="21.75" customHeight="1">
      <c r="A598" s="599"/>
      <c r="B598" s="47" t="s">
        <v>1313</v>
      </c>
      <c r="C598" s="34">
        <v>8</v>
      </c>
      <c r="D598" s="691" t="s">
        <v>101</v>
      </c>
      <c r="E598" s="572">
        <v>5800</v>
      </c>
      <c r="F598" s="33">
        <v>46400</v>
      </c>
      <c r="G598" s="572">
        <v>200</v>
      </c>
      <c r="H598" s="33">
        <v>1600</v>
      </c>
      <c r="I598" s="586">
        <v>48000</v>
      </c>
      <c r="J598" s="636"/>
      <c r="K598" s="51"/>
    </row>
    <row r="599" spans="1:11" ht="21.75" customHeight="1">
      <c r="A599" s="599"/>
      <c r="B599" s="692" t="s">
        <v>1314</v>
      </c>
      <c r="C599" s="34"/>
      <c r="D599" s="691"/>
      <c r="E599" s="572"/>
      <c r="F599" s="33"/>
      <c r="G599" s="572"/>
      <c r="H599" s="33"/>
      <c r="I599" s="586"/>
      <c r="J599" s="636"/>
      <c r="K599" s="51"/>
    </row>
    <row r="600" spans="1:11" ht="21.75" customHeight="1">
      <c r="A600" s="599"/>
      <c r="B600" s="47" t="s">
        <v>1315</v>
      </c>
      <c r="C600" s="34">
        <v>10</v>
      </c>
      <c r="D600" s="691" t="s">
        <v>1225</v>
      </c>
      <c r="E600" s="572">
        <v>22796</v>
      </c>
      <c r="F600" s="33">
        <v>227960</v>
      </c>
      <c r="G600" s="572">
        <v>2000</v>
      </c>
      <c r="H600" s="33">
        <v>20000</v>
      </c>
      <c r="I600" s="586">
        <v>247960</v>
      </c>
      <c r="J600" s="636"/>
      <c r="K600" s="51"/>
    </row>
    <row r="601" spans="1:11" ht="21.75" customHeight="1">
      <c r="A601" s="599"/>
      <c r="B601" s="692" t="s">
        <v>1316</v>
      </c>
      <c r="C601" s="34">
        <v>3</v>
      </c>
      <c r="D601" s="691" t="s">
        <v>47</v>
      </c>
      <c r="E601" s="572">
        <v>2900</v>
      </c>
      <c r="F601" s="33">
        <v>8700</v>
      </c>
      <c r="G601" s="572">
        <v>150</v>
      </c>
      <c r="H601" s="33">
        <v>450</v>
      </c>
      <c r="I601" s="586">
        <v>9150</v>
      </c>
      <c r="J601" s="636"/>
      <c r="K601" s="51"/>
    </row>
    <row r="602" spans="1:11" ht="21.75" customHeight="1">
      <c r="A602" s="599"/>
      <c r="B602" s="47" t="s">
        <v>1317</v>
      </c>
      <c r="C602" s="34">
        <v>1</v>
      </c>
      <c r="D602" s="691" t="s">
        <v>47</v>
      </c>
      <c r="E602" s="572">
        <v>4920</v>
      </c>
      <c r="F602" s="33">
        <v>4920</v>
      </c>
      <c r="G602" s="572">
        <v>800</v>
      </c>
      <c r="H602" s="33">
        <v>800</v>
      </c>
      <c r="I602" s="586">
        <v>5720</v>
      </c>
      <c r="J602" s="636"/>
      <c r="K602" s="51"/>
    </row>
    <row r="603" spans="1:11" ht="21.75" customHeight="1">
      <c r="A603" s="599"/>
      <c r="B603" s="47" t="s">
        <v>1318</v>
      </c>
      <c r="C603" s="674">
        <v>1</v>
      </c>
      <c r="D603" s="691" t="s">
        <v>47</v>
      </c>
      <c r="E603" s="572">
        <v>11000</v>
      </c>
      <c r="F603" s="33">
        <v>11000</v>
      </c>
      <c r="G603" s="572">
        <v>800</v>
      </c>
      <c r="H603" s="33">
        <v>800</v>
      </c>
      <c r="I603" s="586">
        <v>11800</v>
      </c>
      <c r="J603" s="636"/>
      <c r="K603" s="51"/>
    </row>
    <row r="604" spans="1:11" ht="21.75" customHeight="1">
      <c r="A604" s="599"/>
      <c r="B604" s="47" t="s">
        <v>1319</v>
      </c>
      <c r="C604" s="34">
        <v>3</v>
      </c>
      <c r="D604" s="691" t="s">
        <v>47</v>
      </c>
      <c r="E604" s="572">
        <v>420</v>
      </c>
      <c r="F604" s="33">
        <v>1260</v>
      </c>
      <c r="G604" s="572">
        <v>150</v>
      </c>
      <c r="H604" s="33">
        <v>450</v>
      </c>
      <c r="I604" s="586">
        <v>1710</v>
      </c>
      <c r="J604" s="636"/>
      <c r="K604" s="51"/>
    </row>
    <row r="605" spans="1:11" ht="21.75" customHeight="1">
      <c r="A605" s="678"/>
      <c r="B605" s="679" t="s">
        <v>1696</v>
      </c>
      <c r="C605" s="36"/>
      <c r="D605" s="680"/>
      <c r="E605" s="616"/>
      <c r="F605" s="616"/>
      <c r="G605" s="616"/>
      <c r="H605" s="616"/>
      <c r="I605" s="616">
        <v>591377</v>
      </c>
      <c r="J605" s="660"/>
      <c r="K605" s="51"/>
    </row>
    <row r="606" spans="1:11" ht="21.75" customHeight="1">
      <c r="A606" s="671"/>
      <c r="B606" s="639" t="s">
        <v>1432</v>
      </c>
      <c r="C606" s="32"/>
      <c r="D606" s="672"/>
      <c r="E606" s="618"/>
      <c r="F606" s="618"/>
      <c r="G606" s="618"/>
      <c r="H606" s="618"/>
      <c r="I606" s="618"/>
      <c r="J606" s="673"/>
      <c r="K606" s="51"/>
    </row>
    <row r="607" spans="1:11" ht="21.75" customHeight="1">
      <c r="A607" s="599"/>
      <c r="B607" s="47" t="s">
        <v>1433</v>
      </c>
      <c r="C607" s="693">
        <v>1</v>
      </c>
      <c r="D607" s="675" t="s">
        <v>100</v>
      </c>
      <c r="E607" s="33">
        <v>472041.80999999994</v>
      </c>
      <c r="F607" s="33">
        <v>472042</v>
      </c>
      <c r="G607" s="33">
        <v>123532.24</v>
      </c>
      <c r="H607" s="33">
        <v>123532</v>
      </c>
      <c r="I607" s="586">
        <v>595574</v>
      </c>
      <c r="J607" s="636"/>
      <c r="K607" s="51"/>
    </row>
    <row r="608" spans="1:11" ht="21.75" customHeight="1">
      <c r="A608" s="599"/>
      <c r="B608" s="47" t="s">
        <v>1332</v>
      </c>
      <c r="C608" s="693">
        <v>1</v>
      </c>
      <c r="D608" s="675" t="s">
        <v>101</v>
      </c>
      <c r="E608" s="33">
        <v>20880</v>
      </c>
      <c r="F608" s="33">
        <v>20880</v>
      </c>
      <c r="G608" s="33">
        <v>6264</v>
      </c>
      <c r="H608" s="33">
        <v>6264</v>
      </c>
      <c r="I608" s="586">
        <v>27144</v>
      </c>
      <c r="J608" s="636"/>
      <c r="K608" s="51"/>
    </row>
    <row r="609" spans="1:11" ht="21.75" customHeight="1">
      <c r="A609" s="599"/>
      <c r="B609" s="612" t="s">
        <v>1334</v>
      </c>
      <c r="C609" s="693"/>
      <c r="D609" s="675"/>
      <c r="E609" s="33"/>
      <c r="F609" s="33"/>
      <c r="G609" s="33"/>
      <c r="H609" s="33"/>
      <c r="I609" s="586"/>
      <c r="J609" s="636"/>
      <c r="K609" s="51"/>
    </row>
    <row r="610" spans="1:11" ht="21.75" customHeight="1">
      <c r="A610" s="599"/>
      <c r="B610" s="47" t="s">
        <v>1333</v>
      </c>
      <c r="C610" s="693">
        <v>1</v>
      </c>
      <c r="D610" s="675" t="s">
        <v>101</v>
      </c>
      <c r="E610" s="33">
        <v>8190</v>
      </c>
      <c r="F610" s="33">
        <v>8190</v>
      </c>
      <c r="G610" s="33">
        <v>2457</v>
      </c>
      <c r="H610" s="33">
        <v>2457</v>
      </c>
      <c r="I610" s="586">
        <v>10647</v>
      </c>
      <c r="J610" s="636"/>
      <c r="K610" s="51"/>
    </row>
    <row r="611" spans="1:11" ht="21.75" customHeight="1">
      <c r="A611" s="599"/>
      <c r="B611" s="612" t="s">
        <v>1335</v>
      </c>
      <c r="C611" s="693"/>
      <c r="D611" s="599"/>
      <c r="E611" s="576"/>
      <c r="F611" s="586"/>
      <c r="G611" s="33"/>
      <c r="H611" s="586"/>
      <c r="I611" s="586"/>
      <c r="J611" s="636"/>
      <c r="K611" s="51"/>
    </row>
    <row r="612" spans="1:11" ht="21.75" customHeight="1">
      <c r="A612" s="599" t="s">
        <v>86</v>
      </c>
      <c r="B612" s="47"/>
      <c r="C612" s="693"/>
      <c r="D612" s="675"/>
      <c r="E612" s="33"/>
      <c r="F612" s="33"/>
      <c r="G612" s="33"/>
      <c r="H612" s="33"/>
      <c r="I612" s="586"/>
      <c r="J612" s="636"/>
      <c r="K612" s="51"/>
    </row>
    <row r="613" spans="1:11" ht="21.75" customHeight="1">
      <c r="A613" s="599" t="s">
        <v>86</v>
      </c>
      <c r="B613" s="47"/>
      <c r="C613" s="693"/>
      <c r="D613" s="675"/>
      <c r="E613" s="33"/>
      <c r="F613" s="33"/>
      <c r="G613" s="33"/>
      <c r="H613" s="33"/>
      <c r="I613" s="586"/>
      <c r="J613" s="636"/>
      <c r="K613" s="51"/>
    </row>
    <row r="614" spans="1:11" ht="21.75" customHeight="1">
      <c r="A614" s="599" t="s">
        <v>86</v>
      </c>
      <c r="B614" s="47"/>
      <c r="C614" s="674"/>
      <c r="D614" s="675"/>
      <c r="E614" s="33"/>
      <c r="F614" s="33"/>
      <c r="G614" s="33"/>
      <c r="H614" s="33"/>
      <c r="I614" s="586"/>
      <c r="J614" s="636"/>
      <c r="K614" s="51"/>
    </row>
    <row r="615" spans="1:11" ht="21.75" customHeight="1">
      <c r="A615" s="599"/>
      <c r="B615" s="47"/>
      <c r="C615" s="693"/>
      <c r="D615" s="675"/>
      <c r="E615" s="33"/>
      <c r="F615" s="586"/>
      <c r="G615" s="33"/>
      <c r="H615" s="586"/>
      <c r="I615" s="586"/>
      <c r="J615" s="636"/>
      <c r="K615" s="51"/>
    </row>
    <row r="616" spans="1:11" ht="21.75" customHeight="1">
      <c r="A616" s="599"/>
      <c r="B616" s="47"/>
      <c r="C616" s="693"/>
      <c r="D616" s="675"/>
      <c r="E616" s="33"/>
      <c r="F616" s="586"/>
      <c r="G616" s="33"/>
      <c r="H616" s="586"/>
      <c r="I616" s="586"/>
      <c r="J616" s="636"/>
    </row>
    <row r="617" spans="1:11" ht="21.75" customHeight="1">
      <c r="A617" s="599"/>
      <c r="B617" s="47"/>
      <c r="C617" s="693"/>
      <c r="D617" s="675"/>
      <c r="E617" s="33"/>
      <c r="F617" s="586"/>
      <c r="G617" s="33"/>
      <c r="H617" s="586"/>
      <c r="I617" s="586"/>
      <c r="J617" s="636"/>
    </row>
    <row r="618" spans="1:11" ht="21.75" customHeight="1">
      <c r="A618" s="599"/>
      <c r="B618" s="47"/>
      <c r="C618" s="693"/>
      <c r="D618" s="675"/>
      <c r="E618" s="33"/>
      <c r="F618" s="586"/>
      <c r="G618" s="33"/>
      <c r="H618" s="586"/>
      <c r="I618" s="586"/>
      <c r="J618" s="636"/>
    </row>
    <row r="619" spans="1:11" ht="21.75" customHeight="1">
      <c r="A619" s="599"/>
      <c r="B619" s="47"/>
      <c r="C619" s="693"/>
      <c r="D619" s="675"/>
      <c r="E619" s="33"/>
      <c r="F619" s="586"/>
      <c r="G619" s="33"/>
      <c r="H619" s="586"/>
      <c r="I619" s="586"/>
      <c r="J619" s="636"/>
    </row>
    <row r="620" spans="1:11" ht="21.75" customHeight="1">
      <c r="A620" s="599"/>
      <c r="B620" s="47"/>
      <c r="C620" s="693"/>
      <c r="D620" s="675"/>
      <c r="E620" s="33"/>
      <c r="F620" s="586"/>
      <c r="G620" s="33"/>
      <c r="H620" s="586"/>
      <c r="I620" s="586"/>
      <c r="J620" s="636"/>
    </row>
    <row r="621" spans="1:11" ht="21.75" customHeight="1">
      <c r="A621" s="599"/>
      <c r="B621" s="47"/>
      <c r="C621" s="693"/>
      <c r="D621" s="675"/>
      <c r="E621" s="33"/>
      <c r="F621" s="586"/>
      <c r="G621" s="33"/>
      <c r="H621" s="586"/>
      <c r="I621" s="586"/>
      <c r="J621" s="636"/>
    </row>
    <row r="622" spans="1:11" ht="21.75" customHeight="1">
      <c r="A622" s="678"/>
      <c r="B622" s="679" t="s">
        <v>1697</v>
      </c>
      <c r="C622" s="36"/>
      <c r="D622" s="680"/>
      <c r="E622" s="616"/>
      <c r="F622" s="616"/>
      <c r="G622" s="616"/>
      <c r="H622" s="616"/>
      <c r="I622" s="616">
        <v>633365</v>
      </c>
      <c r="J622" s="694"/>
      <c r="K622" s="64"/>
    </row>
    <row r="623" spans="1:11" ht="21.75" customHeight="1">
      <c r="A623" s="695"/>
      <c r="B623" s="617" t="s">
        <v>1433</v>
      </c>
      <c r="C623" s="32"/>
      <c r="D623" s="672"/>
      <c r="E623" s="32"/>
      <c r="F623" s="32"/>
      <c r="G623" s="32"/>
      <c r="H623" s="32"/>
      <c r="I623" s="552"/>
      <c r="J623" s="696"/>
      <c r="K623" s="63"/>
    </row>
    <row r="624" spans="1:11" ht="21.75" customHeight="1">
      <c r="A624" s="667"/>
      <c r="B624" s="47" t="s">
        <v>1320</v>
      </c>
      <c r="C624" s="34">
        <v>56</v>
      </c>
      <c r="D624" s="668" t="s">
        <v>28</v>
      </c>
      <c r="E624" s="34">
        <v>760.92</v>
      </c>
      <c r="F624" s="33">
        <v>42611.519999999997</v>
      </c>
      <c r="G624" s="34">
        <v>179</v>
      </c>
      <c r="H624" s="33">
        <v>10024</v>
      </c>
      <c r="I624" s="586">
        <v>52635.519999999997</v>
      </c>
      <c r="J624" s="676"/>
      <c r="K624" s="63"/>
    </row>
    <row r="625" spans="1:11" ht="21.75" customHeight="1">
      <c r="A625" s="667"/>
      <c r="B625" s="47" t="s">
        <v>103</v>
      </c>
      <c r="C625" s="34">
        <v>228</v>
      </c>
      <c r="D625" s="668" t="s">
        <v>30</v>
      </c>
      <c r="E625" s="34">
        <v>0</v>
      </c>
      <c r="F625" s="33">
        <v>0</v>
      </c>
      <c r="G625" s="34">
        <v>112</v>
      </c>
      <c r="H625" s="33">
        <v>25536</v>
      </c>
      <c r="I625" s="586">
        <v>25536</v>
      </c>
      <c r="J625" s="676"/>
      <c r="K625" s="63"/>
    </row>
    <row r="626" spans="1:11" ht="21.75" customHeight="1">
      <c r="A626" s="667"/>
      <c r="B626" s="47" t="s">
        <v>31</v>
      </c>
      <c r="C626" s="34">
        <v>4.28</v>
      </c>
      <c r="D626" s="668" t="s">
        <v>30</v>
      </c>
      <c r="E626" s="34">
        <v>430</v>
      </c>
      <c r="F626" s="33">
        <v>1840.4</v>
      </c>
      <c r="G626" s="34">
        <v>104</v>
      </c>
      <c r="H626" s="33">
        <v>445.12</v>
      </c>
      <c r="I626" s="586">
        <v>2285.52</v>
      </c>
      <c r="J626" s="676"/>
      <c r="K626" s="63"/>
    </row>
    <row r="627" spans="1:11" ht="21.75" customHeight="1">
      <c r="A627" s="667"/>
      <c r="B627" s="47" t="s">
        <v>32</v>
      </c>
      <c r="C627" s="34">
        <v>2.14</v>
      </c>
      <c r="D627" s="668" t="s">
        <v>30</v>
      </c>
      <c r="E627" s="34">
        <v>2090</v>
      </c>
      <c r="F627" s="33">
        <v>4472.6000000000004</v>
      </c>
      <c r="G627" s="34">
        <v>327</v>
      </c>
      <c r="H627" s="33">
        <v>699.78</v>
      </c>
      <c r="I627" s="586">
        <v>5172.38</v>
      </c>
      <c r="J627" s="676"/>
      <c r="K627" s="63"/>
    </row>
    <row r="628" spans="1:11" ht="21.75" customHeight="1">
      <c r="A628" s="667"/>
      <c r="B628" s="47" t="s">
        <v>105</v>
      </c>
      <c r="C628" s="34">
        <v>34.19</v>
      </c>
      <c r="D628" s="668" t="s">
        <v>30</v>
      </c>
      <c r="E628" s="34">
        <v>2190</v>
      </c>
      <c r="F628" s="33">
        <v>74876.100000000006</v>
      </c>
      <c r="G628" s="34">
        <v>327</v>
      </c>
      <c r="H628" s="33">
        <v>11180.13</v>
      </c>
      <c r="I628" s="586">
        <v>86056.23000000001</v>
      </c>
      <c r="J628" s="676"/>
    </row>
    <row r="629" spans="1:11" ht="21.75" customHeight="1">
      <c r="A629" s="667"/>
      <c r="B629" s="47" t="s">
        <v>104</v>
      </c>
      <c r="C629" s="34">
        <v>155.75</v>
      </c>
      <c r="D629" s="668" t="s">
        <v>13</v>
      </c>
      <c r="E629" s="34">
        <v>350</v>
      </c>
      <c r="F629" s="33">
        <v>54512.5</v>
      </c>
      <c r="G629" s="34">
        <v>0</v>
      </c>
      <c r="H629" s="33">
        <v>0</v>
      </c>
      <c r="I629" s="586">
        <v>54512.5</v>
      </c>
      <c r="J629" s="676"/>
      <c r="K629" s="63"/>
    </row>
    <row r="630" spans="1:11" ht="21.75" customHeight="1">
      <c r="A630" s="667"/>
      <c r="B630" s="47" t="s">
        <v>106</v>
      </c>
      <c r="C630" s="34">
        <v>222.5</v>
      </c>
      <c r="D630" s="668" t="s">
        <v>13</v>
      </c>
      <c r="E630" s="34">
        <v>0</v>
      </c>
      <c r="F630" s="33">
        <v>0</v>
      </c>
      <c r="G630" s="34">
        <v>133</v>
      </c>
      <c r="H630" s="33">
        <v>29592.5</v>
      </c>
      <c r="I630" s="586">
        <v>29592.5</v>
      </c>
      <c r="J630" s="676"/>
      <c r="K630" s="63"/>
    </row>
    <row r="631" spans="1:11" ht="21.75" customHeight="1">
      <c r="A631" s="667"/>
      <c r="B631" s="47" t="s">
        <v>1321</v>
      </c>
      <c r="C631" s="34">
        <v>46.73</v>
      </c>
      <c r="D631" s="668" t="s">
        <v>36</v>
      </c>
      <c r="E631" s="34">
        <v>240</v>
      </c>
      <c r="F631" s="33">
        <v>11215.2</v>
      </c>
      <c r="G631" s="34">
        <v>0</v>
      </c>
      <c r="H631" s="33">
        <v>0</v>
      </c>
      <c r="I631" s="586">
        <v>11215.2</v>
      </c>
      <c r="J631" s="676"/>
      <c r="K631" s="63"/>
    </row>
    <row r="632" spans="1:11" ht="21.75" customHeight="1">
      <c r="A632" s="667"/>
      <c r="B632" s="47" t="s">
        <v>38</v>
      </c>
      <c r="C632" s="34">
        <v>38.93</v>
      </c>
      <c r="D632" s="668" t="s">
        <v>39</v>
      </c>
      <c r="E632" s="34">
        <v>32.71</v>
      </c>
      <c r="F632" s="33">
        <v>1273.4000000000001</v>
      </c>
      <c r="G632" s="34">
        <v>0</v>
      </c>
      <c r="H632" s="33">
        <v>0</v>
      </c>
      <c r="I632" s="586">
        <v>1273.4000000000001</v>
      </c>
      <c r="J632" s="676"/>
    </row>
    <row r="633" spans="1:11" ht="21.75" customHeight="1">
      <c r="A633" s="667"/>
      <c r="B633" s="47" t="s">
        <v>108</v>
      </c>
      <c r="C633" s="34">
        <v>104.79</v>
      </c>
      <c r="D633" s="668" t="s">
        <v>39</v>
      </c>
      <c r="E633" s="34">
        <v>20.04</v>
      </c>
      <c r="F633" s="33">
        <v>2099.9899999999998</v>
      </c>
      <c r="G633" s="34">
        <v>4.4000000000000004</v>
      </c>
      <c r="H633" s="33">
        <v>461.08</v>
      </c>
      <c r="I633" s="586">
        <v>2561.0699999999997</v>
      </c>
      <c r="J633" s="676"/>
    </row>
    <row r="634" spans="1:11" ht="21.75" customHeight="1">
      <c r="A634" s="667"/>
      <c r="B634" s="47" t="s">
        <v>1322</v>
      </c>
      <c r="C634" s="34">
        <v>4016.62</v>
      </c>
      <c r="D634" s="668" t="s">
        <v>39</v>
      </c>
      <c r="E634" s="34">
        <v>19.149999999999999</v>
      </c>
      <c r="F634" s="33">
        <v>76918.27</v>
      </c>
      <c r="G634" s="34">
        <v>3.6</v>
      </c>
      <c r="H634" s="33">
        <v>14459.83</v>
      </c>
      <c r="I634" s="586">
        <v>91378.1</v>
      </c>
      <c r="J634" s="676"/>
    </row>
    <row r="635" spans="1:11" ht="21.75" customHeight="1">
      <c r="A635" s="667"/>
      <c r="B635" s="47" t="s">
        <v>46</v>
      </c>
      <c r="C635" s="34">
        <v>123.64</v>
      </c>
      <c r="D635" s="668" t="s">
        <v>39</v>
      </c>
      <c r="E635" s="34">
        <v>71.650000000000006</v>
      </c>
      <c r="F635" s="33">
        <v>8858.81</v>
      </c>
      <c r="G635" s="34">
        <v>0</v>
      </c>
      <c r="H635" s="33">
        <v>0</v>
      </c>
      <c r="I635" s="586">
        <v>8858.81</v>
      </c>
      <c r="J635" s="676"/>
    </row>
    <row r="636" spans="1:11" ht="21.75" customHeight="1">
      <c r="A636" s="667"/>
      <c r="B636" s="47" t="s">
        <v>109</v>
      </c>
      <c r="C636" s="34">
        <v>170.15</v>
      </c>
      <c r="D636" s="668" t="s">
        <v>13</v>
      </c>
      <c r="E636" s="34">
        <v>84</v>
      </c>
      <c r="F636" s="33">
        <v>14292.6</v>
      </c>
      <c r="G636" s="34">
        <v>92</v>
      </c>
      <c r="H636" s="33">
        <v>15653.8</v>
      </c>
      <c r="I636" s="586">
        <v>29946.400000000001</v>
      </c>
      <c r="J636" s="676"/>
    </row>
    <row r="637" spans="1:11" ht="21.75" customHeight="1">
      <c r="A637" s="667"/>
      <c r="B637" s="47" t="s">
        <v>1323</v>
      </c>
      <c r="C637" s="34">
        <v>5</v>
      </c>
      <c r="D637" s="668" t="s">
        <v>1324</v>
      </c>
      <c r="E637" s="34">
        <v>9100</v>
      </c>
      <c r="F637" s="33">
        <v>45500</v>
      </c>
      <c r="G637" s="34">
        <v>500</v>
      </c>
      <c r="H637" s="33">
        <v>2500</v>
      </c>
      <c r="I637" s="586">
        <v>48000</v>
      </c>
      <c r="J637" s="676"/>
    </row>
    <row r="638" spans="1:11" ht="21.75" customHeight="1">
      <c r="A638" s="667"/>
      <c r="B638" s="47" t="s">
        <v>1325</v>
      </c>
      <c r="C638" s="34">
        <v>9.9</v>
      </c>
      <c r="D638" s="668" t="s">
        <v>30</v>
      </c>
      <c r="E638" s="34">
        <v>2500</v>
      </c>
      <c r="F638" s="33">
        <v>24750</v>
      </c>
      <c r="G638" s="34">
        <v>200</v>
      </c>
      <c r="H638" s="33">
        <v>1980</v>
      </c>
      <c r="I638" s="586">
        <v>26730</v>
      </c>
      <c r="J638" s="676"/>
    </row>
    <row r="639" spans="1:11" ht="21.75" customHeight="1">
      <c r="A639" s="657"/>
      <c r="B639" s="614" t="s">
        <v>1327</v>
      </c>
      <c r="C639" s="36">
        <v>2</v>
      </c>
      <c r="D639" s="680" t="s">
        <v>14</v>
      </c>
      <c r="E639" s="36">
        <v>134.56</v>
      </c>
      <c r="F639" s="562">
        <v>269.12</v>
      </c>
      <c r="G639" s="36">
        <v>100</v>
      </c>
      <c r="H639" s="562">
        <v>200</v>
      </c>
      <c r="I639" s="616">
        <v>469.12</v>
      </c>
      <c r="J639" s="697"/>
    </row>
    <row r="640" spans="1:11" ht="21.75" customHeight="1">
      <c r="A640" s="695"/>
      <c r="B640" s="617" t="s">
        <v>1326</v>
      </c>
      <c r="C640" s="32">
        <v>10</v>
      </c>
      <c r="D640" s="672" t="s">
        <v>14</v>
      </c>
      <c r="E640" s="32">
        <v>285.63</v>
      </c>
      <c r="F640" s="552">
        <v>2856.3</v>
      </c>
      <c r="G640" s="32">
        <v>200</v>
      </c>
      <c r="H640" s="552">
        <v>2000</v>
      </c>
      <c r="I640" s="618">
        <v>4856.3</v>
      </c>
      <c r="J640" s="696"/>
    </row>
    <row r="641" spans="1:11" ht="21.75" customHeight="1">
      <c r="A641" s="667"/>
      <c r="B641" s="47" t="s">
        <v>1328</v>
      </c>
      <c r="C641" s="34">
        <v>9</v>
      </c>
      <c r="D641" s="668" t="s">
        <v>172</v>
      </c>
      <c r="E641" s="34">
        <v>695</v>
      </c>
      <c r="F641" s="33">
        <v>6255</v>
      </c>
      <c r="G641" s="34">
        <v>200</v>
      </c>
      <c r="H641" s="33">
        <v>1800</v>
      </c>
      <c r="I641" s="586">
        <v>8055</v>
      </c>
      <c r="J641" s="676"/>
    </row>
    <row r="642" spans="1:11" ht="21.75" customHeight="1">
      <c r="A642" s="667"/>
      <c r="B642" s="47" t="s">
        <v>1329</v>
      </c>
      <c r="C642" s="34">
        <v>1</v>
      </c>
      <c r="D642" s="668" t="s">
        <v>123</v>
      </c>
      <c r="E642" s="34">
        <v>1000</v>
      </c>
      <c r="F642" s="33">
        <v>1000</v>
      </c>
      <c r="G642" s="34">
        <v>0</v>
      </c>
      <c r="H642" s="33">
        <v>0</v>
      </c>
      <c r="I642" s="586">
        <v>1000</v>
      </c>
      <c r="J642" s="676"/>
    </row>
    <row r="643" spans="1:11" ht="21.75" customHeight="1">
      <c r="A643" s="667"/>
      <c r="B643" s="47" t="s">
        <v>1330</v>
      </c>
      <c r="C643" s="34">
        <v>2</v>
      </c>
      <c r="D643" s="668" t="s">
        <v>810</v>
      </c>
      <c r="E643" s="34">
        <v>36720</v>
      </c>
      <c r="F643" s="33">
        <v>73440</v>
      </c>
      <c r="G643" s="34">
        <v>2000</v>
      </c>
      <c r="H643" s="33">
        <v>4000</v>
      </c>
      <c r="I643" s="586">
        <v>77440</v>
      </c>
      <c r="J643" s="676"/>
    </row>
    <row r="644" spans="1:11" ht="21.75" customHeight="1">
      <c r="A644" s="667"/>
      <c r="B644" s="47" t="s">
        <v>1331</v>
      </c>
      <c r="C644" s="34">
        <v>1</v>
      </c>
      <c r="D644" s="668" t="s">
        <v>47</v>
      </c>
      <c r="E644" s="34">
        <v>25000</v>
      </c>
      <c r="F644" s="33">
        <v>25000</v>
      </c>
      <c r="G644" s="34">
        <v>3000</v>
      </c>
      <c r="H644" s="33">
        <v>3000</v>
      </c>
      <c r="I644" s="586">
        <v>28000</v>
      </c>
      <c r="J644" s="676"/>
    </row>
    <row r="645" spans="1:11" ht="21.75" customHeight="1">
      <c r="A645" s="667"/>
      <c r="B645" s="47"/>
      <c r="C645" s="34"/>
      <c r="D645" s="668"/>
      <c r="E645" s="34"/>
      <c r="F645" s="33"/>
      <c r="G645" s="34"/>
      <c r="H645" s="33"/>
      <c r="I645" s="586"/>
      <c r="J645" s="676"/>
    </row>
    <row r="646" spans="1:11" ht="21.75" customHeight="1">
      <c r="A646" s="667"/>
      <c r="B646" s="47"/>
      <c r="C646" s="34"/>
      <c r="D646" s="668"/>
      <c r="E646" s="34"/>
      <c r="F646" s="33"/>
      <c r="G646" s="34"/>
      <c r="H646" s="33"/>
      <c r="I646" s="586"/>
      <c r="J646" s="676"/>
    </row>
    <row r="647" spans="1:11" ht="21.75" customHeight="1">
      <c r="A647" s="667"/>
      <c r="B647" s="47"/>
      <c r="C647" s="34"/>
      <c r="D647" s="668"/>
      <c r="E647" s="34"/>
      <c r="F647" s="33"/>
      <c r="G647" s="34"/>
      <c r="H647" s="33"/>
      <c r="I647" s="586"/>
      <c r="J647" s="676"/>
    </row>
    <row r="648" spans="1:11" ht="21.75" customHeight="1">
      <c r="A648" s="667"/>
      <c r="B648" s="47"/>
      <c r="C648" s="34"/>
      <c r="D648" s="668"/>
      <c r="E648" s="34"/>
      <c r="F648" s="33"/>
      <c r="G648" s="34"/>
      <c r="H648" s="33"/>
      <c r="I648" s="586"/>
      <c r="J648" s="676"/>
    </row>
    <row r="649" spans="1:11" ht="21.75" customHeight="1">
      <c r="A649" s="667"/>
      <c r="B649" s="47"/>
      <c r="C649" s="34"/>
      <c r="D649" s="668"/>
      <c r="E649" s="34"/>
      <c r="F649" s="33"/>
      <c r="G649" s="34"/>
      <c r="H649" s="33"/>
      <c r="I649" s="586"/>
      <c r="J649" s="676"/>
    </row>
    <row r="650" spans="1:11" ht="21.75" customHeight="1">
      <c r="A650" s="667"/>
      <c r="B650" s="47"/>
      <c r="C650" s="34"/>
      <c r="D650" s="668"/>
      <c r="E650" s="34"/>
      <c r="F650" s="33"/>
      <c r="G650" s="34"/>
      <c r="H650" s="33"/>
      <c r="I650" s="586"/>
      <c r="J650" s="676"/>
    </row>
    <row r="651" spans="1:11" ht="21.75" customHeight="1">
      <c r="A651" s="667"/>
      <c r="B651" s="47"/>
      <c r="C651" s="34"/>
      <c r="D651" s="668"/>
      <c r="E651" s="34"/>
      <c r="F651" s="33"/>
      <c r="G651" s="34"/>
      <c r="H651" s="33"/>
      <c r="I651" s="586"/>
      <c r="J651" s="676"/>
    </row>
    <row r="652" spans="1:11" ht="21.75" customHeight="1">
      <c r="A652" s="667"/>
      <c r="B652" s="47"/>
      <c r="C652" s="34"/>
      <c r="D652" s="668"/>
      <c r="E652" s="34"/>
      <c r="F652" s="33"/>
      <c r="G652" s="34"/>
      <c r="H652" s="33"/>
      <c r="I652" s="586"/>
      <c r="J652" s="676"/>
    </row>
    <row r="653" spans="1:11" ht="21.75" customHeight="1">
      <c r="A653" s="667"/>
      <c r="B653" s="47"/>
      <c r="C653" s="34"/>
      <c r="D653" s="668"/>
      <c r="E653" s="34"/>
      <c r="F653" s="33"/>
      <c r="G653" s="34"/>
      <c r="H653" s="33"/>
      <c r="I653" s="586"/>
      <c r="J653" s="676"/>
    </row>
    <row r="654" spans="1:11" s="38" customFormat="1" ht="21.75" customHeight="1">
      <c r="A654" s="698"/>
      <c r="B654" s="699"/>
      <c r="C654" s="700"/>
      <c r="D654" s="701"/>
      <c r="E654" s="700"/>
      <c r="F654" s="34"/>
      <c r="G654" s="34"/>
      <c r="H654" s="34"/>
      <c r="I654" s="33"/>
      <c r="J654" s="702"/>
      <c r="K654" s="65"/>
    </row>
    <row r="655" spans="1:11" ht="21.75" customHeight="1">
      <c r="A655" s="667"/>
      <c r="B655" s="47"/>
      <c r="C655" s="34"/>
      <c r="D655" s="668"/>
      <c r="E655" s="34"/>
      <c r="F655" s="33"/>
      <c r="G655" s="34"/>
      <c r="H655" s="33"/>
      <c r="I655" s="586"/>
      <c r="J655" s="676"/>
    </row>
    <row r="656" spans="1:11" s="38" customFormat="1" ht="21.75" customHeight="1">
      <c r="A656" s="703"/>
      <c r="B656" s="679" t="s">
        <v>1698</v>
      </c>
      <c r="C656" s="704"/>
      <c r="D656" s="705"/>
      <c r="E656" s="704"/>
      <c r="F656" s="562">
        <v>472041.80999999994</v>
      </c>
      <c r="G656" s="36"/>
      <c r="H656" s="562">
        <v>123532.24</v>
      </c>
      <c r="I656" s="562">
        <v>595574.05000000005</v>
      </c>
      <c r="J656" s="706"/>
      <c r="K656" s="65"/>
    </row>
    <row r="657" spans="1:12" ht="21.75" customHeight="1">
      <c r="A657" s="661">
        <v>4</v>
      </c>
      <c r="B657" s="662" t="s">
        <v>24</v>
      </c>
      <c r="C657" s="707"/>
      <c r="D657" s="671"/>
      <c r="E657" s="568"/>
      <c r="F657" s="568"/>
      <c r="G657" s="568"/>
      <c r="H657" s="568"/>
      <c r="I657" s="568"/>
      <c r="J657" s="708"/>
      <c r="K657" s="66"/>
    </row>
    <row r="658" spans="1:12" ht="21.75" customHeight="1">
      <c r="A658" s="698"/>
      <c r="B658" s="709" t="s">
        <v>110</v>
      </c>
      <c r="C658" s="572"/>
      <c r="D658" s="599" t="s">
        <v>11</v>
      </c>
      <c r="E658" s="33"/>
      <c r="F658" s="33"/>
      <c r="G658" s="33"/>
      <c r="H658" s="33"/>
      <c r="I658" s="33">
        <v>5980642</v>
      </c>
      <c r="J658" s="710"/>
      <c r="K658" s="66"/>
    </row>
    <row r="659" spans="1:12" ht="21.75" customHeight="1">
      <c r="A659" s="698"/>
      <c r="B659" s="558" t="s">
        <v>1216</v>
      </c>
      <c r="C659" s="572"/>
      <c r="D659" s="599" t="s">
        <v>11</v>
      </c>
      <c r="E659" s="33"/>
      <c r="F659" s="33"/>
      <c r="G659" s="33"/>
      <c r="H659" s="33"/>
      <c r="I659" s="33">
        <v>445483</v>
      </c>
      <c r="J659" s="710"/>
      <c r="K659" s="66"/>
    </row>
    <row r="660" spans="1:12" ht="21.75" customHeight="1">
      <c r="A660" s="698"/>
      <c r="B660" s="558" t="s">
        <v>111</v>
      </c>
      <c r="C660" s="572"/>
      <c r="D660" s="599" t="s">
        <v>11</v>
      </c>
      <c r="E660" s="33"/>
      <c r="F660" s="33"/>
      <c r="G660" s="33"/>
      <c r="H660" s="33"/>
      <c r="I660" s="33">
        <v>267130</v>
      </c>
      <c r="J660" s="710"/>
      <c r="K660" s="541"/>
    </row>
    <row r="661" spans="1:12" ht="21.75" customHeight="1">
      <c r="A661" s="698"/>
      <c r="B661" s="558" t="s">
        <v>112</v>
      </c>
      <c r="C661" s="572"/>
      <c r="D661" s="599" t="s">
        <v>11</v>
      </c>
      <c r="E661" s="33"/>
      <c r="F661" s="33"/>
      <c r="G661" s="33"/>
      <c r="H661" s="33"/>
      <c r="I661" s="33">
        <v>635127</v>
      </c>
      <c r="J661" s="710"/>
      <c r="K661" s="66"/>
    </row>
    <row r="662" spans="1:12" ht="21.75" customHeight="1">
      <c r="A662" s="698"/>
      <c r="B662" s="558" t="s">
        <v>113</v>
      </c>
      <c r="C662" s="572"/>
      <c r="D662" s="599" t="s">
        <v>11</v>
      </c>
      <c r="E662" s="33"/>
      <c r="F662" s="33"/>
      <c r="G662" s="33"/>
      <c r="H662" s="33"/>
      <c r="I662" s="33">
        <v>853347</v>
      </c>
      <c r="J662" s="710"/>
      <c r="K662" s="66"/>
    </row>
    <row r="663" spans="1:12" ht="21.75" customHeight="1">
      <c r="A663" s="698"/>
      <c r="B663" s="558" t="s">
        <v>1252</v>
      </c>
      <c r="C663" s="572"/>
      <c r="D663" s="599" t="s">
        <v>11</v>
      </c>
      <c r="E663" s="557"/>
      <c r="F663" s="557"/>
      <c r="G663" s="557"/>
      <c r="H663" s="557"/>
      <c r="I663" s="33">
        <v>901178</v>
      </c>
      <c r="J663" s="710"/>
      <c r="K663" s="541"/>
    </row>
    <row r="664" spans="1:12" ht="21.75" customHeight="1">
      <c r="A664" s="698"/>
      <c r="B664" s="558"/>
      <c r="C664" s="572"/>
      <c r="D664" s="599"/>
      <c r="E664" s="557"/>
      <c r="F664" s="557"/>
      <c r="G664" s="557"/>
      <c r="H664" s="557"/>
      <c r="I664" s="33"/>
      <c r="J664" s="710"/>
      <c r="K664" s="66"/>
    </row>
    <row r="665" spans="1:12" ht="21.75" customHeight="1">
      <c r="A665" s="698"/>
      <c r="B665" s="558"/>
      <c r="C665" s="572"/>
      <c r="D665" s="599"/>
      <c r="E665" s="557"/>
      <c r="F665" s="557"/>
      <c r="G665" s="557"/>
      <c r="H665" s="557"/>
      <c r="I665" s="33"/>
      <c r="J665" s="711"/>
      <c r="K665" s="67"/>
      <c r="L665" s="56"/>
    </row>
    <row r="666" spans="1:12" s="38" customFormat="1" ht="21.75" customHeight="1">
      <c r="A666" s="578"/>
      <c r="B666" s="39"/>
      <c r="C666" s="576"/>
      <c r="D666" s="573"/>
      <c r="E666" s="579"/>
      <c r="F666" s="33"/>
      <c r="G666" s="33"/>
      <c r="H666" s="33"/>
      <c r="I666" s="33"/>
      <c r="J666" s="577"/>
      <c r="K666" s="44"/>
    </row>
    <row r="667" spans="1:12" ht="21.75" customHeight="1">
      <c r="A667" s="599"/>
      <c r="B667" s="692"/>
      <c r="C667" s="34"/>
      <c r="D667" s="691"/>
      <c r="E667" s="572"/>
      <c r="F667" s="33"/>
      <c r="G667" s="572"/>
      <c r="H667" s="33"/>
      <c r="I667" s="586"/>
      <c r="J667" s="636"/>
      <c r="K667" s="51"/>
    </row>
    <row r="668" spans="1:12" ht="21.75" customHeight="1">
      <c r="A668" s="698"/>
      <c r="B668" s="558"/>
      <c r="C668" s="572"/>
      <c r="D668" s="599"/>
      <c r="E668" s="557"/>
      <c r="F668" s="557"/>
      <c r="G668" s="557"/>
      <c r="H668" s="557"/>
      <c r="I668" s="33"/>
      <c r="J668" s="710"/>
      <c r="K668" s="66"/>
    </row>
    <row r="669" spans="1:12" ht="21.75" customHeight="1">
      <c r="A669" s="698"/>
      <c r="B669" s="558"/>
      <c r="C669" s="572"/>
      <c r="D669" s="599"/>
      <c r="E669" s="557"/>
      <c r="F669" s="557"/>
      <c r="G669" s="557"/>
      <c r="H669" s="557"/>
      <c r="I669" s="33"/>
      <c r="J669" s="710"/>
      <c r="K669" s="66"/>
    </row>
    <row r="670" spans="1:12" ht="21.75" customHeight="1">
      <c r="A670" s="698"/>
      <c r="B670" s="558"/>
      <c r="C670" s="572"/>
      <c r="D670" s="599"/>
      <c r="E670" s="557"/>
      <c r="F670" s="557"/>
      <c r="G670" s="557"/>
      <c r="H670" s="557"/>
      <c r="I670" s="33"/>
      <c r="J670" s="710"/>
      <c r="K670" s="66"/>
    </row>
    <row r="671" spans="1:12" ht="21.75" customHeight="1">
      <c r="A671" s="698"/>
      <c r="B671" s="558"/>
      <c r="C671" s="572"/>
      <c r="D671" s="599"/>
      <c r="E671" s="557"/>
      <c r="F671" s="557"/>
      <c r="G671" s="557"/>
      <c r="H671" s="557"/>
      <c r="I671" s="33"/>
      <c r="J671" s="710"/>
      <c r="K671" s="66"/>
    </row>
    <row r="672" spans="1:12" ht="21.75" customHeight="1">
      <c r="A672" s="698"/>
      <c r="B672" s="558"/>
      <c r="C672" s="572"/>
      <c r="D672" s="599"/>
      <c r="E672" s="557"/>
      <c r="F672" s="557"/>
      <c r="G672" s="557"/>
      <c r="H672" s="557"/>
      <c r="I672" s="33"/>
      <c r="J672" s="710"/>
      <c r="K672" s="66"/>
    </row>
    <row r="673" spans="1:12" ht="21.75" customHeight="1">
      <c r="A673" s="703"/>
      <c r="B673" s="35" t="s">
        <v>1699</v>
      </c>
      <c r="C673" s="712"/>
      <c r="D673" s="35"/>
      <c r="E673" s="596"/>
      <c r="F673" s="596"/>
      <c r="G673" s="596"/>
      <c r="H673" s="596"/>
      <c r="I673" s="596">
        <v>9082907</v>
      </c>
      <c r="J673" s="713"/>
      <c r="K673" s="66"/>
    </row>
    <row r="674" spans="1:12" ht="21.75" customHeight="1">
      <c r="A674" s="714"/>
      <c r="B674" s="620" t="s">
        <v>110</v>
      </c>
      <c r="C674" s="707"/>
      <c r="D674" s="671"/>
      <c r="E674" s="568"/>
      <c r="F674" s="568"/>
      <c r="G674" s="568"/>
      <c r="H674" s="568"/>
      <c r="I674" s="568"/>
      <c r="J674" s="708"/>
      <c r="K674" s="66"/>
    </row>
    <row r="675" spans="1:12" ht="21.75" customHeight="1">
      <c r="A675" s="667"/>
      <c r="B675" s="558" t="s">
        <v>1127</v>
      </c>
      <c r="C675" s="572"/>
      <c r="D675" s="599" t="s">
        <v>11</v>
      </c>
      <c r="E675" s="557"/>
      <c r="F675" s="557"/>
      <c r="G675" s="557"/>
      <c r="H675" s="557"/>
      <c r="I675" s="33">
        <v>2568190</v>
      </c>
      <c r="J675" s="710"/>
      <c r="K675" s="66"/>
    </row>
    <row r="676" spans="1:12" ht="21.75" customHeight="1">
      <c r="A676" s="667"/>
      <c r="B676" s="558" t="s">
        <v>114</v>
      </c>
      <c r="C676" s="572"/>
      <c r="D676" s="599" t="s">
        <v>11</v>
      </c>
      <c r="E676" s="557"/>
      <c r="F676" s="557"/>
      <c r="G676" s="557"/>
      <c r="H676" s="557"/>
      <c r="I676" s="33">
        <v>323562</v>
      </c>
      <c r="J676" s="711"/>
      <c r="K676" s="67"/>
      <c r="L676" s="56"/>
    </row>
    <row r="677" spans="1:12" ht="21.75" customHeight="1">
      <c r="A677" s="667"/>
      <c r="B677" s="558" t="s">
        <v>115</v>
      </c>
      <c r="C677" s="572"/>
      <c r="D677" s="599" t="s">
        <v>11</v>
      </c>
      <c r="E677" s="557"/>
      <c r="F677" s="557"/>
      <c r="G677" s="557"/>
      <c r="H677" s="557"/>
      <c r="I677" s="33">
        <v>670050</v>
      </c>
      <c r="J677" s="710"/>
      <c r="K677" s="66"/>
    </row>
    <row r="678" spans="1:12" ht="21.75" customHeight="1">
      <c r="A678" s="667"/>
      <c r="B678" s="558" t="s">
        <v>116</v>
      </c>
      <c r="C678" s="572"/>
      <c r="D678" s="599" t="s">
        <v>11</v>
      </c>
      <c r="E678" s="557"/>
      <c r="F678" s="557"/>
      <c r="G678" s="557"/>
      <c r="H678" s="557"/>
      <c r="I678" s="33">
        <v>1000869</v>
      </c>
      <c r="J678" s="710"/>
      <c r="K678" s="66"/>
    </row>
    <row r="679" spans="1:12" ht="21.75" customHeight="1">
      <c r="A679" s="667"/>
      <c r="B679" s="558" t="s">
        <v>117</v>
      </c>
      <c r="C679" s="572"/>
      <c r="D679" s="599" t="s">
        <v>11</v>
      </c>
      <c r="E679" s="557"/>
      <c r="F679" s="557"/>
      <c r="G679" s="557"/>
      <c r="H679" s="557"/>
      <c r="I679" s="33">
        <v>1237795</v>
      </c>
      <c r="J679" s="710"/>
      <c r="K679" s="542"/>
    </row>
    <row r="680" spans="1:12" ht="21.75" customHeight="1">
      <c r="A680" s="667"/>
      <c r="B680" s="558" t="s">
        <v>118</v>
      </c>
      <c r="C680" s="572"/>
      <c r="D680" s="599" t="s">
        <v>11</v>
      </c>
      <c r="E680" s="557"/>
      <c r="F680" s="557"/>
      <c r="G680" s="557"/>
      <c r="H680" s="557"/>
      <c r="I680" s="33">
        <v>142058</v>
      </c>
      <c r="J680" s="711"/>
      <c r="K680" s="542"/>
      <c r="L680" s="56"/>
    </row>
    <row r="681" spans="1:12" ht="21.75" customHeight="1">
      <c r="A681" s="667"/>
      <c r="B681" s="558" t="s">
        <v>1128</v>
      </c>
      <c r="C681" s="572"/>
      <c r="D681" s="599" t="s">
        <v>11</v>
      </c>
      <c r="E681" s="557"/>
      <c r="F681" s="557"/>
      <c r="G681" s="557"/>
      <c r="H681" s="557"/>
      <c r="I681" s="33">
        <v>38118</v>
      </c>
      <c r="J681" s="710"/>
      <c r="K681" s="542"/>
    </row>
    <row r="682" spans="1:12" ht="21.75" customHeight="1">
      <c r="A682" s="698"/>
      <c r="B682" s="558"/>
      <c r="C682" s="572"/>
      <c r="D682" s="599"/>
      <c r="E682" s="557"/>
      <c r="F682" s="557"/>
      <c r="G682" s="557"/>
      <c r="H682" s="557"/>
      <c r="I682" s="33"/>
      <c r="J682" s="710"/>
      <c r="K682" s="66"/>
    </row>
    <row r="683" spans="1:12" ht="21.75" customHeight="1">
      <c r="A683" s="698"/>
      <c r="B683" s="558"/>
      <c r="C683" s="572"/>
      <c r="D683" s="599"/>
      <c r="E683" s="557"/>
      <c r="F683" s="557"/>
      <c r="G683" s="557"/>
      <c r="H683" s="557"/>
      <c r="I683" s="33"/>
      <c r="J683" s="711"/>
      <c r="K683" s="67"/>
      <c r="L683" s="56"/>
    </row>
    <row r="684" spans="1:12" ht="21.75" customHeight="1">
      <c r="A684" s="698"/>
      <c r="B684" s="558"/>
      <c r="C684" s="572"/>
      <c r="D684" s="599"/>
      <c r="E684" s="557"/>
      <c r="F684" s="557"/>
      <c r="G684" s="557"/>
      <c r="H684" s="557"/>
      <c r="I684" s="33"/>
      <c r="J684" s="710"/>
      <c r="K684" s="66"/>
    </row>
    <row r="685" spans="1:12" ht="21.75" customHeight="1">
      <c r="A685" s="698"/>
      <c r="B685" s="558"/>
      <c r="C685" s="572"/>
      <c r="D685" s="599"/>
      <c r="E685" s="557"/>
      <c r="F685" s="557"/>
      <c r="G685" s="557"/>
      <c r="H685" s="557"/>
      <c r="I685" s="33"/>
      <c r="J685" s="710"/>
      <c r="K685" s="66"/>
    </row>
    <row r="686" spans="1:12" ht="21.75" customHeight="1">
      <c r="A686" s="578"/>
      <c r="B686" s="39"/>
      <c r="C686" s="576"/>
      <c r="D686" s="573"/>
      <c r="E686" s="579"/>
      <c r="F686" s="33"/>
      <c r="G686" s="33"/>
      <c r="H686" s="33"/>
      <c r="I686" s="33"/>
      <c r="J686" s="577"/>
      <c r="K686" s="44"/>
    </row>
    <row r="687" spans="1:12" s="38" customFormat="1" ht="21.75" customHeight="1">
      <c r="A687" s="578"/>
      <c r="B687" s="39"/>
      <c r="C687" s="576"/>
      <c r="D687" s="573"/>
      <c r="E687" s="579"/>
      <c r="F687" s="33"/>
      <c r="G687" s="33"/>
      <c r="H687" s="33"/>
      <c r="I687" s="33"/>
      <c r="J687" s="577"/>
      <c r="K687" s="44"/>
    </row>
    <row r="688" spans="1:12" ht="21.75" customHeight="1">
      <c r="A688" s="698"/>
      <c r="B688" s="558"/>
      <c r="C688" s="572"/>
      <c r="D688" s="599"/>
      <c r="E688" s="557"/>
      <c r="F688" s="557"/>
      <c r="G688" s="557"/>
      <c r="H688" s="557"/>
      <c r="I688" s="33"/>
      <c r="J688" s="710"/>
      <c r="K688" s="66"/>
    </row>
    <row r="689" spans="1:11" ht="21.75" customHeight="1">
      <c r="A689" s="698"/>
      <c r="B689" s="558"/>
      <c r="C689" s="572"/>
      <c r="D689" s="599"/>
      <c r="E689" s="557"/>
      <c r="F689" s="557"/>
      <c r="G689" s="557"/>
      <c r="H689" s="557"/>
      <c r="I689" s="33"/>
      <c r="J689" s="710"/>
      <c r="K689" s="66"/>
    </row>
    <row r="690" spans="1:11" ht="21.75" customHeight="1">
      <c r="A690" s="703"/>
      <c r="B690" s="679" t="s">
        <v>1700</v>
      </c>
      <c r="C690" s="712"/>
      <c r="D690" s="35"/>
      <c r="E690" s="596"/>
      <c r="F690" s="596"/>
      <c r="G690" s="596"/>
      <c r="H690" s="596"/>
      <c r="I690" s="562">
        <v>5980642</v>
      </c>
      <c r="J690" s="713"/>
      <c r="K690" s="66"/>
    </row>
    <row r="691" spans="1:11" ht="19.7" customHeight="1">
      <c r="A691" s="714"/>
      <c r="B691" s="620" t="s">
        <v>1127</v>
      </c>
      <c r="C691" s="707"/>
      <c r="D691" s="671"/>
      <c r="E691" s="567"/>
      <c r="F691" s="715" t="s">
        <v>86</v>
      </c>
      <c r="G691" s="567"/>
      <c r="H691" s="715" t="s">
        <v>86</v>
      </c>
      <c r="I691" s="716" t="s">
        <v>86</v>
      </c>
      <c r="J691" s="717"/>
      <c r="K691" s="38"/>
    </row>
    <row r="692" spans="1:11" ht="19.7" customHeight="1">
      <c r="A692" s="698"/>
      <c r="B692" s="622" t="s">
        <v>1129</v>
      </c>
      <c r="C692" s="572"/>
      <c r="D692" s="599"/>
      <c r="E692" s="557"/>
      <c r="F692" s="557"/>
      <c r="G692" s="557"/>
      <c r="H692" s="557"/>
      <c r="I692" s="557"/>
      <c r="J692" s="710"/>
      <c r="K692" s="66"/>
    </row>
    <row r="693" spans="1:11" ht="19.7" customHeight="1">
      <c r="A693" s="698"/>
      <c r="B693" s="47" t="s">
        <v>1130</v>
      </c>
      <c r="C693" s="572">
        <v>1</v>
      </c>
      <c r="D693" s="599" t="s">
        <v>120</v>
      </c>
      <c r="E693" s="33">
        <v>244800</v>
      </c>
      <c r="F693" s="33">
        <v>244800</v>
      </c>
      <c r="G693" s="33">
        <v>0</v>
      </c>
      <c r="H693" s="33">
        <v>0</v>
      </c>
      <c r="I693" s="33">
        <v>244800</v>
      </c>
      <c r="J693" s="718"/>
      <c r="K693" s="68"/>
    </row>
    <row r="694" spans="1:11" ht="19.7" customHeight="1">
      <c r="A694" s="698"/>
      <c r="B694" s="47" t="s">
        <v>1131</v>
      </c>
      <c r="C694" s="572"/>
      <c r="D694" s="599"/>
      <c r="E694" s="33"/>
      <c r="F694" s="33"/>
      <c r="G694" s="33"/>
      <c r="H694" s="33"/>
      <c r="I694" s="33"/>
      <c r="J694" s="718"/>
      <c r="K694" s="68"/>
    </row>
    <row r="695" spans="1:11" ht="19.7" customHeight="1">
      <c r="A695" s="698"/>
      <c r="B695" s="47" t="s">
        <v>1132</v>
      </c>
      <c r="C695" s="572">
        <v>1</v>
      </c>
      <c r="D695" s="599" t="s">
        <v>120</v>
      </c>
      <c r="E695" s="33">
        <v>145350</v>
      </c>
      <c r="F695" s="33">
        <v>145350</v>
      </c>
      <c r="G695" s="33">
        <v>0</v>
      </c>
      <c r="H695" s="33">
        <v>0</v>
      </c>
      <c r="I695" s="33">
        <v>145350</v>
      </c>
      <c r="J695" s="718"/>
    </row>
    <row r="696" spans="1:11" ht="19.7" customHeight="1">
      <c r="A696" s="698"/>
      <c r="B696" s="47" t="s">
        <v>1139</v>
      </c>
      <c r="C696" s="572">
        <v>1</v>
      </c>
      <c r="D696" s="599" t="s">
        <v>120</v>
      </c>
      <c r="E696" s="33">
        <v>60180</v>
      </c>
      <c r="F696" s="33">
        <v>60180</v>
      </c>
      <c r="G696" s="33">
        <v>0</v>
      </c>
      <c r="H696" s="33">
        <v>0</v>
      </c>
      <c r="I696" s="33">
        <v>60180</v>
      </c>
      <c r="J696" s="718"/>
      <c r="K696" s="68"/>
    </row>
    <row r="697" spans="1:11" ht="19.7" customHeight="1">
      <c r="A697" s="698"/>
      <c r="B697" s="47" t="s">
        <v>1140</v>
      </c>
      <c r="C697" s="572">
        <v>2</v>
      </c>
      <c r="D697" s="599" t="s">
        <v>120</v>
      </c>
      <c r="E697" s="33">
        <v>6970</v>
      </c>
      <c r="F697" s="33">
        <v>13940</v>
      </c>
      <c r="G697" s="33">
        <v>0</v>
      </c>
      <c r="H697" s="33">
        <v>0</v>
      </c>
      <c r="I697" s="33">
        <v>13940</v>
      </c>
      <c r="J697" s="718"/>
      <c r="K697" s="68"/>
    </row>
    <row r="698" spans="1:11" ht="19.7" customHeight="1">
      <c r="A698" s="698"/>
      <c r="B698" s="47" t="s">
        <v>1141</v>
      </c>
      <c r="C698" s="572">
        <v>2</v>
      </c>
      <c r="D698" s="599" t="s">
        <v>120</v>
      </c>
      <c r="E698" s="33">
        <v>6970</v>
      </c>
      <c r="F698" s="33">
        <v>13940</v>
      </c>
      <c r="G698" s="33">
        <v>0</v>
      </c>
      <c r="H698" s="33">
        <v>0</v>
      </c>
      <c r="I698" s="33">
        <v>13940</v>
      </c>
      <c r="J698" s="718"/>
      <c r="K698" s="68"/>
    </row>
    <row r="699" spans="1:11" ht="19.7" customHeight="1">
      <c r="A699" s="698"/>
      <c r="B699" s="47" t="s">
        <v>1142</v>
      </c>
      <c r="C699" s="572">
        <v>6</v>
      </c>
      <c r="D699" s="599" t="s">
        <v>120</v>
      </c>
      <c r="E699" s="33">
        <v>6970</v>
      </c>
      <c r="F699" s="33">
        <v>41820</v>
      </c>
      <c r="G699" s="33">
        <v>0</v>
      </c>
      <c r="H699" s="33">
        <v>0</v>
      </c>
      <c r="I699" s="33">
        <v>41820</v>
      </c>
      <c r="J699" s="718"/>
      <c r="K699" s="68"/>
    </row>
    <row r="700" spans="1:11" ht="19.7" customHeight="1">
      <c r="A700" s="698"/>
      <c r="B700" s="47" t="s">
        <v>1143</v>
      </c>
      <c r="C700" s="572">
        <v>2</v>
      </c>
      <c r="D700" s="599" t="s">
        <v>120</v>
      </c>
      <c r="E700" s="33">
        <v>6970</v>
      </c>
      <c r="F700" s="33">
        <v>13940</v>
      </c>
      <c r="G700" s="33">
        <v>0</v>
      </c>
      <c r="H700" s="33">
        <v>0</v>
      </c>
      <c r="I700" s="33">
        <v>13940</v>
      </c>
      <c r="J700" s="718"/>
    </row>
    <row r="701" spans="1:11" ht="19.7" customHeight="1">
      <c r="A701" s="698"/>
      <c r="B701" s="47" t="s">
        <v>1138</v>
      </c>
      <c r="C701" s="572">
        <v>6</v>
      </c>
      <c r="D701" s="599" t="s">
        <v>120</v>
      </c>
      <c r="E701" s="33">
        <v>6970</v>
      </c>
      <c r="F701" s="33">
        <v>41820</v>
      </c>
      <c r="G701" s="33">
        <v>0</v>
      </c>
      <c r="H701" s="33">
        <v>0</v>
      </c>
      <c r="I701" s="33">
        <v>41820</v>
      </c>
      <c r="J701" s="718"/>
    </row>
    <row r="702" spans="1:11" ht="19.7" customHeight="1">
      <c r="A702" s="698"/>
      <c r="B702" s="47" t="s">
        <v>1137</v>
      </c>
      <c r="C702" s="572">
        <v>12</v>
      </c>
      <c r="D702" s="599" t="s">
        <v>120</v>
      </c>
      <c r="E702" s="33">
        <v>23300</v>
      </c>
      <c r="F702" s="33">
        <v>279600</v>
      </c>
      <c r="G702" s="33">
        <v>0</v>
      </c>
      <c r="H702" s="33">
        <v>0</v>
      </c>
      <c r="I702" s="33">
        <v>279600</v>
      </c>
      <c r="J702" s="718"/>
    </row>
    <row r="703" spans="1:11" ht="19.7" customHeight="1">
      <c r="A703" s="698"/>
      <c r="B703" s="47" t="s">
        <v>1136</v>
      </c>
      <c r="C703" s="572">
        <v>1</v>
      </c>
      <c r="D703" s="599" t="s">
        <v>120</v>
      </c>
      <c r="E703" s="33">
        <v>63000</v>
      </c>
      <c r="F703" s="33">
        <v>63000</v>
      </c>
      <c r="G703" s="33">
        <v>0</v>
      </c>
      <c r="H703" s="33">
        <v>0</v>
      </c>
      <c r="I703" s="33">
        <v>63000</v>
      </c>
      <c r="J703" s="718"/>
      <c r="K703" s="68"/>
    </row>
    <row r="704" spans="1:11" ht="19.7" customHeight="1">
      <c r="A704" s="698"/>
      <c r="B704" s="47" t="s">
        <v>1135</v>
      </c>
      <c r="C704" s="572">
        <v>12</v>
      </c>
      <c r="D704" s="599" t="s">
        <v>120</v>
      </c>
      <c r="E704" s="33">
        <v>13400</v>
      </c>
      <c r="F704" s="33">
        <v>160800</v>
      </c>
      <c r="G704" s="33">
        <v>0</v>
      </c>
      <c r="H704" s="33">
        <v>0</v>
      </c>
      <c r="I704" s="33">
        <v>160800</v>
      </c>
      <c r="J704" s="718"/>
      <c r="K704" s="68"/>
    </row>
    <row r="705" spans="1:11" ht="19.7" customHeight="1">
      <c r="A705" s="698"/>
      <c r="B705" s="47" t="s">
        <v>1134</v>
      </c>
      <c r="C705" s="572">
        <v>12</v>
      </c>
      <c r="D705" s="599" t="s">
        <v>120</v>
      </c>
      <c r="E705" s="33">
        <v>22100</v>
      </c>
      <c r="F705" s="33">
        <v>265200</v>
      </c>
      <c r="G705" s="33">
        <v>0</v>
      </c>
      <c r="H705" s="33">
        <v>0</v>
      </c>
      <c r="I705" s="33">
        <v>265200</v>
      </c>
      <c r="J705" s="718"/>
      <c r="K705" s="68"/>
    </row>
    <row r="706" spans="1:11" ht="19.7" customHeight="1">
      <c r="A706" s="698"/>
      <c r="B706" s="47" t="s">
        <v>121</v>
      </c>
      <c r="C706" s="572">
        <v>17</v>
      </c>
      <c r="D706" s="599" t="s">
        <v>120</v>
      </c>
      <c r="E706" s="33">
        <v>25000</v>
      </c>
      <c r="F706" s="33">
        <v>425000</v>
      </c>
      <c r="G706" s="33">
        <v>0</v>
      </c>
      <c r="H706" s="33">
        <v>0</v>
      </c>
      <c r="I706" s="33">
        <v>425000</v>
      </c>
      <c r="J706" s="718"/>
      <c r="K706" s="68"/>
    </row>
    <row r="707" spans="1:11" ht="19.7" customHeight="1">
      <c r="A707" s="698"/>
      <c r="B707" s="47" t="s">
        <v>1133</v>
      </c>
      <c r="C707" s="572">
        <v>1</v>
      </c>
      <c r="D707" s="599" t="s">
        <v>120</v>
      </c>
      <c r="E707" s="33">
        <v>43800</v>
      </c>
      <c r="F707" s="33">
        <v>43800</v>
      </c>
      <c r="G707" s="33">
        <v>0</v>
      </c>
      <c r="H707" s="33">
        <v>0</v>
      </c>
      <c r="I707" s="33">
        <v>43800</v>
      </c>
      <c r="J707" s="718"/>
      <c r="K707" s="68"/>
    </row>
    <row r="708" spans="1:11" ht="19.7" customHeight="1">
      <c r="A708" s="698"/>
      <c r="B708" s="47" t="s">
        <v>122</v>
      </c>
      <c r="C708" s="572">
        <v>1</v>
      </c>
      <c r="D708" s="599" t="s">
        <v>123</v>
      </c>
      <c r="E708" s="33">
        <v>675000</v>
      </c>
      <c r="F708" s="33">
        <v>675000</v>
      </c>
      <c r="G708" s="33">
        <v>80000</v>
      </c>
      <c r="H708" s="33">
        <v>80000</v>
      </c>
      <c r="I708" s="33">
        <v>755000</v>
      </c>
      <c r="J708" s="718"/>
      <c r="K708" s="68"/>
    </row>
    <row r="709" spans="1:11" ht="19.7" customHeight="1">
      <c r="A709" s="703"/>
      <c r="B709" s="678" t="s">
        <v>1701</v>
      </c>
      <c r="C709" s="615"/>
      <c r="D709" s="678"/>
      <c r="E709" s="562"/>
      <c r="F709" s="562"/>
      <c r="G709" s="581"/>
      <c r="H709" s="562"/>
      <c r="I709" s="562">
        <v>2568190</v>
      </c>
      <c r="J709" s="719"/>
      <c r="K709" s="69"/>
    </row>
    <row r="710" spans="1:11" ht="21.75" customHeight="1">
      <c r="A710" s="714"/>
      <c r="B710" s="620" t="s">
        <v>114</v>
      </c>
      <c r="C710" s="610"/>
      <c r="D710" s="684"/>
      <c r="E710" s="552"/>
      <c r="F710" s="552"/>
      <c r="G710" s="552"/>
      <c r="H710" s="552"/>
      <c r="I710" s="552"/>
      <c r="J710" s="720"/>
      <c r="K710" s="68"/>
    </row>
    <row r="711" spans="1:11" ht="21.75" customHeight="1">
      <c r="A711" s="698"/>
      <c r="B711" s="622" t="s">
        <v>1156</v>
      </c>
      <c r="C711" s="572"/>
      <c r="D711" s="599"/>
      <c r="E711" s="557"/>
      <c r="F711" s="557"/>
      <c r="G711" s="557"/>
      <c r="H711" s="557"/>
      <c r="I711" s="557"/>
      <c r="J711" s="710"/>
      <c r="K711" s="66"/>
    </row>
    <row r="712" spans="1:11" ht="21.75" customHeight="1">
      <c r="A712" s="698"/>
      <c r="B712" s="47" t="s">
        <v>1144</v>
      </c>
      <c r="C712" s="572">
        <v>1</v>
      </c>
      <c r="D712" s="599" t="s">
        <v>120</v>
      </c>
      <c r="E712" s="33">
        <v>15480</v>
      </c>
      <c r="F712" s="33">
        <v>15480</v>
      </c>
      <c r="G712" s="33">
        <v>1200</v>
      </c>
      <c r="H712" s="33">
        <v>1200</v>
      </c>
      <c r="I712" s="33">
        <v>16680</v>
      </c>
      <c r="J712" s="710"/>
      <c r="K712" s="66"/>
    </row>
    <row r="713" spans="1:11" ht="21.75" customHeight="1">
      <c r="A713" s="698"/>
      <c r="B713" s="47" t="s">
        <v>1145</v>
      </c>
      <c r="C713" s="572">
        <v>12</v>
      </c>
      <c r="D713" s="599" t="s">
        <v>120</v>
      </c>
      <c r="E713" s="33">
        <v>1980</v>
      </c>
      <c r="F713" s="33">
        <v>23760</v>
      </c>
      <c r="G713" s="33">
        <v>36</v>
      </c>
      <c r="H713" s="33">
        <v>432</v>
      </c>
      <c r="I713" s="33">
        <v>24192</v>
      </c>
      <c r="J713" s="710"/>
      <c r="K713" s="66"/>
    </row>
    <row r="714" spans="1:11" ht="21.75" customHeight="1">
      <c r="A714" s="698"/>
      <c r="B714" s="622" t="s">
        <v>1157</v>
      </c>
      <c r="C714" s="572"/>
      <c r="D714" s="599"/>
      <c r="E714" s="557"/>
      <c r="F714" s="557"/>
      <c r="G714" s="557"/>
      <c r="H714" s="557"/>
      <c r="I714" s="557"/>
      <c r="J714" s="710"/>
      <c r="K714" s="66"/>
    </row>
    <row r="715" spans="1:11" ht="21.75" customHeight="1">
      <c r="A715" s="698"/>
      <c r="B715" s="47" t="s">
        <v>1144</v>
      </c>
      <c r="C715" s="572">
        <v>1</v>
      </c>
      <c r="D715" s="599" t="s">
        <v>120</v>
      </c>
      <c r="E715" s="33">
        <v>15480</v>
      </c>
      <c r="F715" s="33">
        <v>15480</v>
      </c>
      <c r="G715" s="33">
        <v>1200</v>
      </c>
      <c r="H715" s="33">
        <v>1200</v>
      </c>
      <c r="I715" s="33">
        <v>16680</v>
      </c>
      <c r="J715" s="710"/>
      <c r="K715" s="66"/>
    </row>
    <row r="716" spans="1:11" ht="21.75" customHeight="1">
      <c r="A716" s="698"/>
      <c r="B716" s="47" t="s">
        <v>126</v>
      </c>
      <c r="C716" s="572">
        <v>24</v>
      </c>
      <c r="D716" s="599" t="s">
        <v>120</v>
      </c>
      <c r="E716" s="33">
        <v>189</v>
      </c>
      <c r="F716" s="33">
        <v>4536</v>
      </c>
      <c r="G716" s="33">
        <v>36</v>
      </c>
      <c r="H716" s="33">
        <v>864</v>
      </c>
      <c r="I716" s="33">
        <v>5400</v>
      </c>
      <c r="J716" s="710"/>
      <c r="K716" s="66"/>
    </row>
    <row r="717" spans="1:11" ht="21.75" customHeight="1">
      <c r="A717" s="698"/>
      <c r="B717" s="622" t="s">
        <v>1146</v>
      </c>
      <c r="C717" s="572"/>
      <c r="D717" s="599"/>
      <c r="E717" s="557"/>
      <c r="F717" s="557"/>
      <c r="G717" s="557"/>
      <c r="H717" s="557"/>
      <c r="I717" s="557"/>
      <c r="J717" s="710"/>
      <c r="K717" s="66"/>
    </row>
    <row r="718" spans="1:11" ht="21.75" customHeight="1">
      <c r="A718" s="698"/>
      <c r="B718" s="47" t="s">
        <v>125</v>
      </c>
      <c r="C718" s="572">
        <v>1</v>
      </c>
      <c r="D718" s="599" t="s">
        <v>120</v>
      </c>
      <c r="E718" s="33">
        <v>15390</v>
      </c>
      <c r="F718" s="33">
        <v>15390</v>
      </c>
      <c r="G718" s="33">
        <v>1200</v>
      </c>
      <c r="H718" s="33">
        <v>1200</v>
      </c>
      <c r="I718" s="33">
        <v>16590</v>
      </c>
      <c r="J718" s="710"/>
    </row>
    <row r="719" spans="1:11" ht="21.75" customHeight="1">
      <c r="A719" s="698"/>
      <c r="B719" s="47" t="s">
        <v>1152</v>
      </c>
      <c r="C719" s="572">
        <v>13</v>
      </c>
      <c r="D719" s="599" t="s">
        <v>120</v>
      </c>
      <c r="E719" s="33">
        <v>2340</v>
      </c>
      <c r="F719" s="33">
        <v>30420</v>
      </c>
      <c r="G719" s="33">
        <v>36</v>
      </c>
      <c r="H719" s="33">
        <v>468</v>
      </c>
      <c r="I719" s="33">
        <v>30888</v>
      </c>
      <c r="J719" s="710"/>
    </row>
    <row r="720" spans="1:11" ht="21.75" customHeight="1">
      <c r="A720" s="698"/>
      <c r="B720" s="47" t="s">
        <v>1090</v>
      </c>
      <c r="C720" s="572">
        <v>20</v>
      </c>
      <c r="D720" s="599" t="s">
        <v>120</v>
      </c>
      <c r="E720" s="33">
        <v>189</v>
      </c>
      <c r="F720" s="33">
        <v>3780</v>
      </c>
      <c r="G720" s="33">
        <v>36</v>
      </c>
      <c r="H720" s="33">
        <v>720</v>
      </c>
      <c r="I720" s="33">
        <v>4500</v>
      </c>
      <c r="J720" s="710"/>
    </row>
    <row r="721" spans="1:10" ht="21.75" customHeight="1">
      <c r="A721" s="698"/>
      <c r="B721" s="622" t="s">
        <v>1147</v>
      </c>
      <c r="C721" s="572"/>
      <c r="D721" s="599"/>
      <c r="E721" s="557"/>
      <c r="F721" s="557"/>
      <c r="G721" s="557"/>
      <c r="H721" s="557"/>
      <c r="I721" s="557"/>
      <c r="J721" s="710"/>
    </row>
    <row r="722" spans="1:10" ht="21.75" customHeight="1">
      <c r="A722" s="698"/>
      <c r="B722" s="47" t="s">
        <v>125</v>
      </c>
      <c r="C722" s="572">
        <v>1</v>
      </c>
      <c r="D722" s="599" t="s">
        <v>120</v>
      </c>
      <c r="E722" s="33">
        <v>15390</v>
      </c>
      <c r="F722" s="33">
        <v>15390</v>
      </c>
      <c r="G722" s="33">
        <v>1200</v>
      </c>
      <c r="H722" s="33">
        <v>1200</v>
      </c>
      <c r="I722" s="33">
        <v>16590</v>
      </c>
      <c r="J722" s="710"/>
    </row>
    <row r="723" spans="1:10" ht="21.75" customHeight="1">
      <c r="A723" s="698"/>
      <c r="B723" s="47" t="s">
        <v>1148</v>
      </c>
      <c r="C723" s="572">
        <v>7</v>
      </c>
      <c r="D723" s="599" t="s">
        <v>120</v>
      </c>
      <c r="E723" s="33">
        <v>2340</v>
      </c>
      <c r="F723" s="33">
        <v>16380</v>
      </c>
      <c r="G723" s="33">
        <v>36</v>
      </c>
      <c r="H723" s="33">
        <v>252</v>
      </c>
      <c r="I723" s="33">
        <v>16632</v>
      </c>
      <c r="J723" s="710"/>
    </row>
    <row r="724" spans="1:10" ht="21.75" customHeight="1">
      <c r="A724" s="698"/>
      <c r="B724" s="47" t="s">
        <v>1090</v>
      </c>
      <c r="C724" s="572">
        <v>17</v>
      </c>
      <c r="D724" s="599" t="s">
        <v>120</v>
      </c>
      <c r="E724" s="33">
        <v>189</v>
      </c>
      <c r="F724" s="33">
        <v>3213</v>
      </c>
      <c r="G724" s="33">
        <v>36</v>
      </c>
      <c r="H724" s="33">
        <v>612</v>
      </c>
      <c r="I724" s="33">
        <v>3825</v>
      </c>
      <c r="J724" s="710"/>
    </row>
    <row r="725" spans="1:10" ht="21.75" customHeight="1">
      <c r="A725" s="698"/>
      <c r="B725" s="622" t="s">
        <v>1151</v>
      </c>
      <c r="C725" s="572"/>
      <c r="D725" s="599"/>
      <c r="E725" s="557"/>
      <c r="F725" s="557"/>
      <c r="G725" s="557"/>
      <c r="H725" s="557"/>
      <c r="I725" s="557"/>
      <c r="J725" s="710"/>
    </row>
    <row r="726" spans="1:10" ht="21.75" customHeight="1">
      <c r="A726" s="703"/>
      <c r="B726" s="614" t="s">
        <v>1150</v>
      </c>
      <c r="C726" s="615">
        <v>1</v>
      </c>
      <c r="D726" s="678" t="s">
        <v>120</v>
      </c>
      <c r="E726" s="562">
        <v>14130</v>
      </c>
      <c r="F726" s="562">
        <v>14130</v>
      </c>
      <c r="G726" s="562">
        <v>1200</v>
      </c>
      <c r="H726" s="562">
        <v>1200</v>
      </c>
      <c r="I726" s="562">
        <v>15330</v>
      </c>
      <c r="J726" s="713"/>
    </row>
    <row r="727" spans="1:10" ht="20.85" customHeight="1">
      <c r="A727" s="714"/>
      <c r="B727" s="617" t="s">
        <v>1148</v>
      </c>
      <c r="C727" s="610">
        <v>2</v>
      </c>
      <c r="D727" s="684" t="s">
        <v>120</v>
      </c>
      <c r="E727" s="552">
        <v>2430</v>
      </c>
      <c r="F727" s="552">
        <v>4860</v>
      </c>
      <c r="G727" s="552">
        <v>36</v>
      </c>
      <c r="H727" s="552">
        <v>72</v>
      </c>
      <c r="I727" s="552">
        <v>4932</v>
      </c>
      <c r="J727" s="708"/>
    </row>
    <row r="728" spans="1:10" ht="20.85" customHeight="1">
      <c r="A728" s="698"/>
      <c r="B728" s="47" t="s">
        <v>1090</v>
      </c>
      <c r="C728" s="572">
        <v>13</v>
      </c>
      <c r="D728" s="599" t="s">
        <v>120</v>
      </c>
      <c r="E728" s="33">
        <v>189</v>
      </c>
      <c r="F728" s="33">
        <v>2457</v>
      </c>
      <c r="G728" s="33">
        <v>36</v>
      </c>
      <c r="H728" s="33">
        <v>468</v>
      </c>
      <c r="I728" s="33">
        <v>2925</v>
      </c>
      <c r="J728" s="710"/>
    </row>
    <row r="729" spans="1:10" ht="20.85" customHeight="1">
      <c r="A729" s="698"/>
      <c r="B729" s="622" t="s">
        <v>1149</v>
      </c>
      <c r="C729" s="572"/>
      <c r="D729" s="599"/>
      <c r="E729" s="557"/>
      <c r="F729" s="557"/>
      <c r="G729" s="557"/>
      <c r="H729" s="557"/>
      <c r="I729" s="557"/>
      <c r="J729" s="710"/>
    </row>
    <row r="730" spans="1:10" ht="20.85" customHeight="1">
      <c r="A730" s="698"/>
      <c r="B730" s="47" t="s">
        <v>1150</v>
      </c>
      <c r="C730" s="572">
        <v>1</v>
      </c>
      <c r="D730" s="599" t="s">
        <v>120</v>
      </c>
      <c r="E730" s="33">
        <v>14130</v>
      </c>
      <c r="F730" s="33">
        <v>14130</v>
      </c>
      <c r="G730" s="33">
        <v>1200</v>
      </c>
      <c r="H730" s="33">
        <v>1200</v>
      </c>
      <c r="I730" s="33">
        <v>15330</v>
      </c>
      <c r="J730" s="710"/>
    </row>
    <row r="731" spans="1:10" ht="20.85" customHeight="1">
      <c r="A731" s="698"/>
      <c r="B731" s="47" t="s">
        <v>1148</v>
      </c>
      <c r="C731" s="572">
        <v>2</v>
      </c>
      <c r="D731" s="599" t="s">
        <v>120</v>
      </c>
      <c r="E731" s="33">
        <v>2340</v>
      </c>
      <c r="F731" s="33">
        <v>4680</v>
      </c>
      <c r="G731" s="33">
        <v>36</v>
      </c>
      <c r="H731" s="33">
        <v>72</v>
      </c>
      <c r="I731" s="33">
        <v>4752</v>
      </c>
      <c r="J731" s="710"/>
    </row>
    <row r="732" spans="1:10" ht="20.85" customHeight="1">
      <c r="A732" s="698"/>
      <c r="B732" s="47" t="s">
        <v>1090</v>
      </c>
      <c r="C732" s="572">
        <v>13</v>
      </c>
      <c r="D732" s="599" t="s">
        <v>120</v>
      </c>
      <c r="E732" s="33">
        <v>189</v>
      </c>
      <c r="F732" s="33">
        <v>2457</v>
      </c>
      <c r="G732" s="33">
        <v>36</v>
      </c>
      <c r="H732" s="33">
        <v>468</v>
      </c>
      <c r="I732" s="33">
        <v>2925</v>
      </c>
      <c r="J732" s="710"/>
    </row>
    <row r="733" spans="1:10" ht="20.85" customHeight="1">
      <c r="A733" s="698"/>
      <c r="B733" s="622" t="s">
        <v>1153</v>
      </c>
      <c r="C733" s="572"/>
      <c r="D733" s="599"/>
      <c r="E733" s="557"/>
      <c r="F733" s="557"/>
      <c r="G733" s="557"/>
      <c r="H733" s="557"/>
      <c r="I733" s="557"/>
      <c r="J733" s="710"/>
    </row>
    <row r="734" spans="1:10" ht="20.85" customHeight="1">
      <c r="A734" s="698"/>
      <c r="B734" s="47" t="s">
        <v>1150</v>
      </c>
      <c r="C734" s="572">
        <v>1</v>
      </c>
      <c r="D734" s="599" t="s">
        <v>120</v>
      </c>
      <c r="E734" s="33">
        <v>14130</v>
      </c>
      <c r="F734" s="33">
        <v>14130</v>
      </c>
      <c r="G734" s="33">
        <v>1200</v>
      </c>
      <c r="H734" s="33">
        <v>1200</v>
      </c>
      <c r="I734" s="33">
        <v>15330</v>
      </c>
      <c r="J734" s="710"/>
    </row>
    <row r="735" spans="1:10" ht="20.85" customHeight="1">
      <c r="A735" s="698"/>
      <c r="B735" s="47" t="s">
        <v>1148</v>
      </c>
      <c r="C735" s="572">
        <v>8</v>
      </c>
      <c r="D735" s="599" t="s">
        <v>120</v>
      </c>
      <c r="E735" s="33">
        <v>2340</v>
      </c>
      <c r="F735" s="33">
        <v>18720</v>
      </c>
      <c r="G735" s="33">
        <v>36</v>
      </c>
      <c r="H735" s="33">
        <v>288</v>
      </c>
      <c r="I735" s="33">
        <v>19008</v>
      </c>
      <c r="J735" s="710"/>
    </row>
    <row r="736" spans="1:10" ht="20.85" customHeight="1">
      <c r="A736" s="698"/>
      <c r="B736" s="47" t="s">
        <v>1090</v>
      </c>
      <c r="C736" s="572">
        <v>19</v>
      </c>
      <c r="D736" s="599" t="s">
        <v>120</v>
      </c>
      <c r="E736" s="33">
        <v>189</v>
      </c>
      <c r="F736" s="33">
        <v>3591</v>
      </c>
      <c r="G736" s="33">
        <v>36</v>
      </c>
      <c r="H736" s="33">
        <v>684</v>
      </c>
      <c r="I736" s="33">
        <v>4275</v>
      </c>
      <c r="J736" s="710"/>
    </row>
    <row r="737" spans="1:11" ht="20.85" customHeight="1">
      <c r="A737" s="698"/>
      <c r="B737" s="622" t="s">
        <v>1154</v>
      </c>
      <c r="C737" s="572"/>
      <c r="D737" s="599"/>
      <c r="E737" s="557"/>
      <c r="F737" s="557"/>
      <c r="G737" s="557"/>
      <c r="H737" s="557"/>
      <c r="I737" s="557"/>
      <c r="J737" s="710"/>
    </row>
    <row r="738" spans="1:11" ht="20.85" customHeight="1">
      <c r="A738" s="698"/>
      <c r="B738" s="47" t="s">
        <v>1150</v>
      </c>
      <c r="C738" s="572">
        <v>1</v>
      </c>
      <c r="D738" s="599" t="s">
        <v>120</v>
      </c>
      <c r="E738" s="33">
        <v>14130</v>
      </c>
      <c r="F738" s="33">
        <v>14130</v>
      </c>
      <c r="G738" s="33">
        <v>1200</v>
      </c>
      <c r="H738" s="33">
        <v>1200</v>
      </c>
      <c r="I738" s="33">
        <v>15330</v>
      </c>
      <c r="J738" s="710"/>
    </row>
    <row r="739" spans="1:11" ht="20.85" customHeight="1">
      <c r="A739" s="698"/>
      <c r="B739" s="47" t="s">
        <v>1148</v>
      </c>
      <c r="C739" s="572">
        <v>5</v>
      </c>
      <c r="D739" s="599" t="s">
        <v>120</v>
      </c>
      <c r="E739" s="33">
        <v>2340</v>
      </c>
      <c r="F739" s="33">
        <v>11700</v>
      </c>
      <c r="G739" s="33">
        <v>36</v>
      </c>
      <c r="H739" s="33">
        <v>180</v>
      </c>
      <c r="I739" s="33">
        <v>11880</v>
      </c>
      <c r="J739" s="710"/>
    </row>
    <row r="740" spans="1:11" ht="20.85" customHeight="1">
      <c r="A740" s="698"/>
      <c r="B740" s="47" t="s">
        <v>1090</v>
      </c>
      <c r="C740" s="572">
        <v>16</v>
      </c>
      <c r="D740" s="599" t="s">
        <v>120</v>
      </c>
      <c r="E740" s="33">
        <v>189</v>
      </c>
      <c r="F740" s="33">
        <v>3024</v>
      </c>
      <c r="G740" s="33">
        <v>36</v>
      </c>
      <c r="H740" s="33">
        <v>576</v>
      </c>
      <c r="I740" s="33">
        <v>3600</v>
      </c>
      <c r="J740" s="710"/>
    </row>
    <row r="741" spans="1:11" ht="20.85" customHeight="1">
      <c r="A741" s="698"/>
      <c r="B741" s="622" t="s">
        <v>1155</v>
      </c>
      <c r="C741" s="572"/>
      <c r="D741" s="599"/>
      <c r="E741" s="557"/>
      <c r="F741" s="557"/>
      <c r="G741" s="557"/>
      <c r="H741" s="557"/>
      <c r="I741" s="557"/>
      <c r="J741" s="710"/>
    </row>
    <row r="742" spans="1:11" ht="20.85" customHeight="1">
      <c r="A742" s="698"/>
      <c r="B742" s="47" t="s">
        <v>1150</v>
      </c>
      <c r="C742" s="572">
        <v>1</v>
      </c>
      <c r="D742" s="599" t="s">
        <v>120</v>
      </c>
      <c r="E742" s="33">
        <v>14130</v>
      </c>
      <c r="F742" s="33">
        <v>14130</v>
      </c>
      <c r="G742" s="33">
        <v>1200</v>
      </c>
      <c r="H742" s="33">
        <v>1200</v>
      </c>
      <c r="I742" s="33">
        <v>15330</v>
      </c>
      <c r="J742" s="710"/>
    </row>
    <row r="743" spans="1:11" ht="20.85" customHeight="1">
      <c r="A743" s="698"/>
      <c r="B743" s="47" t="s">
        <v>1148</v>
      </c>
      <c r="C743" s="572">
        <v>5</v>
      </c>
      <c r="D743" s="599" t="s">
        <v>120</v>
      </c>
      <c r="E743" s="33">
        <v>2340</v>
      </c>
      <c r="F743" s="33">
        <v>11700</v>
      </c>
      <c r="G743" s="33">
        <v>36</v>
      </c>
      <c r="H743" s="33">
        <v>180</v>
      </c>
      <c r="I743" s="33">
        <v>11880</v>
      </c>
      <c r="J743" s="710"/>
    </row>
    <row r="744" spans="1:11" ht="20.85" customHeight="1">
      <c r="A744" s="703"/>
      <c r="B744" s="614" t="s">
        <v>1090</v>
      </c>
      <c r="C744" s="615">
        <v>16</v>
      </c>
      <c r="D744" s="678" t="s">
        <v>120</v>
      </c>
      <c r="E744" s="562">
        <v>189</v>
      </c>
      <c r="F744" s="562">
        <v>3024</v>
      </c>
      <c r="G744" s="562">
        <v>36</v>
      </c>
      <c r="H744" s="562">
        <v>576</v>
      </c>
      <c r="I744" s="562">
        <v>3600</v>
      </c>
      <c r="J744" s="713"/>
    </row>
    <row r="745" spans="1:11" ht="21.75" customHeight="1">
      <c r="A745" s="714"/>
      <c r="B745" s="639" t="s">
        <v>793</v>
      </c>
      <c r="C745" s="610"/>
      <c r="D745" s="684"/>
      <c r="E745" s="568"/>
      <c r="F745" s="568"/>
      <c r="G745" s="568"/>
      <c r="H745" s="568"/>
      <c r="I745" s="568"/>
      <c r="J745" s="708"/>
    </row>
    <row r="746" spans="1:11" ht="21.75" customHeight="1">
      <c r="A746" s="698"/>
      <c r="B746" s="47" t="s">
        <v>1150</v>
      </c>
      <c r="C746" s="572">
        <v>1</v>
      </c>
      <c r="D746" s="599" t="s">
        <v>120</v>
      </c>
      <c r="E746" s="33">
        <v>14130</v>
      </c>
      <c r="F746" s="33">
        <v>14130</v>
      </c>
      <c r="G746" s="33">
        <v>1200</v>
      </c>
      <c r="H746" s="33">
        <v>1200</v>
      </c>
      <c r="I746" s="33">
        <v>15330</v>
      </c>
      <c r="J746" s="710"/>
    </row>
    <row r="747" spans="1:11" ht="21.75" customHeight="1">
      <c r="A747" s="698"/>
      <c r="B747" s="47" t="s">
        <v>1148</v>
      </c>
      <c r="C747" s="572">
        <v>3</v>
      </c>
      <c r="D747" s="599" t="s">
        <v>120</v>
      </c>
      <c r="E747" s="33">
        <v>2340</v>
      </c>
      <c r="F747" s="33">
        <v>7020</v>
      </c>
      <c r="G747" s="33">
        <v>36</v>
      </c>
      <c r="H747" s="33">
        <v>108</v>
      </c>
      <c r="I747" s="33">
        <v>7128</v>
      </c>
      <c r="J747" s="710"/>
    </row>
    <row r="748" spans="1:11" ht="21.75" customHeight="1">
      <c r="A748" s="698"/>
      <c r="B748" s="47" t="s">
        <v>1090</v>
      </c>
      <c r="C748" s="572">
        <v>12</v>
      </c>
      <c r="D748" s="599" t="s">
        <v>120</v>
      </c>
      <c r="E748" s="33">
        <v>189</v>
      </c>
      <c r="F748" s="33">
        <v>2268</v>
      </c>
      <c r="G748" s="33">
        <v>36</v>
      </c>
      <c r="H748" s="33">
        <v>432</v>
      </c>
      <c r="I748" s="33">
        <v>2700</v>
      </c>
      <c r="J748" s="710"/>
    </row>
    <row r="749" spans="1:11" ht="21.75" customHeight="1">
      <c r="A749" s="698"/>
      <c r="B749" s="47"/>
      <c r="C749" s="572"/>
      <c r="D749" s="599"/>
      <c r="E749" s="33"/>
      <c r="F749" s="721"/>
      <c r="G749" s="33"/>
      <c r="H749" s="721"/>
      <c r="I749" s="33"/>
      <c r="J749" s="710"/>
    </row>
    <row r="750" spans="1:11" ht="21.75" customHeight="1">
      <c r="A750" s="698"/>
      <c r="B750" s="667" t="s">
        <v>1702</v>
      </c>
      <c r="C750" s="722"/>
      <c r="D750" s="556"/>
      <c r="E750" s="557"/>
      <c r="F750" s="721"/>
      <c r="G750" s="33"/>
      <c r="H750" s="721"/>
      <c r="I750" s="721">
        <v>323562</v>
      </c>
      <c r="J750" s="723"/>
      <c r="K750" s="69"/>
    </row>
    <row r="751" spans="1:11" ht="21.75" customHeight="1">
      <c r="A751" s="698"/>
      <c r="B751" s="555" t="s">
        <v>115</v>
      </c>
      <c r="C751" s="722"/>
      <c r="D751" s="556"/>
      <c r="E751" s="557"/>
      <c r="F751" s="724"/>
      <c r="G751" s="557"/>
      <c r="H751" s="724"/>
      <c r="I751" s="724"/>
      <c r="J751" s="723"/>
      <c r="K751" s="69"/>
    </row>
    <row r="752" spans="1:11" ht="21.75" customHeight="1">
      <c r="A752" s="698"/>
      <c r="B752" s="47" t="s">
        <v>1158</v>
      </c>
      <c r="C752" s="572">
        <v>151.80000000000001</v>
      </c>
      <c r="D752" s="599" t="s">
        <v>128</v>
      </c>
      <c r="E752" s="33">
        <v>84</v>
      </c>
      <c r="F752" s="33">
        <v>12751</v>
      </c>
      <c r="G752" s="33">
        <v>25</v>
      </c>
      <c r="H752" s="33">
        <v>3795</v>
      </c>
      <c r="I752" s="721">
        <v>16546</v>
      </c>
      <c r="J752" s="725"/>
      <c r="K752" s="70"/>
    </row>
    <row r="753" spans="1:11" ht="21.75" customHeight="1">
      <c r="A753" s="698"/>
      <c r="B753" s="47" t="s">
        <v>129</v>
      </c>
      <c r="C753" s="572">
        <v>145.19999999999999</v>
      </c>
      <c r="D753" s="599" t="s">
        <v>128</v>
      </c>
      <c r="E753" s="33">
        <v>255</v>
      </c>
      <c r="F753" s="33">
        <v>37026</v>
      </c>
      <c r="G753" s="33">
        <v>48</v>
      </c>
      <c r="H753" s="33">
        <v>6970</v>
      </c>
      <c r="I753" s="721">
        <v>43996</v>
      </c>
      <c r="J753" s="718"/>
      <c r="K753" s="68"/>
    </row>
    <row r="754" spans="1:11" ht="21.75" customHeight="1">
      <c r="A754" s="698"/>
      <c r="B754" s="47" t="s">
        <v>1159</v>
      </c>
      <c r="C754" s="674">
        <v>81.400000000000006</v>
      </c>
      <c r="D754" s="599" t="s">
        <v>128</v>
      </c>
      <c r="E754" s="33">
        <v>481</v>
      </c>
      <c r="F754" s="33">
        <v>39153</v>
      </c>
      <c r="G754" s="33">
        <v>42</v>
      </c>
      <c r="H754" s="33">
        <v>3419</v>
      </c>
      <c r="I754" s="721">
        <v>42572</v>
      </c>
      <c r="J754" s="718"/>
      <c r="K754" s="68"/>
    </row>
    <row r="755" spans="1:11" ht="21.75" customHeight="1">
      <c r="A755" s="698"/>
      <c r="B755" s="47" t="s">
        <v>130</v>
      </c>
      <c r="C755" s="572">
        <v>431.2</v>
      </c>
      <c r="D755" s="599" t="s">
        <v>128</v>
      </c>
      <c r="E755" s="33">
        <v>129</v>
      </c>
      <c r="F755" s="33">
        <v>55625</v>
      </c>
      <c r="G755" s="33">
        <v>38</v>
      </c>
      <c r="H755" s="33">
        <v>16386</v>
      </c>
      <c r="I755" s="721">
        <v>72011</v>
      </c>
      <c r="J755" s="718"/>
      <c r="K755" s="68"/>
    </row>
    <row r="756" spans="1:11" ht="21.75" customHeight="1">
      <c r="A756" s="698"/>
      <c r="B756" s="47" t="s">
        <v>143</v>
      </c>
      <c r="C756" s="572">
        <v>107.8</v>
      </c>
      <c r="D756" s="599" t="s">
        <v>128</v>
      </c>
      <c r="E756" s="33">
        <v>63</v>
      </c>
      <c r="F756" s="33">
        <v>6791</v>
      </c>
      <c r="G756" s="33">
        <v>28</v>
      </c>
      <c r="H756" s="33">
        <v>3018</v>
      </c>
      <c r="I756" s="721">
        <v>9809</v>
      </c>
      <c r="J756" s="718"/>
      <c r="K756" s="68"/>
    </row>
    <row r="757" spans="1:11" ht="21.75" customHeight="1">
      <c r="A757" s="698"/>
      <c r="B757" s="47" t="s">
        <v>131</v>
      </c>
      <c r="C757" s="572">
        <v>7263</v>
      </c>
      <c r="D757" s="599" t="s">
        <v>128</v>
      </c>
      <c r="E757" s="33">
        <v>31</v>
      </c>
      <c r="F757" s="33">
        <v>225153</v>
      </c>
      <c r="G757" s="33">
        <v>22</v>
      </c>
      <c r="H757" s="33">
        <v>159786</v>
      </c>
      <c r="I757" s="721">
        <v>384939</v>
      </c>
      <c r="J757" s="718"/>
      <c r="K757" s="68"/>
    </row>
    <row r="758" spans="1:11" ht="21.75" customHeight="1">
      <c r="A758" s="698"/>
      <c r="B758" s="47" t="s">
        <v>1160</v>
      </c>
      <c r="C758" s="674">
        <v>22</v>
      </c>
      <c r="D758" s="599" t="s">
        <v>128</v>
      </c>
      <c r="E758" s="33">
        <v>44</v>
      </c>
      <c r="F758" s="33">
        <v>968</v>
      </c>
      <c r="G758" s="33">
        <v>27</v>
      </c>
      <c r="H758" s="33">
        <v>594</v>
      </c>
      <c r="I758" s="721">
        <v>1562</v>
      </c>
      <c r="J758" s="718"/>
      <c r="K758" s="68"/>
    </row>
    <row r="759" spans="1:11" ht="21.75" customHeight="1">
      <c r="A759" s="698"/>
      <c r="B759" s="47" t="s">
        <v>1161</v>
      </c>
      <c r="C759" s="572">
        <v>11</v>
      </c>
      <c r="D759" s="599" t="s">
        <v>128</v>
      </c>
      <c r="E759" s="33">
        <v>16</v>
      </c>
      <c r="F759" s="33">
        <v>176</v>
      </c>
      <c r="G759" s="33">
        <v>23</v>
      </c>
      <c r="H759" s="33">
        <v>253</v>
      </c>
      <c r="I759" s="721">
        <v>429</v>
      </c>
      <c r="J759" s="718"/>
      <c r="K759" s="68"/>
    </row>
    <row r="760" spans="1:11" ht="21.75" customHeight="1">
      <c r="A760" s="698"/>
      <c r="B760" s="47" t="s">
        <v>132</v>
      </c>
      <c r="C760" s="572">
        <v>1</v>
      </c>
      <c r="D760" s="599" t="s">
        <v>123</v>
      </c>
      <c r="E760" s="33">
        <v>75528</v>
      </c>
      <c r="F760" s="33">
        <v>75528</v>
      </c>
      <c r="G760" s="33">
        <v>22658</v>
      </c>
      <c r="H760" s="33">
        <v>22658</v>
      </c>
      <c r="I760" s="721">
        <v>98186</v>
      </c>
      <c r="J760" s="718"/>
      <c r="K760" s="68"/>
    </row>
    <row r="761" spans="1:11" ht="21.75" customHeight="1">
      <c r="A761" s="703"/>
      <c r="B761" s="678" t="s">
        <v>1703</v>
      </c>
      <c r="C761" s="682"/>
      <c r="D761" s="678"/>
      <c r="E761" s="562"/>
      <c r="F761" s="726"/>
      <c r="G761" s="562"/>
      <c r="H761" s="726"/>
      <c r="I761" s="726">
        <v>670050</v>
      </c>
      <c r="J761" s="719"/>
      <c r="K761" s="69"/>
    </row>
    <row r="762" spans="1:11" ht="21.75" customHeight="1">
      <c r="A762" s="714"/>
      <c r="B762" s="620" t="s">
        <v>116</v>
      </c>
      <c r="C762" s="727"/>
      <c r="D762" s="671"/>
      <c r="E762" s="568"/>
      <c r="F762" s="728"/>
      <c r="G762" s="568"/>
      <c r="H762" s="728"/>
      <c r="I762" s="728"/>
      <c r="J762" s="729"/>
      <c r="K762" s="69"/>
    </row>
    <row r="763" spans="1:11" ht="21.75" customHeight="1">
      <c r="A763" s="698"/>
      <c r="B763" s="47" t="s">
        <v>1162</v>
      </c>
      <c r="C763" s="572">
        <v>616</v>
      </c>
      <c r="D763" s="599" t="s">
        <v>128</v>
      </c>
      <c r="E763" s="33">
        <v>100</v>
      </c>
      <c r="F763" s="33">
        <v>61600</v>
      </c>
      <c r="G763" s="33">
        <v>25</v>
      </c>
      <c r="H763" s="33">
        <v>15400</v>
      </c>
      <c r="I763" s="721">
        <v>77000</v>
      </c>
      <c r="J763" s="725"/>
      <c r="K763" s="70"/>
    </row>
    <row r="764" spans="1:11" ht="21.75" customHeight="1">
      <c r="A764" s="698"/>
      <c r="B764" s="47" t="s">
        <v>1163</v>
      </c>
      <c r="C764" s="572">
        <v>154</v>
      </c>
      <c r="D764" s="599" t="s">
        <v>128</v>
      </c>
      <c r="E764" s="33">
        <v>71</v>
      </c>
      <c r="F764" s="33">
        <v>10934</v>
      </c>
      <c r="G764" s="33">
        <v>22</v>
      </c>
      <c r="H764" s="33">
        <v>3388</v>
      </c>
      <c r="I764" s="721">
        <v>14322</v>
      </c>
      <c r="J764" s="718"/>
    </row>
    <row r="765" spans="1:11" ht="21.75" customHeight="1">
      <c r="A765" s="698"/>
      <c r="B765" s="47" t="s">
        <v>134</v>
      </c>
      <c r="C765" s="572">
        <v>23.1</v>
      </c>
      <c r="D765" s="599" t="s">
        <v>128</v>
      </c>
      <c r="E765" s="33">
        <v>356.69</v>
      </c>
      <c r="F765" s="33">
        <v>8240</v>
      </c>
      <c r="G765" s="33">
        <v>55</v>
      </c>
      <c r="H765" s="33">
        <v>1271</v>
      </c>
      <c r="I765" s="721">
        <v>9511</v>
      </c>
      <c r="J765" s="718"/>
      <c r="K765" s="68"/>
    </row>
    <row r="766" spans="1:11" ht="21.75" customHeight="1">
      <c r="A766" s="698"/>
      <c r="B766" s="47" t="s">
        <v>1164</v>
      </c>
      <c r="C766" s="572">
        <v>405.6</v>
      </c>
      <c r="D766" s="599" t="s">
        <v>128</v>
      </c>
      <c r="E766" s="33">
        <v>181.07</v>
      </c>
      <c r="F766" s="33">
        <v>73442</v>
      </c>
      <c r="G766" s="33">
        <v>40</v>
      </c>
      <c r="H766" s="33">
        <v>16224</v>
      </c>
      <c r="I766" s="721">
        <v>89666</v>
      </c>
      <c r="J766" s="718"/>
    </row>
    <row r="767" spans="1:11" ht="21.75" customHeight="1">
      <c r="A767" s="698"/>
      <c r="B767" s="47" t="s">
        <v>135</v>
      </c>
      <c r="C767" s="572">
        <v>556.4</v>
      </c>
      <c r="D767" s="599" t="s">
        <v>128</v>
      </c>
      <c r="E767" s="33">
        <v>125.85</v>
      </c>
      <c r="F767" s="33">
        <v>70023</v>
      </c>
      <c r="G767" s="33">
        <v>30</v>
      </c>
      <c r="H767" s="33">
        <v>16692</v>
      </c>
      <c r="I767" s="721">
        <v>86715</v>
      </c>
      <c r="J767" s="718"/>
      <c r="K767" s="68"/>
    </row>
    <row r="768" spans="1:11" ht="21.75" customHeight="1">
      <c r="A768" s="698"/>
      <c r="B768" s="47" t="s">
        <v>937</v>
      </c>
      <c r="C768" s="572">
        <v>1565.2</v>
      </c>
      <c r="D768" s="599" t="s">
        <v>128</v>
      </c>
      <c r="E768" s="33">
        <v>38.950000000000003</v>
      </c>
      <c r="F768" s="33">
        <v>60965</v>
      </c>
      <c r="G768" s="33">
        <v>25</v>
      </c>
      <c r="H768" s="33">
        <v>39130</v>
      </c>
      <c r="I768" s="721">
        <v>100095</v>
      </c>
      <c r="J768" s="718"/>
    </row>
    <row r="769" spans="1:11" ht="21.75" customHeight="1">
      <c r="A769" s="698"/>
      <c r="B769" s="47" t="s">
        <v>136</v>
      </c>
      <c r="C769" s="572">
        <v>707.2</v>
      </c>
      <c r="D769" s="599" t="s">
        <v>128</v>
      </c>
      <c r="E769" s="33">
        <v>60.44</v>
      </c>
      <c r="F769" s="33">
        <v>42743</v>
      </c>
      <c r="G769" s="33">
        <v>20</v>
      </c>
      <c r="H769" s="33">
        <v>14144</v>
      </c>
      <c r="I769" s="721">
        <v>56887</v>
      </c>
      <c r="J769" s="718"/>
      <c r="K769" s="68"/>
    </row>
    <row r="770" spans="1:11" ht="21.75" customHeight="1">
      <c r="A770" s="698"/>
      <c r="B770" s="47" t="s">
        <v>137</v>
      </c>
      <c r="C770" s="572">
        <v>1186.9000000000001</v>
      </c>
      <c r="D770" s="599" t="s">
        <v>128</v>
      </c>
      <c r="E770" s="33">
        <v>38.950000000000003</v>
      </c>
      <c r="F770" s="33">
        <v>46230</v>
      </c>
      <c r="G770" s="33">
        <v>16</v>
      </c>
      <c r="H770" s="33">
        <v>18990</v>
      </c>
      <c r="I770" s="721">
        <v>65220</v>
      </c>
      <c r="J770" s="718"/>
      <c r="K770" s="68"/>
    </row>
    <row r="771" spans="1:11" ht="21.75" customHeight="1">
      <c r="A771" s="698"/>
      <c r="B771" s="47" t="s">
        <v>1165</v>
      </c>
      <c r="C771" s="572">
        <v>176</v>
      </c>
      <c r="D771" s="599" t="s">
        <v>128</v>
      </c>
      <c r="E771" s="33">
        <v>22.36</v>
      </c>
      <c r="F771" s="33">
        <v>3935</v>
      </c>
      <c r="G771" s="33">
        <v>12</v>
      </c>
      <c r="H771" s="33">
        <v>2112</v>
      </c>
      <c r="I771" s="721">
        <v>6047</v>
      </c>
      <c r="J771" s="718"/>
    </row>
    <row r="772" spans="1:11" ht="21.75" customHeight="1">
      <c r="A772" s="698"/>
      <c r="B772" s="47" t="s">
        <v>1166</v>
      </c>
      <c r="C772" s="572">
        <v>1641</v>
      </c>
      <c r="D772" s="599" t="s">
        <v>128</v>
      </c>
      <c r="E772" s="33">
        <v>13.59</v>
      </c>
      <c r="F772" s="33">
        <v>22301</v>
      </c>
      <c r="G772" s="33">
        <v>10</v>
      </c>
      <c r="H772" s="33">
        <v>16410</v>
      </c>
      <c r="I772" s="721">
        <v>38711</v>
      </c>
      <c r="J772" s="718"/>
    </row>
    <row r="773" spans="1:11" ht="21.75" customHeight="1">
      <c r="A773" s="698"/>
      <c r="B773" s="47" t="s">
        <v>138</v>
      </c>
      <c r="C773" s="730">
        <v>23551.31</v>
      </c>
      <c r="D773" s="599" t="s">
        <v>128</v>
      </c>
      <c r="E773" s="33">
        <v>9.01</v>
      </c>
      <c r="F773" s="33">
        <v>212197</v>
      </c>
      <c r="G773" s="33">
        <v>7</v>
      </c>
      <c r="H773" s="33">
        <v>164859</v>
      </c>
      <c r="I773" s="721">
        <v>377056</v>
      </c>
      <c r="J773" s="718"/>
      <c r="K773" s="68"/>
    </row>
    <row r="774" spans="1:11" ht="21.75" customHeight="1">
      <c r="A774" s="698"/>
      <c r="B774" s="47" t="s">
        <v>139</v>
      </c>
      <c r="C774" s="572">
        <v>1</v>
      </c>
      <c r="D774" s="599" t="s">
        <v>123</v>
      </c>
      <c r="E774" s="33">
        <v>61261</v>
      </c>
      <c r="F774" s="33">
        <v>61261</v>
      </c>
      <c r="G774" s="33">
        <v>18378</v>
      </c>
      <c r="H774" s="33">
        <v>18378</v>
      </c>
      <c r="I774" s="721">
        <v>79639</v>
      </c>
      <c r="J774" s="718"/>
      <c r="K774" s="68"/>
    </row>
    <row r="775" spans="1:11" ht="21.75" customHeight="1">
      <c r="A775" s="698"/>
      <c r="B775" s="47"/>
      <c r="C775" s="674"/>
      <c r="D775" s="599"/>
      <c r="E775" s="33"/>
      <c r="F775" s="721"/>
      <c r="G775" s="33"/>
      <c r="H775" s="721"/>
      <c r="I775" s="721"/>
      <c r="J775" s="718"/>
    </row>
    <row r="776" spans="1:11" ht="21.75" customHeight="1">
      <c r="A776" s="698"/>
      <c r="B776" s="47"/>
      <c r="C776" s="674"/>
      <c r="D776" s="599"/>
      <c r="E776" s="33"/>
      <c r="F776" s="721"/>
      <c r="G776" s="33"/>
      <c r="H776" s="721"/>
      <c r="I776" s="721"/>
      <c r="J776" s="718"/>
      <c r="K776" s="68"/>
    </row>
    <row r="777" spans="1:11" ht="21.75" customHeight="1">
      <c r="A777" s="698"/>
      <c r="B777" s="47"/>
      <c r="C777" s="572"/>
      <c r="D777" s="599"/>
      <c r="E777" s="33"/>
      <c r="F777" s="721"/>
      <c r="G777" s="33"/>
      <c r="H777" s="721"/>
      <c r="I777" s="33"/>
      <c r="J777" s="710"/>
    </row>
    <row r="778" spans="1:11" ht="21.75" customHeight="1">
      <c r="A778" s="703"/>
      <c r="B778" s="678" t="s">
        <v>1704</v>
      </c>
      <c r="C778" s="731"/>
      <c r="D778" s="35"/>
      <c r="E778" s="596"/>
      <c r="F778" s="726"/>
      <c r="G778" s="562"/>
      <c r="H778" s="726"/>
      <c r="I778" s="726">
        <v>1000869</v>
      </c>
      <c r="J778" s="719"/>
      <c r="K778" s="69"/>
    </row>
    <row r="779" spans="1:11" ht="21.75" customHeight="1">
      <c r="A779" s="714"/>
      <c r="B779" s="620" t="s">
        <v>117</v>
      </c>
      <c r="C779" s="727"/>
      <c r="D779" s="671"/>
      <c r="E779" s="568"/>
      <c r="F779" s="728"/>
      <c r="G779" s="568"/>
      <c r="H779" s="728"/>
      <c r="I779" s="728"/>
      <c r="J779" s="729"/>
      <c r="K779" s="69"/>
    </row>
    <row r="780" spans="1:11" ht="21.75" customHeight="1">
      <c r="A780" s="698"/>
      <c r="B780" s="47" t="s">
        <v>1167</v>
      </c>
      <c r="C780" s="572">
        <v>224</v>
      </c>
      <c r="D780" s="599" t="s">
        <v>120</v>
      </c>
      <c r="E780" s="33">
        <v>250</v>
      </c>
      <c r="F780" s="33">
        <v>56000</v>
      </c>
      <c r="G780" s="33">
        <v>115</v>
      </c>
      <c r="H780" s="33">
        <v>25760</v>
      </c>
      <c r="I780" s="33">
        <v>81760</v>
      </c>
      <c r="J780" s="725"/>
      <c r="K780" s="70"/>
    </row>
    <row r="781" spans="1:11" ht="21.75" customHeight="1">
      <c r="A781" s="698"/>
      <c r="B781" s="47" t="s">
        <v>1169</v>
      </c>
      <c r="C781" s="572"/>
      <c r="D781" s="599"/>
      <c r="E781" s="33"/>
      <c r="F781" s="721"/>
      <c r="G781" s="33"/>
      <c r="H781" s="721"/>
      <c r="I781" s="721"/>
      <c r="J781" s="718"/>
      <c r="K781" s="68"/>
    </row>
    <row r="782" spans="1:11" ht="21.75" customHeight="1">
      <c r="A782" s="698"/>
      <c r="B782" s="47" t="s">
        <v>1168</v>
      </c>
      <c r="C782" s="572"/>
      <c r="D782" s="599"/>
      <c r="E782" s="33"/>
      <c r="F782" s="721"/>
      <c r="G782" s="33"/>
      <c r="H782" s="721"/>
      <c r="I782" s="721"/>
      <c r="J782" s="718"/>
      <c r="K782" s="68"/>
    </row>
    <row r="783" spans="1:11" ht="21.75" customHeight="1">
      <c r="A783" s="698"/>
      <c r="B783" s="47" t="s">
        <v>1114</v>
      </c>
      <c r="C783" s="572"/>
      <c r="D783" s="599"/>
      <c r="E783" s="33"/>
      <c r="F783" s="721"/>
      <c r="G783" s="33"/>
      <c r="H783" s="721"/>
      <c r="I783" s="721"/>
      <c r="J783" s="725"/>
      <c r="K783" s="70"/>
    </row>
    <row r="784" spans="1:11" ht="21.75" customHeight="1">
      <c r="A784" s="698"/>
      <c r="B784" s="47" t="s">
        <v>1170</v>
      </c>
      <c r="C784" s="572">
        <v>61</v>
      </c>
      <c r="D784" s="599" t="s">
        <v>120</v>
      </c>
      <c r="E784" s="33">
        <v>400</v>
      </c>
      <c r="F784" s="33">
        <v>24400</v>
      </c>
      <c r="G784" s="33">
        <v>135</v>
      </c>
      <c r="H784" s="33">
        <v>8235</v>
      </c>
      <c r="I784" s="33">
        <v>32635</v>
      </c>
      <c r="J784" s="725"/>
      <c r="K784" s="70"/>
    </row>
    <row r="785" spans="1:11" ht="21.75" customHeight="1">
      <c r="A785" s="698"/>
      <c r="B785" s="47" t="s">
        <v>1171</v>
      </c>
      <c r="C785" s="572"/>
      <c r="D785" s="599"/>
      <c r="E785" s="33"/>
      <c r="F785" s="721"/>
      <c r="G785" s="33"/>
      <c r="H785" s="721"/>
      <c r="I785" s="721"/>
      <c r="J785" s="725"/>
      <c r="K785" s="70"/>
    </row>
    <row r="786" spans="1:11" ht="21.75" customHeight="1">
      <c r="A786" s="698"/>
      <c r="B786" s="257" t="s">
        <v>1172</v>
      </c>
      <c r="C786" s="572"/>
      <c r="D786" s="599"/>
      <c r="E786" s="33"/>
      <c r="F786" s="721"/>
      <c r="G786" s="33"/>
      <c r="H786" s="721"/>
      <c r="I786" s="721"/>
      <c r="J786" s="718"/>
      <c r="K786" s="68"/>
    </row>
    <row r="787" spans="1:11" ht="21.75" customHeight="1">
      <c r="A787" s="698"/>
      <c r="B787" s="47" t="s">
        <v>1174</v>
      </c>
      <c r="C787" s="572">
        <v>8</v>
      </c>
      <c r="D787" s="599" t="s">
        <v>120</v>
      </c>
      <c r="E787" s="33">
        <v>850</v>
      </c>
      <c r="F787" s="33">
        <v>6800</v>
      </c>
      <c r="G787" s="33">
        <v>135</v>
      </c>
      <c r="H787" s="33">
        <v>1080</v>
      </c>
      <c r="I787" s="721">
        <v>7880</v>
      </c>
      <c r="J787" s="718"/>
      <c r="K787" s="68"/>
    </row>
    <row r="788" spans="1:11" ht="21.75" customHeight="1">
      <c r="A788" s="698"/>
      <c r="B788" s="47" t="s">
        <v>1173</v>
      </c>
      <c r="C788" s="572"/>
      <c r="D788" s="599"/>
      <c r="E788" s="33"/>
      <c r="F788" s="721"/>
      <c r="G788" s="33"/>
      <c r="H788" s="721"/>
      <c r="I788" s="721"/>
      <c r="J788" s="718"/>
      <c r="K788" s="68"/>
    </row>
    <row r="789" spans="1:11" ht="21.75" customHeight="1">
      <c r="A789" s="698"/>
      <c r="B789" s="47" t="s">
        <v>1175</v>
      </c>
      <c r="C789" s="572"/>
      <c r="D789" s="599"/>
      <c r="E789" s="33"/>
      <c r="F789" s="721"/>
      <c r="G789" s="33"/>
      <c r="H789" s="721"/>
      <c r="I789" s="721"/>
      <c r="J789" s="718"/>
      <c r="K789" s="68"/>
    </row>
    <row r="790" spans="1:11" ht="21.75" customHeight="1">
      <c r="A790" s="698"/>
      <c r="B790" s="47" t="s">
        <v>1176</v>
      </c>
      <c r="C790" s="572"/>
      <c r="D790" s="599"/>
      <c r="E790" s="33"/>
      <c r="F790" s="721"/>
      <c r="G790" s="33"/>
      <c r="H790" s="721"/>
      <c r="I790" s="721"/>
      <c r="J790" s="718"/>
      <c r="K790" s="68"/>
    </row>
    <row r="791" spans="1:11" ht="21.75" customHeight="1">
      <c r="A791" s="698"/>
      <c r="B791" s="47" t="s">
        <v>1177</v>
      </c>
      <c r="C791" s="572"/>
      <c r="D791" s="599"/>
      <c r="E791" s="33"/>
      <c r="F791" s="721"/>
      <c r="G791" s="33"/>
      <c r="H791" s="721"/>
      <c r="I791" s="721"/>
      <c r="J791" s="725"/>
      <c r="K791" s="70"/>
    </row>
    <row r="792" spans="1:11" ht="21.75" customHeight="1">
      <c r="A792" s="698"/>
      <c r="B792" s="47" t="s">
        <v>1179</v>
      </c>
      <c r="C792" s="572">
        <v>161</v>
      </c>
      <c r="D792" s="599" t="s">
        <v>120</v>
      </c>
      <c r="E792" s="33">
        <v>1700</v>
      </c>
      <c r="F792" s="33">
        <v>273700</v>
      </c>
      <c r="G792" s="33">
        <v>135</v>
      </c>
      <c r="H792" s="33">
        <v>21735</v>
      </c>
      <c r="I792" s="721">
        <v>295435</v>
      </c>
      <c r="J792" s="725"/>
      <c r="K792" s="70"/>
    </row>
    <row r="793" spans="1:11" ht="21.75" customHeight="1">
      <c r="A793" s="698"/>
      <c r="B793" s="47" t="s">
        <v>1178</v>
      </c>
      <c r="C793" s="572"/>
      <c r="D793" s="599"/>
      <c r="E793" s="33"/>
      <c r="F793" s="721"/>
      <c r="G793" s="33"/>
      <c r="H793" s="721"/>
      <c r="I793" s="721"/>
      <c r="J793" s="725"/>
      <c r="K793" s="70"/>
    </row>
    <row r="794" spans="1:11" ht="21.75" customHeight="1">
      <c r="A794" s="698"/>
      <c r="B794" s="623" t="s">
        <v>1180</v>
      </c>
      <c r="C794" s="572"/>
      <c r="D794" s="599"/>
      <c r="E794" s="33"/>
      <c r="F794" s="721"/>
      <c r="G794" s="33"/>
      <c r="H794" s="721"/>
      <c r="I794" s="721"/>
      <c r="J794" s="725"/>
      <c r="K794" s="70"/>
    </row>
    <row r="795" spans="1:11" ht="21.75" customHeight="1">
      <c r="A795" s="703"/>
      <c r="B795" s="614" t="s">
        <v>1181</v>
      </c>
      <c r="C795" s="615"/>
      <c r="D795" s="678"/>
      <c r="E795" s="562"/>
      <c r="F795" s="726"/>
      <c r="G795" s="562"/>
      <c r="H795" s="726"/>
      <c r="I795" s="726"/>
      <c r="J795" s="732"/>
      <c r="K795" s="70"/>
    </row>
    <row r="796" spans="1:11" ht="21.75" customHeight="1">
      <c r="A796" s="714"/>
      <c r="B796" s="617" t="s">
        <v>1182</v>
      </c>
      <c r="C796" s="610"/>
      <c r="D796" s="684"/>
      <c r="E796" s="552"/>
      <c r="F796" s="733"/>
      <c r="G796" s="552"/>
      <c r="H796" s="733"/>
      <c r="I796" s="733"/>
      <c r="J796" s="734"/>
      <c r="K796" s="70"/>
    </row>
    <row r="797" spans="1:11" ht="21.75" customHeight="1">
      <c r="A797" s="698"/>
      <c r="B797" s="47" t="s">
        <v>1183</v>
      </c>
      <c r="C797" s="572"/>
      <c r="D797" s="599"/>
      <c r="E797" s="33"/>
      <c r="F797" s="721"/>
      <c r="G797" s="33"/>
      <c r="H797" s="721"/>
      <c r="I797" s="721"/>
      <c r="J797" s="725"/>
      <c r="K797" s="70"/>
    </row>
    <row r="798" spans="1:11" ht="21.75" customHeight="1">
      <c r="A798" s="698"/>
      <c r="B798" s="47" t="s">
        <v>1184</v>
      </c>
      <c r="C798" s="572"/>
      <c r="D798" s="599"/>
      <c r="E798" s="33"/>
      <c r="F798" s="721"/>
      <c r="G798" s="33"/>
      <c r="H798" s="721"/>
      <c r="I798" s="721"/>
      <c r="J798" s="725"/>
      <c r="K798" s="70"/>
    </row>
    <row r="799" spans="1:11" ht="21.75" customHeight="1">
      <c r="A799" s="698"/>
      <c r="B799" s="47" t="s">
        <v>1185</v>
      </c>
      <c r="C799" s="572">
        <v>40</v>
      </c>
      <c r="D799" s="599" t="s">
        <v>120</v>
      </c>
      <c r="E799" s="33">
        <v>700</v>
      </c>
      <c r="F799" s="33">
        <v>28000</v>
      </c>
      <c r="G799" s="33">
        <v>135</v>
      </c>
      <c r="H799" s="33">
        <v>5400</v>
      </c>
      <c r="I799" s="721">
        <v>33400</v>
      </c>
      <c r="J799" s="718"/>
      <c r="K799" s="68"/>
    </row>
    <row r="800" spans="1:11" ht="21.75" customHeight="1">
      <c r="A800" s="698"/>
      <c r="B800" s="47" t="s">
        <v>1183</v>
      </c>
      <c r="C800" s="572"/>
      <c r="D800" s="599"/>
      <c r="E800" s="33"/>
      <c r="F800" s="721"/>
      <c r="G800" s="33"/>
      <c r="H800" s="721"/>
      <c r="I800" s="721"/>
      <c r="J800" s="725"/>
      <c r="K800" s="70"/>
    </row>
    <row r="801" spans="1:11" ht="21.75" customHeight="1">
      <c r="A801" s="698"/>
      <c r="B801" s="47" t="s">
        <v>1186</v>
      </c>
      <c r="C801" s="572"/>
      <c r="D801" s="599"/>
      <c r="E801" s="33"/>
      <c r="F801" s="721"/>
      <c r="G801" s="33"/>
      <c r="H801" s="721"/>
      <c r="I801" s="721"/>
      <c r="J801" s="725"/>
      <c r="K801" s="70"/>
    </row>
    <row r="802" spans="1:11" ht="21.75" customHeight="1">
      <c r="A802" s="698"/>
      <c r="B802" s="47" t="s">
        <v>1188</v>
      </c>
      <c r="C802" s="572">
        <v>76</v>
      </c>
      <c r="D802" s="599" t="s">
        <v>120</v>
      </c>
      <c r="E802" s="33">
        <v>3000</v>
      </c>
      <c r="F802" s="33">
        <v>228000</v>
      </c>
      <c r="G802" s="33">
        <v>135</v>
      </c>
      <c r="H802" s="33">
        <v>10260</v>
      </c>
      <c r="I802" s="721">
        <v>238260</v>
      </c>
      <c r="J802" s="725"/>
      <c r="K802" s="70"/>
    </row>
    <row r="803" spans="1:11" ht="21.75" customHeight="1">
      <c r="A803" s="698"/>
      <c r="B803" s="47" t="s">
        <v>1190</v>
      </c>
      <c r="C803" s="572"/>
      <c r="D803" s="599"/>
      <c r="E803" s="33"/>
      <c r="F803" s="721"/>
      <c r="G803" s="33"/>
      <c r="H803" s="721"/>
      <c r="I803" s="721"/>
      <c r="J803" s="725"/>
      <c r="K803" s="70"/>
    </row>
    <row r="804" spans="1:11" ht="21.75" customHeight="1">
      <c r="A804" s="698"/>
      <c r="B804" s="47" t="s">
        <v>1189</v>
      </c>
      <c r="C804" s="572"/>
      <c r="D804" s="599"/>
      <c r="E804" s="33"/>
      <c r="F804" s="721"/>
      <c r="G804" s="33"/>
      <c r="H804" s="721"/>
      <c r="I804" s="721"/>
      <c r="J804" s="718"/>
      <c r="K804" s="68"/>
    </row>
    <row r="805" spans="1:11" ht="21.75" customHeight="1">
      <c r="A805" s="698"/>
      <c r="B805" s="47" t="s">
        <v>1187</v>
      </c>
      <c r="C805" s="572"/>
      <c r="D805" s="599"/>
      <c r="E805" s="33"/>
      <c r="F805" s="721"/>
      <c r="G805" s="33"/>
      <c r="H805" s="721"/>
      <c r="I805" s="721"/>
      <c r="J805" s="725"/>
      <c r="K805" s="70"/>
    </row>
    <row r="806" spans="1:11" ht="21.75" customHeight="1">
      <c r="A806" s="698"/>
      <c r="B806" s="47" t="s">
        <v>1191</v>
      </c>
      <c r="C806" s="572">
        <v>74</v>
      </c>
      <c r="D806" s="599" t="s">
        <v>120</v>
      </c>
      <c r="E806" s="33">
        <v>3000</v>
      </c>
      <c r="F806" s="33">
        <v>222000</v>
      </c>
      <c r="G806" s="33">
        <v>135</v>
      </c>
      <c r="H806" s="33">
        <v>9990</v>
      </c>
      <c r="I806" s="721">
        <v>231990</v>
      </c>
      <c r="J806" s="718"/>
      <c r="K806" s="68"/>
    </row>
    <row r="807" spans="1:11" ht="21.75" customHeight="1">
      <c r="A807" s="698"/>
      <c r="B807" s="47" t="s">
        <v>1190</v>
      </c>
      <c r="C807" s="572"/>
      <c r="D807" s="599"/>
      <c r="E807" s="33"/>
      <c r="F807" s="721"/>
      <c r="G807" s="33"/>
      <c r="H807" s="721"/>
      <c r="I807" s="721"/>
      <c r="J807" s="718"/>
      <c r="K807" s="68"/>
    </row>
    <row r="808" spans="1:11" ht="21.75" customHeight="1">
      <c r="A808" s="698"/>
      <c r="B808" s="47" t="s">
        <v>1192</v>
      </c>
      <c r="C808" s="572"/>
      <c r="D808" s="599"/>
      <c r="E808" s="33"/>
      <c r="F808" s="721"/>
      <c r="G808" s="33"/>
      <c r="H808" s="721"/>
      <c r="I808" s="721"/>
      <c r="J808" s="718"/>
      <c r="K808" s="68"/>
    </row>
    <row r="809" spans="1:11" ht="21.75" customHeight="1">
      <c r="A809" s="698"/>
      <c r="B809" s="47" t="s">
        <v>1187</v>
      </c>
      <c r="C809" s="572"/>
      <c r="D809" s="599"/>
      <c r="E809" s="33"/>
      <c r="F809" s="721"/>
      <c r="G809" s="33"/>
      <c r="H809" s="721"/>
      <c r="I809" s="721"/>
      <c r="J809" s="718"/>
      <c r="K809" s="68"/>
    </row>
    <row r="810" spans="1:11" ht="21.75" customHeight="1">
      <c r="A810" s="698"/>
      <c r="B810" s="47" t="s">
        <v>1193</v>
      </c>
      <c r="C810" s="572">
        <v>29</v>
      </c>
      <c r="D810" s="599" t="s">
        <v>120</v>
      </c>
      <c r="E810" s="33">
        <v>550</v>
      </c>
      <c r="F810" s="33">
        <v>15950</v>
      </c>
      <c r="G810" s="33">
        <v>165</v>
      </c>
      <c r="H810" s="33">
        <v>4785</v>
      </c>
      <c r="I810" s="721">
        <v>20735</v>
      </c>
      <c r="J810" s="725"/>
      <c r="K810" s="70"/>
    </row>
    <row r="811" spans="1:11" ht="21.75" customHeight="1">
      <c r="A811" s="698"/>
      <c r="B811" s="47" t="s">
        <v>1194</v>
      </c>
      <c r="C811" s="572"/>
      <c r="D811" s="599"/>
      <c r="E811" s="33"/>
      <c r="F811" s="721"/>
      <c r="G811" s="33"/>
      <c r="H811" s="721"/>
      <c r="I811" s="721"/>
      <c r="J811" s="718"/>
      <c r="K811" s="68"/>
    </row>
    <row r="812" spans="1:11" ht="21.75" customHeight="1">
      <c r="A812" s="703"/>
      <c r="B812" s="614" t="s">
        <v>1195</v>
      </c>
      <c r="C812" s="615"/>
      <c r="D812" s="678"/>
      <c r="E812" s="562"/>
      <c r="F812" s="726"/>
      <c r="G812" s="562"/>
      <c r="H812" s="726"/>
      <c r="I812" s="726"/>
      <c r="J812" s="735"/>
      <c r="K812" s="68"/>
    </row>
    <row r="813" spans="1:11" ht="21.75" customHeight="1">
      <c r="A813" s="714"/>
      <c r="B813" s="617" t="s">
        <v>1196</v>
      </c>
      <c r="C813" s="610"/>
      <c r="D813" s="684"/>
      <c r="E813" s="552"/>
      <c r="F813" s="733"/>
      <c r="G813" s="552"/>
      <c r="H813" s="733"/>
      <c r="I813" s="733"/>
      <c r="J813" s="734"/>
      <c r="K813" s="70"/>
    </row>
    <row r="814" spans="1:11" ht="21.75" customHeight="1">
      <c r="A814" s="698"/>
      <c r="B814" s="47" t="s">
        <v>1197</v>
      </c>
      <c r="C814" s="572"/>
      <c r="D814" s="599"/>
      <c r="E814" s="33"/>
      <c r="F814" s="721"/>
      <c r="G814" s="33"/>
      <c r="H814" s="721"/>
      <c r="I814" s="721"/>
      <c r="J814" s="725"/>
      <c r="K814" s="70"/>
    </row>
    <row r="815" spans="1:11" ht="21.75" customHeight="1">
      <c r="A815" s="698"/>
      <c r="B815" s="47" t="s">
        <v>1198</v>
      </c>
      <c r="C815" s="572">
        <v>121</v>
      </c>
      <c r="D815" s="599" t="s">
        <v>120</v>
      </c>
      <c r="E815" s="33">
        <v>1500</v>
      </c>
      <c r="F815" s="33">
        <v>181500</v>
      </c>
      <c r="G815" s="33">
        <v>200</v>
      </c>
      <c r="H815" s="33">
        <v>24200</v>
      </c>
      <c r="I815" s="721">
        <v>205700</v>
      </c>
      <c r="J815" s="718"/>
      <c r="K815" s="68"/>
    </row>
    <row r="816" spans="1:11" ht="21.75" customHeight="1">
      <c r="A816" s="698"/>
      <c r="B816" s="47" t="s">
        <v>1199</v>
      </c>
      <c r="C816" s="674"/>
      <c r="D816" s="599"/>
      <c r="E816" s="33"/>
      <c r="F816" s="721"/>
      <c r="G816" s="33"/>
      <c r="H816" s="721"/>
      <c r="I816" s="721"/>
      <c r="J816" s="725"/>
      <c r="K816" s="70"/>
    </row>
    <row r="817" spans="1:11" ht="21.75" customHeight="1">
      <c r="A817" s="698"/>
      <c r="B817" s="47" t="s">
        <v>1200</v>
      </c>
      <c r="C817" s="572"/>
      <c r="D817" s="599"/>
      <c r="E817" s="33"/>
      <c r="F817" s="721"/>
      <c r="G817" s="33"/>
      <c r="H817" s="721"/>
      <c r="I817" s="721"/>
      <c r="J817" s="725"/>
      <c r="K817" s="70"/>
    </row>
    <row r="818" spans="1:11" ht="21.75" customHeight="1">
      <c r="A818" s="698"/>
      <c r="B818" s="623" t="s">
        <v>1201</v>
      </c>
      <c r="C818" s="572"/>
      <c r="D818" s="599"/>
      <c r="E818" s="33"/>
      <c r="F818" s="721"/>
      <c r="G818" s="33"/>
      <c r="H818" s="721"/>
      <c r="I818" s="721"/>
      <c r="J818" s="725"/>
      <c r="K818" s="70"/>
    </row>
    <row r="819" spans="1:11" ht="21.75" customHeight="1">
      <c r="A819" s="698"/>
      <c r="B819" s="47" t="s">
        <v>1202</v>
      </c>
      <c r="C819" s="572"/>
      <c r="D819" s="599"/>
      <c r="E819" s="33"/>
      <c r="F819" s="721"/>
      <c r="G819" s="33"/>
      <c r="H819" s="721"/>
      <c r="I819" s="721"/>
      <c r="J819" s="725"/>
      <c r="K819" s="70"/>
    </row>
    <row r="820" spans="1:11" ht="21.75" customHeight="1">
      <c r="A820" s="698"/>
      <c r="B820" s="47" t="s">
        <v>1607</v>
      </c>
      <c r="C820" s="674">
        <v>50</v>
      </c>
      <c r="D820" s="599" t="s">
        <v>120</v>
      </c>
      <c r="E820" s="33">
        <v>1600</v>
      </c>
      <c r="F820" s="33">
        <v>80000</v>
      </c>
      <c r="G820" s="33">
        <v>200</v>
      </c>
      <c r="H820" s="33">
        <v>10000</v>
      </c>
      <c r="I820" s="721">
        <v>90000</v>
      </c>
      <c r="J820" s="718"/>
      <c r="K820" s="68"/>
    </row>
    <row r="821" spans="1:11" ht="21.75" customHeight="1">
      <c r="A821" s="698"/>
      <c r="B821" s="47" t="s">
        <v>1609</v>
      </c>
      <c r="C821" s="674"/>
      <c r="D821" s="599"/>
      <c r="E821" s="33"/>
      <c r="F821" s="721"/>
      <c r="G821" s="33"/>
      <c r="H821" s="721"/>
      <c r="I821" s="721"/>
      <c r="J821" s="718"/>
    </row>
    <row r="822" spans="1:11" ht="21.75" customHeight="1">
      <c r="A822" s="698"/>
      <c r="B822" s="47" t="s">
        <v>1608</v>
      </c>
      <c r="C822" s="736"/>
      <c r="D822" s="556"/>
      <c r="E822" s="557"/>
      <c r="F822" s="724"/>
      <c r="G822" s="557"/>
      <c r="H822" s="724"/>
      <c r="I822" s="724"/>
      <c r="J822" s="723"/>
      <c r="K822" s="69"/>
    </row>
    <row r="823" spans="1:11" ht="21.75" customHeight="1">
      <c r="A823" s="698"/>
      <c r="B823" s="47" t="s">
        <v>1610</v>
      </c>
      <c r="C823" s="722"/>
      <c r="D823" s="556"/>
      <c r="E823" s="557"/>
      <c r="F823" s="33"/>
      <c r="G823" s="33"/>
      <c r="H823" s="33"/>
      <c r="I823" s="33"/>
      <c r="J823" s="710"/>
      <c r="K823" s="66"/>
    </row>
    <row r="824" spans="1:11" ht="21.75" customHeight="1">
      <c r="A824" s="698"/>
      <c r="B824" s="47" t="s">
        <v>1611</v>
      </c>
      <c r="C824" s="674"/>
      <c r="D824" s="599"/>
      <c r="E824" s="33"/>
      <c r="F824" s="721"/>
      <c r="G824" s="33"/>
      <c r="H824" s="721"/>
      <c r="I824" s="721"/>
      <c r="J824" s="718"/>
      <c r="K824" s="68"/>
    </row>
    <row r="825" spans="1:11" ht="21.75" customHeight="1">
      <c r="A825" s="698"/>
      <c r="B825" s="47" t="s">
        <v>1612</v>
      </c>
      <c r="C825" s="674"/>
      <c r="D825" s="599"/>
      <c r="E825" s="33"/>
      <c r="F825" s="721"/>
      <c r="G825" s="33"/>
      <c r="H825" s="721"/>
      <c r="I825" s="721"/>
      <c r="J825" s="718"/>
    </row>
    <row r="826" spans="1:11" ht="21.75" customHeight="1">
      <c r="A826" s="698"/>
      <c r="B826" s="47"/>
      <c r="C826" s="674"/>
      <c r="D826" s="599"/>
      <c r="E826" s="33"/>
      <c r="F826" s="721"/>
      <c r="G826" s="33"/>
      <c r="H826" s="721"/>
      <c r="I826" s="721"/>
      <c r="J826" s="718"/>
    </row>
    <row r="827" spans="1:11" ht="21.75" customHeight="1">
      <c r="A827" s="698"/>
      <c r="B827" s="47"/>
      <c r="C827" s="674"/>
      <c r="D827" s="599"/>
      <c r="E827" s="33"/>
      <c r="F827" s="721"/>
      <c r="G827" s="33"/>
      <c r="H827" s="721"/>
      <c r="I827" s="721"/>
      <c r="J827" s="725"/>
      <c r="K827" s="70"/>
    </row>
    <row r="828" spans="1:11" ht="21.75" customHeight="1">
      <c r="A828" s="698"/>
      <c r="B828" s="47"/>
      <c r="C828" s="674"/>
      <c r="D828" s="599"/>
      <c r="E828" s="33"/>
      <c r="F828" s="33"/>
      <c r="G828" s="33"/>
      <c r="H828" s="33"/>
      <c r="I828" s="721"/>
      <c r="J828" s="725"/>
      <c r="K828" s="70"/>
    </row>
    <row r="829" spans="1:11" ht="21.75" customHeight="1">
      <c r="A829" s="703"/>
      <c r="B829" s="678" t="s">
        <v>1705</v>
      </c>
      <c r="C829" s="737"/>
      <c r="D829" s="678"/>
      <c r="E829" s="562"/>
      <c r="F829" s="726"/>
      <c r="G829" s="562"/>
      <c r="H829" s="726"/>
      <c r="I829" s="726">
        <v>1237795</v>
      </c>
      <c r="J829" s="719"/>
      <c r="K829" s="69"/>
    </row>
    <row r="830" spans="1:11" ht="19.7" customHeight="1">
      <c r="A830" s="714"/>
      <c r="B830" s="620" t="s">
        <v>118</v>
      </c>
      <c r="C830" s="727"/>
      <c r="D830" s="671"/>
      <c r="E830" s="568"/>
      <c r="F830" s="728"/>
      <c r="G830" s="568"/>
      <c r="H830" s="728"/>
      <c r="I830" s="728"/>
      <c r="J830" s="729"/>
      <c r="K830" s="69"/>
    </row>
    <row r="831" spans="1:11" ht="19.7" customHeight="1">
      <c r="A831" s="698"/>
      <c r="B831" s="651" t="s">
        <v>1203</v>
      </c>
      <c r="C831" s="572">
        <v>199</v>
      </c>
      <c r="D831" s="599" t="s">
        <v>120</v>
      </c>
      <c r="E831" s="33">
        <v>60</v>
      </c>
      <c r="F831" s="33">
        <v>11940</v>
      </c>
      <c r="G831" s="33">
        <v>80</v>
      </c>
      <c r="H831" s="33">
        <v>15920</v>
      </c>
      <c r="I831" s="721">
        <v>27860</v>
      </c>
      <c r="J831" s="725"/>
      <c r="K831" s="70"/>
    </row>
    <row r="832" spans="1:11" ht="19.7" customHeight="1">
      <c r="A832" s="698"/>
      <c r="B832" s="651" t="s">
        <v>1204</v>
      </c>
      <c r="C832" s="572">
        <v>48</v>
      </c>
      <c r="D832" s="599" t="s">
        <v>120</v>
      </c>
      <c r="E832" s="33">
        <v>92</v>
      </c>
      <c r="F832" s="33">
        <v>4416</v>
      </c>
      <c r="G832" s="33">
        <v>100</v>
      </c>
      <c r="H832" s="33">
        <v>4800</v>
      </c>
      <c r="I832" s="721">
        <v>9216</v>
      </c>
      <c r="J832" s="725"/>
      <c r="K832" s="70"/>
    </row>
    <row r="833" spans="1:11" ht="19.7" customHeight="1">
      <c r="A833" s="698"/>
      <c r="B833" s="651" t="s">
        <v>1205</v>
      </c>
      <c r="C833" s="572">
        <v>121</v>
      </c>
      <c r="D833" s="599" t="s">
        <v>120</v>
      </c>
      <c r="E833" s="33">
        <v>132</v>
      </c>
      <c r="F833" s="33">
        <v>15972</v>
      </c>
      <c r="G833" s="33">
        <v>90</v>
      </c>
      <c r="H833" s="33">
        <v>10890</v>
      </c>
      <c r="I833" s="721">
        <v>26862</v>
      </c>
      <c r="J833" s="718"/>
      <c r="K833" s="68"/>
    </row>
    <row r="834" spans="1:11" ht="19.7" customHeight="1">
      <c r="A834" s="698"/>
      <c r="B834" s="651" t="s">
        <v>1206</v>
      </c>
      <c r="C834" s="572"/>
      <c r="D834" s="599"/>
      <c r="E834" s="33"/>
      <c r="F834" s="721"/>
      <c r="G834" s="33"/>
      <c r="H834" s="721"/>
      <c r="I834" s="721"/>
      <c r="J834" s="718"/>
      <c r="K834" s="68"/>
    </row>
    <row r="835" spans="1:11" ht="19.7" customHeight="1">
      <c r="A835" s="698"/>
      <c r="B835" s="651" t="s">
        <v>1207</v>
      </c>
      <c r="C835" s="572">
        <v>280</v>
      </c>
      <c r="D835" s="599" t="s">
        <v>120</v>
      </c>
      <c r="E835" s="33">
        <v>184</v>
      </c>
      <c r="F835" s="33">
        <v>51520</v>
      </c>
      <c r="G835" s="33">
        <v>90</v>
      </c>
      <c r="H835" s="33">
        <v>25200</v>
      </c>
      <c r="I835" s="721">
        <v>76720</v>
      </c>
      <c r="J835" s="718"/>
      <c r="K835" s="68"/>
    </row>
    <row r="836" spans="1:11" ht="19.7" customHeight="1">
      <c r="A836" s="698"/>
      <c r="B836" s="651" t="s">
        <v>1206</v>
      </c>
      <c r="C836" s="674"/>
      <c r="D836" s="599"/>
      <c r="E836" s="33"/>
      <c r="F836" s="721"/>
      <c r="G836" s="33"/>
      <c r="H836" s="721"/>
      <c r="I836" s="721"/>
      <c r="J836" s="718"/>
      <c r="K836" s="68"/>
    </row>
    <row r="837" spans="1:11" ht="19.7" customHeight="1">
      <c r="A837" s="698"/>
      <c r="B837" s="651" t="s">
        <v>1208</v>
      </c>
      <c r="C837" s="674">
        <v>2</v>
      </c>
      <c r="D837" s="599" t="s">
        <v>120</v>
      </c>
      <c r="E837" s="33">
        <v>500</v>
      </c>
      <c r="F837" s="33">
        <v>1000</v>
      </c>
      <c r="G837" s="33">
        <v>200</v>
      </c>
      <c r="H837" s="33">
        <v>400</v>
      </c>
      <c r="I837" s="721">
        <v>1400</v>
      </c>
      <c r="J837" s="718"/>
      <c r="K837" s="68"/>
    </row>
    <row r="838" spans="1:11" ht="19.7" customHeight="1">
      <c r="A838" s="698"/>
      <c r="B838" s="599" t="s">
        <v>1706</v>
      </c>
      <c r="C838" s="674"/>
      <c r="D838" s="599"/>
      <c r="E838" s="33"/>
      <c r="F838" s="721">
        <v>84848</v>
      </c>
      <c r="G838" s="33"/>
      <c r="H838" s="721">
        <v>57210</v>
      </c>
      <c r="I838" s="721">
        <v>142058</v>
      </c>
      <c r="J838" s="723"/>
      <c r="K838" s="69"/>
    </row>
    <row r="839" spans="1:11" ht="19.7" customHeight="1">
      <c r="A839" s="698"/>
      <c r="B839" s="738" t="s">
        <v>1128</v>
      </c>
      <c r="C839" s="736"/>
      <c r="D839" s="556"/>
      <c r="E839" s="557"/>
      <c r="F839" s="724"/>
      <c r="G839" s="557"/>
      <c r="H839" s="724"/>
      <c r="I839" s="724"/>
      <c r="J839" s="718"/>
      <c r="K839" s="68"/>
    </row>
    <row r="840" spans="1:11" ht="19.7" customHeight="1">
      <c r="A840" s="698"/>
      <c r="B840" s="739" t="s">
        <v>1209</v>
      </c>
      <c r="C840" s="674">
        <v>3</v>
      </c>
      <c r="D840" s="599" t="s">
        <v>120</v>
      </c>
      <c r="E840" s="33">
        <v>2490</v>
      </c>
      <c r="F840" s="33">
        <v>7470</v>
      </c>
      <c r="G840" s="33">
        <v>80</v>
      </c>
      <c r="H840" s="33">
        <v>240</v>
      </c>
      <c r="I840" s="721">
        <v>7710</v>
      </c>
      <c r="J840" s="718"/>
      <c r="K840" s="68"/>
    </row>
    <row r="841" spans="1:11" ht="19.7" customHeight="1">
      <c r="A841" s="667"/>
      <c r="B841" s="739" t="s">
        <v>1210</v>
      </c>
      <c r="C841" s="572">
        <v>3</v>
      </c>
      <c r="D841" s="599" t="s">
        <v>120</v>
      </c>
      <c r="E841" s="33">
        <v>2990</v>
      </c>
      <c r="F841" s="33">
        <v>8970</v>
      </c>
      <c r="G841" s="33">
        <v>80</v>
      </c>
      <c r="H841" s="33">
        <v>240</v>
      </c>
      <c r="I841" s="721">
        <v>9210</v>
      </c>
      <c r="J841" s="718"/>
      <c r="K841" s="68"/>
    </row>
    <row r="842" spans="1:11" ht="19.7" customHeight="1">
      <c r="A842" s="698"/>
      <c r="B842" s="47" t="s">
        <v>1211</v>
      </c>
      <c r="C842" s="674">
        <v>3</v>
      </c>
      <c r="D842" s="599" t="s">
        <v>120</v>
      </c>
      <c r="E842" s="33">
        <v>1200</v>
      </c>
      <c r="F842" s="33">
        <v>3600</v>
      </c>
      <c r="G842" s="33">
        <v>80</v>
      </c>
      <c r="H842" s="33">
        <v>240</v>
      </c>
      <c r="I842" s="721">
        <v>3840</v>
      </c>
      <c r="J842" s="725"/>
      <c r="K842" s="70"/>
    </row>
    <row r="843" spans="1:11" ht="19.7" customHeight="1">
      <c r="A843" s="698"/>
      <c r="B843" s="47" t="s">
        <v>1212</v>
      </c>
      <c r="C843" s="674">
        <v>6</v>
      </c>
      <c r="D843" s="599" t="s">
        <v>120</v>
      </c>
      <c r="E843" s="33">
        <v>1680</v>
      </c>
      <c r="F843" s="33">
        <v>10080</v>
      </c>
      <c r="G843" s="33">
        <v>80</v>
      </c>
      <c r="H843" s="33">
        <v>480</v>
      </c>
      <c r="I843" s="721">
        <v>10560</v>
      </c>
      <c r="J843" s="725"/>
      <c r="K843" s="70"/>
    </row>
    <row r="844" spans="1:11" ht="19.7" customHeight="1">
      <c r="A844" s="698"/>
      <c r="B844" s="47" t="s">
        <v>1213</v>
      </c>
      <c r="C844" s="674">
        <v>3</v>
      </c>
      <c r="D844" s="599" t="s">
        <v>120</v>
      </c>
      <c r="E844" s="33">
        <v>650</v>
      </c>
      <c r="F844" s="33">
        <v>1950</v>
      </c>
      <c r="G844" s="33">
        <v>80</v>
      </c>
      <c r="H844" s="33">
        <v>240</v>
      </c>
      <c r="I844" s="721">
        <v>2190</v>
      </c>
      <c r="J844" s="725"/>
    </row>
    <row r="845" spans="1:11" ht="19.7" customHeight="1">
      <c r="A845" s="698"/>
      <c r="B845" s="47" t="s">
        <v>1214</v>
      </c>
      <c r="C845" s="674">
        <v>54</v>
      </c>
      <c r="D845" s="599" t="s">
        <v>120</v>
      </c>
      <c r="E845" s="33">
        <v>31</v>
      </c>
      <c r="F845" s="33">
        <v>1674</v>
      </c>
      <c r="G845" s="33">
        <v>21</v>
      </c>
      <c r="H845" s="33">
        <v>1134</v>
      </c>
      <c r="I845" s="721">
        <v>2808</v>
      </c>
      <c r="J845" s="725"/>
    </row>
    <row r="846" spans="1:11" ht="19.7" customHeight="1">
      <c r="A846" s="698"/>
      <c r="B846" s="47" t="s">
        <v>1215</v>
      </c>
      <c r="C846" s="674">
        <v>66</v>
      </c>
      <c r="D846" s="599" t="s">
        <v>120</v>
      </c>
      <c r="E846" s="33">
        <v>13</v>
      </c>
      <c r="F846" s="33">
        <v>858</v>
      </c>
      <c r="G846" s="33">
        <v>6</v>
      </c>
      <c r="H846" s="33">
        <v>396</v>
      </c>
      <c r="I846" s="721">
        <v>1254</v>
      </c>
      <c r="J846" s="725"/>
    </row>
    <row r="847" spans="1:11" ht="19.7" customHeight="1">
      <c r="A847" s="698"/>
      <c r="B847" s="47" t="s">
        <v>132</v>
      </c>
      <c r="C847" s="674">
        <v>1</v>
      </c>
      <c r="D847" s="599" t="s">
        <v>123</v>
      </c>
      <c r="E847" s="33">
        <v>420</v>
      </c>
      <c r="F847" s="33">
        <v>420</v>
      </c>
      <c r="G847" s="33">
        <v>126</v>
      </c>
      <c r="H847" s="33">
        <v>126</v>
      </c>
      <c r="I847" s="721">
        <v>546</v>
      </c>
      <c r="J847" s="725"/>
    </row>
    <row r="848" spans="1:11" ht="19.7" customHeight="1">
      <c r="A848" s="703"/>
      <c r="B848" s="657" t="s">
        <v>1707</v>
      </c>
      <c r="C848" s="682"/>
      <c r="D848" s="678"/>
      <c r="E848" s="562"/>
      <c r="F848" s="726"/>
      <c r="G848" s="562"/>
      <c r="H848" s="726"/>
      <c r="I848" s="726">
        <v>38118</v>
      </c>
      <c r="J848" s="719"/>
      <c r="K848" s="69"/>
    </row>
    <row r="849" spans="1:11" ht="21.75" customHeight="1">
      <c r="A849" s="714"/>
      <c r="B849" s="620" t="s">
        <v>1216</v>
      </c>
      <c r="C849" s="685"/>
      <c r="D849" s="684"/>
      <c r="E849" s="552"/>
      <c r="F849" s="733"/>
      <c r="G849" s="552"/>
      <c r="H849" s="733"/>
      <c r="I849" s="733"/>
      <c r="J849" s="720"/>
      <c r="K849" s="68"/>
    </row>
    <row r="850" spans="1:11" ht="21.75" customHeight="1">
      <c r="A850" s="698"/>
      <c r="B850" s="47" t="s">
        <v>1217</v>
      </c>
      <c r="C850" s="572">
        <v>7</v>
      </c>
      <c r="D850" s="599" t="s">
        <v>120</v>
      </c>
      <c r="E850" s="33">
        <v>1135</v>
      </c>
      <c r="F850" s="33">
        <v>7945</v>
      </c>
      <c r="G850" s="33">
        <v>200</v>
      </c>
      <c r="H850" s="33">
        <v>1400</v>
      </c>
      <c r="I850" s="721">
        <v>9345</v>
      </c>
      <c r="J850" s="725"/>
      <c r="K850" s="70"/>
    </row>
    <row r="851" spans="1:11" ht="21.75" customHeight="1">
      <c r="A851" s="698"/>
      <c r="B851" s="47" t="s">
        <v>1218</v>
      </c>
      <c r="C851" s="572"/>
      <c r="D851" s="599"/>
      <c r="E851" s="33"/>
      <c r="F851" s="721"/>
      <c r="G851" s="33"/>
      <c r="H851" s="721"/>
      <c r="I851" s="721"/>
      <c r="J851" s="725"/>
      <c r="K851" s="70"/>
    </row>
    <row r="852" spans="1:11" ht="21.75" customHeight="1">
      <c r="A852" s="667"/>
      <c r="B852" s="47" t="s">
        <v>1219</v>
      </c>
      <c r="C852" s="572">
        <v>11</v>
      </c>
      <c r="D852" s="599" t="s">
        <v>120</v>
      </c>
      <c r="E852" s="33">
        <v>980</v>
      </c>
      <c r="F852" s="33">
        <v>10780</v>
      </c>
      <c r="G852" s="33">
        <v>250</v>
      </c>
      <c r="H852" s="33">
        <v>2750</v>
      </c>
      <c r="I852" s="721">
        <v>13530</v>
      </c>
      <c r="J852" s="740"/>
      <c r="K852" s="71"/>
    </row>
    <row r="853" spans="1:11" ht="21.75" customHeight="1">
      <c r="A853" s="667"/>
      <c r="B853" s="47" t="s">
        <v>1220</v>
      </c>
      <c r="C853" s="572"/>
      <c r="D853" s="599"/>
      <c r="E853" s="33"/>
      <c r="F853" s="33"/>
      <c r="G853" s="33"/>
      <c r="H853" s="721"/>
      <c r="I853" s="33"/>
      <c r="J853" s="740"/>
      <c r="K853" s="71"/>
    </row>
    <row r="854" spans="1:11" ht="21.75" customHeight="1">
      <c r="A854" s="698"/>
      <c r="B854" s="47" t="s">
        <v>141</v>
      </c>
      <c r="C854" s="572">
        <v>11</v>
      </c>
      <c r="D854" s="599" t="s">
        <v>120</v>
      </c>
      <c r="E854" s="33">
        <v>2500</v>
      </c>
      <c r="F854" s="33">
        <v>27500</v>
      </c>
      <c r="G854" s="33">
        <v>200</v>
      </c>
      <c r="H854" s="33">
        <v>2200</v>
      </c>
      <c r="I854" s="721">
        <v>29700</v>
      </c>
      <c r="J854" s="725"/>
      <c r="K854" s="70"/>
    </row>
    <row r="855" spans="1:11" ht="21.75" customHeight="1">
      <c r="A855" s="698"/>
      <c r="B855" s="47" t="s">
        <v>960</v>
      </c>
      <c r="C855" s="572">
        <v>11</v>
      </c>
      <c r="D855" s="599" t="s">
        <v>120</v>
      </c>
      <c r="E855" s="33">
        <v>1300</v>
      </c>
      <c r="F855" s="33">
        <v>14300</v>
      </c>
      <c r="G855" s="33">
        <v>200</v>
      </c>
      <c r="H855" s="33">
        <v>2200</v>
      </c>
      <c r="I855" s="721">
        <v>16500</v>
      </c>
      <c r="J855" s="725"/>
      <c r="K855" s="70"/>
    </row>
    <row r="856" spans="1:11" ht="21.75" customHeight="1">
      <c r="A856" s="698"/>
      <c r="B856" s="47" t="s">
        <v>140</v>
      </c>
      <c r="C856" s="572">
        <v>15</v>
      </c>
      <c r="D856" s="599" t="s">
        <v>120</v>
      </c>
      <c r="E856" s="33">
        <v>240</v>
      </c>
      <c r="F856" s="33">
        <v>3600</v>
      </c>
      <c r="G856" s="33">
        <v>60</v>
      </c>
      <c r="H856" s="33">
        <v>900</v>
      </c>
      <c r="I856" s="721">
        <v>4500</v>
      </c>
      <c r="J856" s="725"/>
      <c r="K856" s="70"/>
    </row>
    <row r="857" spans="1:11" ht="21.75" customHeight="1">
      <c r="A857" s="698"/>
      <c r="B857" s="47" t="s">
        <v>1221</v>
      </c>
      <c r="C857" s="572">
        <v>910</v>
      </c>
      <c r="D857" s="599" t="s">
        <v>120</v>
      </c>
      <c r="E857" s="33">
        <v>80</v>
      </c>
      <c r="F857" s="33">
        <v>72800</v>
      </c>
      <c r="G857" s="33">
        <v>0</v>
      </c>
      <c r="H857" s="33">
        <v>0</v>
      </c>
      <c r="I857" s="721">
        <v>72800</v>
      </c>
      <c r="J857" s="725"/>
      <c r="K857" s="70"/>
    </row>
    <row r="858" spans="1:11" ht="21.75" customHeight="1">
      <c r="A858" s="698"/>
      <c r="B858" s="47" t="s">
        <v>142</v>
      </c>
      <c r="C858" s="572">
        <v>650</v>
      </c>
      <c r="D858" s="599" t="s">
        <v>128</v>
      </c>
      <c r="E858" s="33">
        <v>326</v>
      </c>
      <c r="F858" s="33">
        <v>211900</v>
      </c>
      <c r="G858" s="33">
        <v>40</v>
      </c>
      <c r="H858" s="33">
        <v>26000</v>
      </c>
      <c r="I858" s="721">
        <v>237900</v>
      </c>
      <c r="J858" s="725"/>
      <c r="K858" s="70"/>
    </row>
    <row r="859" spans="1:11" ht="21.75" customHeight="1">
      <c r="A859" s="698"/>
      <c r="B859" s="47" t="s">
        <v>1222</v>
      </c>
      <c r="C859" s="572">
        <v>69</v>
      </c>
      <c r="D859" s="599" t="s">
        <v>128</v>
      </c>
      <c r="E859" s="33">
        <v>44</v>
      </c>
      <c r="F859" s="33">
        <v>3036</v>
      </c>
      <c r="G859" s="33">
        <v>27</v>
      </c>
      <c r="H859" s="33">
        <v>1863</v>
      </c>
      <c r="I859" s="721">
        <v>4899</v>
      </c>
      <c r="J859" s="725"/>
      <c r="K859" s="70"/>
    </row>
    <row r="860" spans="1:11" ht="21.75" customHeight="1">
      <c r="A860" s="667"/>
      <c r="B860" s="47" t="s">
        <v>1223</v>
      </c>
      <c r="C860" s="572">
        <v>20</v>
      </c>
      <c r="D860" s="599" t="s">
        <v>128</v>
      </c>
      <c r="E860" s="33">
        <v>16</v>
      </c>
      <c r="F860" s="33">
        <v>320</v>
      </c>
      <c r="G860" s="33">
        <v>23</v>
      </c>
      <c r="H860" s="33">
        <v>460</v>
      </c>
      <c r="I860" s="721">
        <v>780</v>
      </c>
      <c r="J860" s="740"/>
      <c r="K860" s="71"/>
    </row>
    <row r="861" spans="1:11" ht="21.75" customHeight="1">
      <c r="A861" s="667"/>
      <c r="B861" s="47" t="s">
        <v>132</v>
      </c>
      <c r="C861" s="572">
        <v>1</v>
      </c>
      <c r="D861" s="599" t="s">
        <v>123</v>
      </c>
      <c r="E861" s="33">
        <v>42715</v>
      </c>
      <c r="F861" s="33">
        <v>42715</v>
      </c>
      <c r="G861" s="33">
        <v>12814</v>
      </c>
      <c r="H861" s="33">
        <v>12814</v>
      </c>
      <c r="I861" s="33">
        <v>55529</v>
      </c>
      <c r="J861" s="740"/>
      <c r="K861" s="71"/>
    </row>
    <row r="862" spans="1:11" ht="21.75" customHeight="1">
      <c r="A862" s="578"/>
      <c r="B862" s="39"/>
      <c r="C862" s="576"/>
      <c r="D862" s="573"/>
      <c r="E862" s="579"/>
      <c r="F862" s="33"/>
      <c r="G862" s="33"/>
      <c r="H862" s="33"/>
      <c r="I862" s="33"/>
      <c r="J862" s="577"/>
      <c r="K862" s="44"/>
    </row>
    <row r="863" spans="1:11" ht="21.75" customHeight="1">
      <c r="A863" s="667"/>
      <c r="B863" s="651"/>
      <c r="C863" s="34"/>
      <c r="D863" s="741"/>
      <c r="E863" s="34"/>
      <c r="F863" s="33"/>
      <c r="G863" s="34"/>
      <c r="H863" s="33"/>
      <c r="I863" s="586"/>
      <c r="J863" s="676"/>
      <c r="K863" s="63"/>
    </row>
    <row r="864" spans="1:11" ht="21.75" customHeight="1">
      <c r="A864" s="667"/>
      <c r="B864" s="47"/>
      <c r="C864" s="572"/>
      <c r="D864" s="599"/>
      <c r="E864" s="33"/>
      <c r="F864" s="33"/>
      <c r="G864" s="33"/>
      <c r="H864" s="721"/>
      <c r="I864" s="33"/>
      <c r="J864" s="740"/>
      <c r="K864" s="71"/>
    </row>
    <row r="865" spans="1:11" ht="21.75" customHeight="1">
      <c r="A865" s="703"/>
      <c r="B865" s="678" t="s">
        <v>1708</v>
      </c>
      <c r="C865" s="712"/>
      <c r="D865" s="35"/>
      <c r="E865" s="596"/>
      <c r="F865" s="562"/>
      <c r="G865" s="562"/>
      <c r="H865" s="562"/>
      <c r="I865" s="562">
        <v>445483</v>
      </c>
      <c r="J865" s="713"/>
      <c r="K865" s="66"/>
    </row>
    <row r="866" spans="1:11" ht="21.75" customHeight="1">
      <c r="A866" s="714"/>
      <c r="B866" s="620" t="s">
        <v>111</v>
      </c>
      <c r="C866" s="727"/>
      <c r="D866" s="671"/>
      <c r="E866" s="568"/>
      <c r="F866" s="728"/>
      <c r="G866" s="568"/>
      <c r="H866" s="728"/>
      <c r="I866" s="728"/>
      <c r="J866" s="729"/>
      <c r="K866" s="69"/>
    </row>
    <row r="867" spans="1:11" ht="21.75" customHeight="1">
      <c r="A867" s="698"/>
      <c r="B867" s="47" t="s">
        <v>1232</v>
      </c>
      <c r="C867" s="674">
        <v>1</v>
      </c>
      <c r="D867" s="599" t="s">
        <v>1224</v>
      </c>
      <c r="E867" s="33">
        <v>36000</v>
      </c>
      <c r="F867" s="33">
        <v>36000</v>
      </c>
      <c r="G867" s="33">
        <v>0</v>
      </c>
      <c r="H867" s="33">
        <v>0</v>
      </c>
      <c r="I867" s="721">
        <v>36000</v>
      </c>
      <c r="J867" s="718"/>
      <c r="K867" s="68"/>
    </row>
    <row r="868" spans="1:11" ht="21.75" customHeight="1">
      <c r="A868" s="667"/>
      <c r="B868" s="624" t="s">
        <v>1226</v>
      </c>
      <c r="C868" s="572"/>
      <c r="D868" s="599"/>
      <c r="E868" s="33"/>
      <c r="F868" s="33"/>
      <c r="G868" s="33"/>
      <c r="H868" s="33"/>
      <c r="I868" s="721"/>
      <c r="J868" s="718"/>
      <c r="K868" s="68"/>
    </row>
    <row r="869" spans="1:11" ht="21.75" customHeight="1">
      <c r="A869" s="667"/>
      <c r="B869" s="624" t="s">
        <v>1227</v>
      </c>
      <c r="C869" s="572"/>
      <c r="D869" s="599"/>
      <c r="E869" s="33"/>
      <c r="F869" s="33"/>
      <c r="G869" s="33"/>
      <c r="H869" s="33"/>
      <c r="I869" s="721"/>
      <c r="J869" s="718"/>
      <c r="K869" s="68"/>
    </row>
    <row r="870" spans="1:11" ht="21.75" customHeight="1">
      <c r="A870" s="667"/>
      <c r="B870" s="624" t="s">
        <v>1228</v>
      </c>
      <c r="C870" s="572"/>
      <c r="D870" s="599"/>
      <c r="E870" s="33"/>
      <c r="F870" s="33"/>
      <c r="G870" s="33"/>
      <c r="H870" s="33"/>
      <c r="I870" s="721"/>
      <c r="J870" s="718"/>
      <c r="K870" s="68"/>
    </row>
    <row r="871" spans="1:11" ht="21.75" customHeight="1">
      <c r="A871" s="698"/>
      <c r="B871" s="47" t="s">
        <v>1233</v>
      </c>
      <c r="C871" s="572">
        <v>1</v>
      </c>
      <c r="D871" s="599" t="s">
        <v>47</v>
      </c>
      <c r="E871" s="33">
        <v>16500</v>
      </c>
      <c r="F871" s="33">
        <v>16500</v>
      </c>
      <c r="G871" s="33">
        <v>0</v>
      </c>
      <c r="H871" s="33">
        <v>0</v>
      </c>
      <c r="I871" s="721">
        <v>16500</v>
      </c>
      <c r="J871" s="718"/>
      <c r="K871" s="68"/>
    </row>
    <row r="872" spans="1:11" ht="21.75" customHeight="1">
      <c r="A872" s="698"/>
      <c r="B872" s="47" t="s">
        <v>1229</v>
      </c>
      <c r="C872" s="572">
        <v>48</v>
      </c>
      <c r="D872" s="599" t="s">
        <v>810</v>
      </c>
      <c r="E872" s="33">
        <v>4000</v>
      </c>
      <c r="F872" s="33">
        <v>192000</v>
      </c>
      <c r="G872" s="33">
        <v>0</v>
      </c>
      <c r="H872" s="33">
        <v>0</v>
      </c>
      <c r="I872" s="721">
        <v>192000</v>
      </c>
      <c r="J872" s="718"/>
      <c r="K872" s="68"/>
    </row>
    <row r="873" spans="1:11" ht="21.75" customHeight="1">
      <c r="A873" s="698"/>
      <c r="B873" s="47" t="s">
        <v>1230</v>
      </c>
      <c r="C873" s="572">
        <v>1</v>
      </c>
      <c r="D873" s="599" t="s">
        <v>47</v>
      </c>
      <c r="E873" s="33">
        <v>2450</v>
      </c>
      <c r="F873" s="33">
        <v>2450</v>
      </c>
      <c r="G873" s="33">
        <v>0</v>
      </c>
      <c r="H873" s="33">
        <v>0</v>
      </c>
      <c r="I873" s="721">
        <v>2450</v>
      </c>
      <c r="J873" s="718"/>
      <c r="K873" s="68"/>
    </row>
    <row r="874" spans="1:11" ht="21.75" customHeight="1">
      <c r="A874" s="698"/>
      <c r="B874" s="47" t="s">
        <v>1231</v>
      </c>
      <c r="C874" s="572">
        <v>1</v>
      </c>
      <c r="D874" s="599" t="s">
        <v>1225</v>
      </c>
      <c r="E874" s="33">
        <v>18180</v>
      </c>
      <c r="F874" s="33">
        <v>18180</v>
      </c>
      <c r="G874" s="33">
        <v>2000</v>
      </c>
      <c r="H874" s="33">
        <v>2000</v>
      </c>
      <c r="I874" s="721">
        <v>20180</v>
      </c>
      <c r="J874" s="718"/>
      <c r="K874" s="68"/>
    </row>
    <row r="875" spans="1:11" ht="21.75" customHeight="1">
      <c r="A875" s="698"/>
      <c r="B875" s="47"/>
      <c r="C875" s="572"/>
      <c r="D875" s="599"/>
      <c r="E875" s="33"/>
      <c r="F875" s="33"/>
      <c r="G875" s="33"/>
      <c r="H875" s="33"/>
      <c r="I875" s="721"/>
      <c r="J875" s="718"/>
      <c r="K875" s="68"/>
    </row>
    <row r="876" spans="1:11" ht="21.75" customHeight="1">
      <c r="A876" s="698"/>
      <c r="B876" s="47"/>
      <c r="C876" s="572"/>
      <c r="D876" s="599"/>
      <c r="E876" s="33"/>
      <c r="F876" s="33"/>
      <c r="G876" s="33"/>
      <c r="H876" s="33"/>
      <c r="I876" s="721"/>
      <c r="J876" s="718"/>
      <c r="K876" s="68"/>
    </row>
    <row r="877" spans="1:11" ht="21.75" customHeight="1">
      <c r="A877" s="698"/>
      <c r="B877" s="47"/>
      <c r="C877" s="572"/>
      <c r="D877" s="599"/>
      <c r="E877" s="33"/>
      <c r="F877" s="33"/>
      <c r="G877" s="33"/>
      <c r="H877" s="33"/>
      <c r="I877" s="721"/>
      <c r="J877" s="718"/>
      <c r="K877" s="68"/>
    </row>
    <row r="878" spans="1:11" ht="21.75" customHeight="1">
      <c r="A878" s="698"/>
      <c r="B878" s="47"/>
      <c r="C878" s="572"/>
      <c r="D878" s="599"/>
      <c r="E878" s="33"/>
      <c r="F878" s="33"/>
      <c r="G878" s="33"/>
      <c r="H878" s="33"/>
      <c r="I878" s="721"/>
      <c r="J878" s="725"/>
      <c r="K878" s="70"/>
    </row>
    <row r="879" spans="1:11" ht="21.75" customHeight="1">
      <c r="A879" s="698"/>
      <c r="B879" s="47"/>
      <c r="C879" s="572"/>
      <c r="D879" s="599"/>
      <c r="E879" s="33"/>
      <c r="F879" s="721"/>
      <c r="G879" s="33"/>
      <c r="H879" s="721"/>
      <c r="I879" s="721"/>
      <c r="J879" s="718"/>
      <c r="K879" s="68"/>
    </row>
    <row r="880" spans="1:11" ht="21.75" customHeight="1">
      <c r="A880" s="698"/>
      <c r="B880" s="47"/>
      <c r="C880" s="572"/>
      <c r="D880" s="599"/>
      <c r="E880" s="33"/>
      <c r="F880" s="721"/>
      <c r="G880" s="33"/>
      <c r="H880" s="721"/>
      <c r="I880" s="721"/>
      <c r="J880" s="718"/>
      <c r="K880" s="68"/>
    </row>
    <row r="881" spans="1:11" ht="21.75" customHeight="1">
      <c r="A881" s="698"/>
      <c r="B881" s="47"/>
      <c r="C881" s="572"/>
      <c r="D881" s="599"/>
      <c r="E881" s="33"/>
      <c r="F881" s="33"/>
      <c r="G881" s="33"/>
      <c r="H881" s="33"/>
      <c r="I881" s="721"/>
      <c r="J881" s="718"/>
      <c r="K881" s="68"/>
    </row>
    <row r="882" spans="1:11" ht="21.75" customHeight="1">
      <c r="A882" s="703"/>
      <c r="B882" s="678" t="s">
        <v>1709</v>
      </c>
      <c r="C882" s="712"/>
      <c r="D882" s="35"/>
      <c r="E882" s="596"/>
      <c r="F882" s="562"/>
      <c r="G882" s="562"/>
      <c r="H882" s="562"/>
      <c r="I882" s="562">
        <v>267130</v>
      </c>
      <c r="J882" s="713"/>
      <c r="K882" s="66"/>
    </row>
    <row r="883" spans="1:11" ht="21.75" customHeight="1">
      <c r="A883" s="714"/>
      <c r="B883" s="620" t="s">
        <v>112</v>
      </c>
      <c r="C883" s="685"/>
      <c r="D883" s="684"/>
      <c r="E883" s="568"/>
      <c r="F883" s="568"/>
      <c r="G883" s="568"/>
      <c r="H883" s="568"/>
      <c r="I883" s="568"/>
      <c r="J883" s="720"/>
      <c r="K883" s="68"/>
    </row>
    <row r="884" spans="1:11" ht="21.75" customHeight="1">
      <c r="A884" s="698"/>
      <c r="B884" s="555" t="s">
        <v>1234</v>
      </c>
      <c r="C884" s="674"/>
      <c r="D884" s="599"/>
      <c r="E884" s="33"/>
      <c r="F884" s="721"/>
      <c r="G884" s="33"/>
      <c r="H884" s="721"/>
      <c r="I884" s="721"/>
      <c r="J884" s="718"/>
      <c r="K884" s="68"/>
    </row>
    <row r="885" spans="1:11" ht="21.75" customHeight="1">
      <c r="A885" s="698"/>
      <c r="B885" s="47" t="s">
        <v>1231</v>
      </c>
      <c r="C885" s="572">
        <v>1</v>
      </c>
      <c r="D885" s="599" t="s">
        <v>47</v>
      </c>
      <c r="E885" s="33">
        <v>16100</v>
      </c>
      <c r="F885" s="33">
        <v>16100</v>
      </c>
      <c r="G885" s="33">
        <v>2000</v>
      </c>
      <c r="H885" s="33">
        <v>2000</v>
      </c>
      <c r="I885" s="721">
        <v>18100</v>
      </c>
      <c r="J885" s="718"/>
      <c r="K885" s="68"/>
    </row>
    <row r="886" spans="1:11" ht="21.75" customHeight="1">
      <c r="A886" s="698"/>
      <c r="B886" s="47" t="s">
        <v>1235</v>
      </c>
      <c r="C886" s="572">
        <v>2</v>
      </c>
      <c r="D886" s="599" t="s">
        <v>47</v>
      </c>
      <c r="E886" s="33">
        <v>1520</v>
      </c>
      <c r="F886" s="33">
        <v>3040</v>
      </c>
      <c r="G886" s="33">
        <v>0</v>
      </c>
      <c r="H886" s="33">
        <v>0</v>
      </c>
      <c r="I886" s="721">
        <v>3040</v>
      </c>
      <c r="J886" s="718"/>
      <c r="K886" s="68"/>
    </row>
    <row r="887" spans="1:11" ht="21.75" customHeight="1">
      <c r="A887" s="698"/>
      <c r="B887" s="47" t="s">
        <v>1236</v>
      </c>
      <c r="C887" s="572">
        <v>1</v>
      </c>
      <c r="D887" s="599" t="s">
        <v>47</v>
      </c>
      <c r="E887" s="33">
        <v>1495</v>
      </c>
      <c r="F887" s="33">
        <v>1495</v>
      </c>
      <c r="G887" s="33">
        <v>0</v>
      </c>
      <c r="H887" s="33">
        <v>0</v>
      </c>
      <c r="I887" s="721">
        <v>1495</v>
      </c>
      <c r="J887" s="718"/>
      <c r="K887" s="68"/>
    </row>
    <row r="888" spans="1:11" ht="21.75" customHeight="1">
      <c r="A888" s="698"/>
      <c r="B888" s="47" t="s">
        <v>1237</v>
      </c>
      <c r="C888" s="572">
        <v>1</v>
      </c>
      <c r="D888" s="599" t="s">
        <v>47</v>
      </c>
      <c r="E888" s="33">
        <v>13000</v>
      </c>
      <c r="F888" s="33">
        <v>13000</v>
      </c>
      <c r="G888" s="33">
        <v>0</v>
      </c>
      <c r="H888" s="33">
        <v>0</v>
      </c>
      <c r="I888" s="721">
        <v>13000</v>
      </c>
      <c r="J888" s="718"/>
      <c r="K888" s="68"/>
    </row>
    <row r="889" spans="1:11" ht="21.75" customHeight="1">
      <c r="A889" s="698"/>
      <c r="B889" s="47" t="s">
        <v>1238</v>
      </c>
      <c r="C889" s="572">
        <v>2</v>
      </c>
      <c r="D889" s="599" t="s">
        <v>47</v>
      </c>
      <c r="E889" s="33">
        <v>260</v>
      </c>
      <c r="F889" s="33">
        <v>520</v>
      </c>
      <c r="G889" s="33">
        <v>0</v>
      </c>
      <c r="H889" s="33">
        <v>0</v>
      </c>
      <c r="I889" s="721">
        <v>520</v>
      </c>
      <c r="J889" s="718"/>
      <c r="K889" s="68"/>
    </row>
    <row r="890" spans="1:11" ht="21.75" customHeight="1">
      <c r="A890" s="698"/>
      <c r="B890" s="47" t="s">
        <v>1239</v>
      </c>
      <c r="C890" s="572">
        <v>12</v>
      </c>
      <c r="D890" s="599" t="s">
        <v>47</v>
      </c>
      <c r="E890" s="33">
        <v>80</v>
      </c>
      <c r="F890" s="33">
        <v>960</v>
      </c>
      <c r="G890" s="33">
        <v>0</v>
      </c>
      <c r="H890" s="33">
        <v>0</v>
      </c>
      <c r="I890" s="721">
        <v>960</v>
      </c>
      <c r="J890" s="718"/>
      <c r="K890" s="68"/>
    </row>
    <row r="891" spans="1:11" ht="21.75" customHeight="1">
      <c r="A891" s="698"/>
      <c r="B891" s="47" t="s">
        <v>1240</v>
      </c>
      <c r="C891" s="572">
        <v>1</v>
      </c>
      <c r="D891" s="599" t="s">
        <v>47</v>
      </c>
      <c r="E891" s="33">
        <v>32000</v>
      </c>
      <c r="F891" s="33">
        <v>32000</v>
      </c>
      <c r="G891" s="33">
        <v>0</v>
      </c>
      <c r="H891" s="33">
        <v>0</v>
      </c>
      <c r="I891" s="721">
        <v>32000</v>
      </c>
      <c r="J891" s="718"/>
      <c r="K891" s="68"/>
    </row>
    <row r="892" spans="1:11" ht="21.75" customHeight="1">
      <c r="A892" s="698"/>
      <c r="B892" s="622" t="s">
        <v>1241</v>
      </c>
      <c r="C892" s="572"/>
      <c r="D892" s="599"/>
      <c r="E892" s="33"/>
      <c r="F892" s="33"/>
      <c r="G892" s="33"/>
      <c r="H892" s="33"/>
      <c r="I892" s="721"/>
      <c r="J892" s="718"/>
      <c r="K892" s="68"/>
    </row>
    <row r="893" spans="1:11" ht="21.75" customHeight="1">
      <c r="A893" s="698"/>
      <c r="B893" s="47" t="s">
        <v>1242</v>
      </c>
      <c r="C893" s="572">
        <v>2</v>
      </c>
      <c r="D893" s="599" t="s">
        <v>1225</v>
      </c>
      <c r="E893" s="33">
        <v>5200</v>
      </c>
      <c r="F893" s="33">
        <v>10400</v>
      </c>
      <c r="G893" s="33">
        <v>1200</v>
      </c>
      <c r="H893" s="33">
        <v>2400</v>
      </c>
      <c r="I893" s="721">
        <v>12800</v>
      </c>
      <c r="J893" s="718"/>
      <c r="K893" s="68"/>
    </row>
    <row r="894" spans="1:11" ht="21.75" customHeight="1">
      <c r="A894" s="698"/>
      <c r="B894" s="47" t="s">
        <v>1235</v>
      </c>
      <c r="C894" s="572">
        <v>2</v>
      </c>
      <c r="D894" s="599" t="s">
        <v>47</v>
      </c>
      <c r="E894" s="33">
        <v>1520</v>
      </c>
      <c r="F894" s="33">
        <v>3040</v>
      </c>
      <c r="G894" s="33">
        <v>0</v>
      </c>
      <c r="H894" s="33">
        <v>0</v>
      </c>
      <c r="I894" s="721">
        <v>3040</v>
      </c>
      <c r="J894" s="718"/>
      <c r="K894" s="68"/>
    </row>
    <row r="895" spans="1:11" ht="21.75" customHeight="1">
      <c r="A895" s="698"/>
      <c r="B895" s="47" t="s">
        <v>1236</v>
      </c>
      <c r="C895" s="572">
        <v>2</v>
      </c>
      <c r="D895" s="599" t="s">
        <v>47</v>
      </c>
      <c r="E895" s="33">
        <v>1495</v>
      </c>
      <c r="F895" s="33">
        <v>2990</v>
      </c>
      <c r="G895" s="33">
        <v>0</v>
      </c>
      <c r="H895" s="33">
        <v>0</v>
      </c>
      <c r="I895" s="721">
        <v>2990</v>
      </c>
      <c r="J895" s="718"/>
      <c r="K895" s="68"/>
    </row>
    <row r="896" spans="1:11" ht="21.75" customHeight="1">
      <c r="A896" s="698"/>
      <c r="B896" s="47" t="s">
        <v>1243</v>
      </c>
      <c r="C896" s="572">
        <v>2</v>
      </c>
      <c r="D896" s="599" t="s">
        <v>47</v>
      </c>
      <c r="E896" s="33">
        <v>45100</v>
      </c>
      <c r="F896" s="33">
        <v>90200</v>
      </c>
      <c r="G896" s="33">
        <v>0</v>
      </c>
      <c r="H896" s="33">
        <v>0</v>
      </c>
      <c r="I896" s="721">
        <v>90200</v>
      </c>
      <c r="J896" s="718"/>
      <c r="K896" s="68"/>
    </row>
    <row r="897" spans="1:11" ht="21.75" customHeight="1">
      <c r="A897" s="698"/>
      <c r="B897" s="47" t="s">
        <v>1244</v>
      </c>
      <c r="C897" s="572">
        <v>2</v>
      </c>
      <c r="D897" s="599" t="s">
        <v>47</v>
      </c>
      <c r="E897" s="33">
        <v>2900</v>
      </c>
      <c r="F897" s="33">
        <v>5800</v>
      </c>
      <c r="G897" s="33">
        <v>0</v>
      </c>
      <c r="H897" s="33">
        <v>0</v>
      </c>
      <c r="I897" s="721">
        <v>5800</v>
      </c>
      <c r="J897" s="718"/>
      <c r="K897" s="68"/>
    </row>
    <row r="898" spans="1:11" ht="21.75" customHeight="1">
      <c r="A898" s="698"/>
      <c r="B898" s="47" t="s">
        <v>1238</v>
      </c>
      <c r="C898" s="572">
        <v>2</v>
      </c>
      <c r="D898" s="599" t="s">
        <v>47</v>
      </c>
      <c r="E898" s="33">
        <v>260</v>
      </c>
      <c r="F898" s="33">
        <v>520</v>
      </c>
      <c r="G898" s="33">
        <v>0</v>
      </c>
      <c r="H898" s="33">
        <v>0</v>
      </c>
      <c r="I898" s="721">
        <v>520</v>
      </c>
      <c r="J898" s="718"/>
      <c r="K898" s="68"/>
    </row>
    <row r="899" spans="1:11" ht="21.75" customHeight="1">
      <c r="A899" s="703"/>
      <c r="B899" s="614" t="s">
        <v>1239</v>
      </c>
      <c r="C899" s="615">
        <v>48</v>
      </c>
      <c r="D899" s="678" t="s">
        <v>47</v>
      </c>
      <c r="E899" s="562">
        <v>80</v>
      </c>
      <c r="F899" s="562">
        <v>3840</v>
      </c>
      <c r="G899" s="562">
        <v>0</v>
      </c>
      <c r="H899" s="562">
        <v>0</v>
      </c>
      <c r="I899" s="726">
        <v>3840</v>
      </c>
      <c r="J899" s="735"/>
      <c r="K899" s="68"/>
    </row>
    <row r="900" spans="1:11" ht="21.75" customHeight="1">
      <c r="A900" s="714"/>
      <c r="B900" s="617" t="s">
        <v>1245</v>
      </c>
      <c r="C900" s="610">
        <v>2</v>
      </c>
      <c r="D900" s="684" t="s">
        <v>47</v>
      </c>
      <c r="E900" s="552">
        <v>5700</v>
      </c>
      <c r="F900" s="552">
        <v>11400</v>
      </c>
      <c r="G900" s="552">
        <v>0</v>
      </c>
      <c r="H900" s="552">
        <v>0</v>
      </c>
      <c r="I900" s="733">
        <v>11400</v>
      </c>
      <c r="J900" s="720"/>
      <c r="K900" s="68"/>
    </row>
    <row r="901" spans="1:11" ht="21.75" customHeight="1">
      <c r="A901" s="698"/>
      <c r="B901" s="47" t="s">
        <v>1246</v>
      </c>
      <c r="C901" s="572"/>
      <c r="D901" s="599"/>
      <c r="E901" s="33"/>
      <c r="F901" s="33"/>
      <c r="G901" s="33"/>
      <c r="H901" s="33"/>
      <c r="I901" s="721"/>
      <c r="J901" s="718"/>
      <c r="K901" s="68"/>
    </row>
    <row r="902" spans="1:11" ht="21.75" customHeight="1">
      <c r="A902" s="698"/>
      <c r="B902" s="555" t="s">
        <v>1248</v>
      </c>
      <c r="C902" s="674"/>
      <c r="D902" s="599"/>
      <c r="E902" s="33"/>
      <c r="F902" s="721"/>
      <c r="G902" s="33"/>
      <c r="H902" s="721"/>
      <c r="I902" s="721"/>
      <c r="J902" s="718"/>
      <c r="K902" s="68"/>
    </row>
    <row r="903" spans="1:11" ht="21.75" customHeight="1">
      <c r="A903" s="698"/>
      <c r="B903" s="47" t="s">
        <v>1242</v>
      </c>
      <c r="C903" s="572">
        <v>2</v>
      </c>
      <c r="D903" s="599" t="s">
        <v>1225</v>
      </c>
      <c r="E903" s="33">
        <v>5200</v>
      </c>
      <c r="F903" s="33">
        <v>10400</v>
      </c>
      <c r="G903" s="33">
        <v>1200</v>
      </c>
      <c r="H903" s="33">
        <v>2400</v>
      </c>
      <c r="I903" s="721">
        <v>12800</v>
      </c>
      <c r="J903" s="718"/>
      <c r="K903" s="68"/>
    </row>
    <row r="904" spans="1:11" ht="21.75" customHeight="1">
      <c r="A904" s="698"/>
      <c r="B904" s="47" t="s">
        <v>1235</v>
      </c>
      <c r="C904" s="572">
        <v>2</v>
      </c>
      <c r="D904" s="599" t="s">
        <v>47</v>
      </c>
      <c r="E904" s="33">
        <v>1520</v>
      </c>
      <c r="F904" s="33">
        <v>3040</v>
      </c>
      <c r="G904" s="33">
        <v>0</v>
      </c>
      <c r="H904" s="33">
        <v>0</v>
      </c>
      <c r="I904" s="721">
        <v>3040</v>
      </c>
      <c r="J904" s="718"/>
      <c r="K904" s="68"/>
    </row>
    <row r="905" spans="1:11" ht="21.75" customHeight="1">
      <c r="A905" s="698"/>
      <c r="B905" s="47" t="s">
        <v>1236</v>
      </c>
      <c r="C905" s="572">
        <v>2</v>
      </c>
      <c r="D905" s="599" t="s">
        <v>47</v>
      </c>
      <c r="E905" s="33">
        <v>1495</v>
      </c>
      <c r="F905" s="33">
        <v>2990</v>
      </c>
      <c r="G905" s="33">
        <v>0</v>
      </c>
      <c r="H905" s="33">
        <v>0</v>
      </c>
      <c r="I905" s="721">
        <v>2990</v>
      </c>
      <c r="J905" s="718"/>
      <c r="K905" s="68"/>
    </row>
    <row r="906" spans="1:11" ht="21.75" customHeight="1">
      <c r="A906" s="698"/>
      <c r="B906" s="47" t="s">
        <v>1243</v>
      </c>
      <c r="C906" s="572">
        <v>2</v>
      </c>
      <c r="D906" s="599" t="s">
        <v>47</v>
      </c>
      <c r="E906" s="33">
        <v>45100</v>
      </c>
      <c r="F906" s="33">
        <v>90200</v>
      </c>
      <c r="G906" s="33">
        <v>0</v>
      </c>
      <c r="H906" s="33">
        <v>0</v>
      </c>
      <c r="I906" s="721">
        <v>90200</v>
      </c>
      <c r="J906" s="718"/>
      <c r="K906" s="68"/>
    </row>
    <row r="907" spans="1:11" ht="21.75" customHeight="1">
      <c r="A907" s="698"/>
      <c r="B907" s="47" t="s">
        <v>1244</v>
      </c>
      <c r="C907" s="572">
        <v>2</v>
      </c>
      <c r="D907" s="599" t="s">
        <v>47</v>
      </c>
      <c r="E907" s="33">
        <v>2900</v>
      </c>
      <c r="F907" s="33">
        <v>5800</v>
      </c>
      <c r="G907" s="33">
        <v>0</v>
      </c>
      <c r="H907" s="33">
        <v>0</v>
      </c>
      <c r="I907" s="721">
        <v>5800</v>
      </c>
      <c r="J907" s="718"/>
      <c r="K907" s="68"/>
    </row>
    <row r="908" spans="1:11" ht="21.75" customHeight="1">
      <c r="A908" s="698"/>
      <c r="B908" s="47" t="s">
        <v>1238</v>
      </c>
      <c r="C908" s="572">
        <v>2</v>
      </c>
      <c r="D908" s="599" t="s">
        <v>47</v>
      </c>
      <c r="E908" s="33">
        <v>260</v>
      </c>
      <c r="F908" s="33">
        <v>520</v>
      </c>
      <c r="G908" s="33">
        <v>0</v>
      </c>
      <c r="H908" s="33">
        <v>0</v>
      </c>
      <c r="I908" s="721">
        <v>520</v>
      </c>
      <c r="J908" s="718"/>
      <c r="K908" s="68"/>
    </row>
    <row r="909" spans="1:11" ht="21.75" customHeight="1">
      <c r="A909" s="698"/>
      <c r="B909" s="47" t="s">
        <v>1239</v>
      </c>
      <c r="C909" s="572">
        <v>48</v>
      </c>
      <c r="D909" s="599" t="s">
        <v>47</v>
      </c>
      <c r="E909" s="33">
        <v>80</v>
      </c>
      <c r="F909" s="33">
        <v>3840</v>
      </c>
      <c r="G909" s="33">
        <v>0</v>
      </c>
      <c r="H909" s="33">
        <v>0</v>
      </c>
      <c r="I909" s="721">
        <v>3840</v>
      </c>
      <c r="J909" s="718"/>
      <c r="K909" s="68"/>
    </row>
    <row r="910" spans="1:11" ht="21.75" customHeight="1">
      <c r="A910" s="698"/>
      <c r="B910" s="47" t="s">
        <v>1245</v>
      </c>
      <c r="C910" s="572">
        <v>2</v>
      </c>
      <c r="D910" s="599" t="s">
        <v>47</v>
      </c>
      <c r="E910" s="33">
        <v>5700</v>
      </c>
      <c r="F910" s="33">
        <v>11400</v>
      </c>
      <c r="G910" s="33">
        <v>0</v>
      </c>
      <c r="H910" s="33">
        <v>0</v>
      </c>
      <c r="I910" s="721">
        <v>11400</v>
      </c>
      <c r="J910" s="718"/>
      <c r="K910" s="68"/>
    </row>
    <row r="911" spans="1:11" ht="21.75" customHeight="1">
      <c r="A911" s="698"/>
      <c r="B911" s="47" t="s">
        <v>1246</v>
      </c>
      <c r="C911" s="572"/>
      <c r="D911" s="599"/>
      <c r="E911" s="33"/>
      <c r="F911" s="33"/>
      <c r="G911" s="33"/>
      <c r="H911" s="33"/>
      <c r="I911" s="721"/>
      <c r="J911" s="718"/>
      <c r="K911" s="68"/>
    </row>
    <row r="912" spans="1:11" ht="21.75" customHeight="1">
      <c r="A912" s="698"/>
      <c r="B912" s="555" t="s">
        <v>1247</v>
      </c>
      <c r="C912" s="674"/>
      <c r="D912" s="599"/>
      <c r="E912" s="33"/>
      <c r="F912" s="33"/>
      <c r="G912" s="33"/>
      <c r="H912" s="33"/>
      <c r="I912" s="721"/>
      <c r="J912" s="718"/>
      <c r="K912" s="68"/>
    </row>
    <row r="913" spans="1:11" ht="21.75" customHeight="1">
      <c r="A913" s="698"/>
      <c r="B913" s="47" t="s">
        <v>1242</v>
      </c>
      <c r="C913" s="572">
        <v>1</v>
      </c>
      <c r="D913" s="599" t="s">
        <v>1225</v>
      </c>
      <c r="E913" s="33">
        <v>5200</v>
      </c>
      <c r="F913" s="33">
        <v>5200</v>
      </c>
      <c r="G913" s="33">
        <v>1200</v>
      </c>
      <c r="H913" s="33">
        <v>1200</v>
      </c>
      <c r="I913" s="721">
        <v>6400</v>
      </c>
      <c r="J913" s="718"/>
      <c r="K913" s="68"/>
    </row>
    <row r="914" spans="1:11" ht="21.75" customHeight="1">
      <c r="A914" s="698"/>
      <c r="B914" s="47" t="s">
        <v>1235</v>
      </c>
      <c r="C914" s="572">
        <v>1</v>
      </c>
      <c r="D914" s="599" t="s">
        <v>47</v>
      </c>
      <c r="E914" s="33">
        <v>1520</v>
      </c>
      <c r="F914" s="33">
        <v>1520</v>
      </c>
      <c r="G914" s="33">
        <v>0</v>
      </c>
      <c r="H914" s="33">
        <v>0</v>
      </c>
      <c r="I914" s="721">
        <v>1520</v>
      </c>
      <c r="J914" s="718"/>
      <c r="K914" s="68"/>
    </row>
    <row r="915" spans="1:11" ht="21.75" customHeight="1">
      <c r="A915" s="698"/>
      <c r="B915" s="47" t="s">
        <v>1236</v>
      </c>
      <c r="C915" s="572">
        <v>1</v>
      </c>
      <c r="D915" s="599" t="s">
        <v>47</v>
      </c>
      <c r="E915" s="33">
        <v>1495</v>
      </c>
      <c r="F915" s="33">
        <v>1495</v>
      </c>
      <c r="G915" s="33">
        <v>0</v>
      </c>
      <c r="H915" s="33">
        <v>0</v>
      </c>
      <c r="I915" s="721">
        <v>1495</v>
      </c>
      <c r="J915" s="718"/>
      <c r="K915" s="68"/>
    </row>
    <row r="916" spans="1:11" ht="21.75" customHeight="1">
      <c r="A916" s="703"/>
      <c r="B916" s="614" t="s">
        <v>1243</v>
      </c>
      <c r="C916" s="615">
        <v>1</v>
      </c>
      <c r="D916" s="678" t="s">
        <v>47</v>
      </c>
      <c r="E916" s="562">
        <v>45100</v>
      </c>
      <c r="F916" s="562">
        <v>45100</v>
      </c>
      <c r="G916" s="562">
        <v>0</v>
      </c>
      <c r="H916" s="562">
        <v>0</v>
      </c>
      <c r="I916" s="726">
        <v>45100</v>
      </c>
      <c r="J916" s="735"/>
      <c r="K916" s="68"/>
    </row>
    <row r="917" spans="1:11" ht="21.75" customHeight="1">
      <c r="A917" s="714"/>
      <c r="B917" s="617" t="s">
        <v>1244</v>
      </c>
      <c r="C917" s="610">
        <v>1</v>
      </c>
      <c r="D917" s="684" t="s">
        <v>47</v>
      </c>
      <c r="E917" s="552">
        <v>2900</v>
      </c>
      <c r="F917" s="552">
        <v>2900</v>
      </c>
      <c r="G917" s="552">
        <v>0</v>
      </c>
      <c r="H917" s="552">
        <v>0</v>
      </c>
      <c r="I917" s="733">
        <v>2900</v>
      </c>
      <c r="J917" s="720"/>
      <c r="K917" s="68"/>
    </row>
    <row r="918" spans="1:11" ht="21.75" customHeight="1">
      <c r="A918" s="698"/>
      <c r="B918" s="47" t="s">
        <v>1238</v>
      </c>
      <c r="C918" s="572">
        <v>1</v>
      </c>
      <c r="D918" s="599" t="s">
        <v>47</v>
      </c>
      <c r="E918" s="33">
        <v>260</v>
      </c>
      <c r="F918" s="33">
        <v>260</v>
      </c>
      <c r="G918" s="33">
        <v>0</v>
      </c>
      <c r="H918" s="33">
        <v>0</v>
      </c>
      <c r="I918" s="721">
        <v>260</v>
      </c>
      <c r="J918" s="718"/>
      <c r="K918" s="68"/>
    </row>
    <row r="919" spans="1:11" ht="21.75" customHeight="1">
      <c r="A919" s="698"/>
      <c r="B919" s="47" t="s">
        <v>1239</v>
      </c>
      <c r="C919" s="572">
        <v>24</v>
      </c>
      <c r="D919" s="599" t="s">
        <v>47</v>
      </c>
      <c r="E919" s="33">
        <v>80</v>
      </c>
      <c r="F919" s="33">
        <v>1920</v>
      </c>
      <c r="G919" s="33">
        <v>0</v>
      </c>
      <c r="H919" s="33">
        <v>0</v>
      </c>
      <c r="I919" s="721">
        <v>1920</v>
      </c>
      <c r="J919" s="718"/>
      <c r="K919" s="68"/>
    </row>
    <row r="920" spans="1:11" ht="21.75" customHeight="1">
      <c r="A920" s="698"/>
      <c r="B920" s="47" t="s">
        <v>1245</v>
      </c>
      <c r="C920" s="572">
        <v>1</v>
      </c>
      <c r="D920" s="599" t="s">
        <v>47</v>
      </c>
      <c r="E920" s="33">
        <v>5700</v>
      </c>
      <c r="F920" s="33">
        <v>5700</v>
      </c>
      <c r="G920" s="33">
        <v>0</v>
      </c>
      <c r="H920" s="33">
        <v>0</v>
      </c>
      <c r="I920" s="721">
        <v>5700</v>
      </c>
      <c r="J920" s="718"/>
      <c r="K920" s="68"/>
    </row>
    <row r="921" spans="1:11" ht="21.75" customHeight="1">
      <c r="A921" s="698"/>
      <c r="B921" s="47" t="s">
        <v>1246</v>
      </c>
      <c r="C921" s="572"/>
      <c r="D921" s="599"/>
      <c r="E921" s="33"/>
      <c r="F921" s="33"/>
      <c r="G921" s="33"/>
      <c r="H921" s="33"/>
      <c r="I921" s="721"/>
      <c r="J921" s="718"/>
      <c r="K921" s="68"/>
    </row>
    <row r="922" spans="1:11" ht="21.75" customHeight="1">
      <c r="A922" s="698"/>
      <c r="B922" s="47" t="s">
        <v>1249</v>
      </c>
      <c r="C922" s="572">
        <v>81</v>
      </c>
      <c r="D922" s="599" t="s">
        <v>120</v>
      </c>
      <c r="E922" s="33">
        <v>225</v>
      </c>
      <c r="F922" s="33">
        <v>18225</v>
      </c>
      <c r="G922" s="33">
        <v>110</v>
      </c>
      <c r="H922" s="33">
        <v>8910</v>
      </c>
      <c r="I922" s="721">
        <v>27135</v>
      </c>
      <c r="J922" s="718"/>
    </row>
    <row r="923" spans="1:11" ht="21.75" customHeight="1">
      <c r="A923" s="698"/>
      <c r="B923" s="47" t="s">
        <v>915</v>
      </c>
      <c r="C923" s="572">
        <v>179</v>
      </c>
      <c r="D923" s="599" t="s">
        <v>128</v>
      </c>
      <c r="E923" s="33">
        <v>45</v>
      </c>
      <c r="F923" s="33">
        <v>8055</v>
      </c>
      <c r="G923" s="33">
        <v>22</v>
      </c>
      <c r="H923" s="33">
        <v>3938</v>
      </c>
      <c r="I923" s="721">
        <v>11993</v>
      </c>
      <c r="J923" s="718"/>
    </row>
    <row r="924" spans="1:11" ht="21.75" customHeight="1">
      <c r="A924" s="698"/>
      <c r="B924" s="47" t="s">
        <v>131</v>
      </c>
      <c r="C924" s="572">
        <v>1972</v>
      </c>
      <c r="D924" s="599" t="s">
        <v>128</v>
      </c>
      <c r="E924" s="33">
        <v>31</v>
      </c>
      <c r="F924" s="33">
        <v>61132</v>
      </c>
      <c r="G924" s="33">
        <v>22</v>
      </c>
      <c r="H924" s="33">
        <v>43384</v>
      </c>
      <c r="I924" s="721">
        <v>104516</v>
      </c>
      <c r="J924" s="718"/>
    </row>
    <row r="925" spans="1:11" ht="21.75" customHeight="1">
      <c r="A925" s="698"/>
      <c r="B925" s="47" t="s">
        <v>1250</v>
      </c>
      <c r="C925" s="572">
        <v>17</v>
      </c>
      <c r="D925" s="599" t="s">
        <v>128</v>
      </c>
      <c r="E925" s="33">
        <v>221</v>
      </c>
      <c r="F925" s="33">
        <v>3757</v>
      </c>
      <c r="G925" s="33">
        <v>35</v>
      </c>
      <c r="H925" s="33">
        <v>595</v>
      </c>
      <c r="I925" s="721">
        <v>4352</v>
      </c>
      <c r="J925" s="718"/>
    </row>
    <row r="926" spans="1:11" ht="21.75" customHeight="1">
      <c r="A926" s="698"/>
      <c r="B926" s="47" t="s">
        <v>1251</v>
      </c>
      <c r="C926" s="572">
        <v>2374</v>
      </c>
      <c r="D926" s="599" t="s">
        <v>128</v>
      </c>
      <c r="E926" s="33">
        <v>18</v>
      </c>
      <c r="F926" s="33">
        <v>42732</v>
      </c>
      <c r="G926" s="33">
        <v>10</v>
      </c>
      <c r="H926" s="33">
        <v>23740</v>
      </c>
      <c r="I926" s="721">
        <v>66472</v>
      </c>
      <c r="J926" s="718"/>
    </row>
    <row r="927" spans="1:11" ht="21.75" customHeight="1">
      <c r="A927" s="698"/>
      <c r="B927" s="47" t="s">
        <v>138</v>
      </c>
      <c r="C927" s="572">
        <v>32</v>
      </c>
      <c r="D927" s="599" t="s">
        <v>128</v>
      </c>
      <c r="E927" s="33">
        <v>9</v>
      </c>
      <c r="F927" s="33">
        <v>288</v>
      </c>
      <c r="G927" s="33">
        <v>7</v>
      </c>
      <c r="H927" s="33">
        <v>224</v>
      </c>
      <c r="I927" s="721">
        <v>512</v>
      </c>
      <c r="J927" s="718"/>
    </row>
    <row r="928" spans="1:11" ht="21.75" customHeight="1">
      <c r="A928" s="698"/>
      <c r="B928" s="47" t="s">
        <v>132</v>
      </c>
      <c r="C928" s="572">
        <v>1</v>
      </c>
      <c r="D928" s="599" t="s">
        <v>123</v>
      </c>
      <c r="E928" s="33">
        <v>18890</v>
      </c>
      <c r="F928" s="33">
        <v>18890</v>
      </c>
      <c r="G928" s="33">
        <v>5667</v>
      </c>
      <c r="H928" s="33">
        <v>5667</v>
      </c>
      <c r="I928" s="33">
        <v>24557</v>
      </c>
      <c r="J928" s="718"/>
    </row>
    <row r="929" spans="1:11" ht="21.75" customHeight="1">
      <c r="A929" s="698"/>
      <c r="B929" s="47"/>
      <c r="C929" s="572"/>
      <c r="D929" s="599"/>
      <c r="E929" s="33"/>
      <c r="F929" s="721"/>
      <c r="G929" s="33"/>
      <c r="H929" s="721"/>
      <c r="I929" s="721"/>
      <c r="J929" s="718"/>
      <c r="K929" s="68"/>
    </row>
    <row r="930" spans="1:11" s="38" customFormat="1" ht="21.75" customHeight="1">
      <c r="A930" s="578"/>
      <c r="B930" s="39"/>
      <c r="C930" s="576"/>
      <c r="D930" s="573"/>
      <c r="E930" s="579"/>
      <c r="F930" s="33"/>
      <c r="G930" s="33"/>
      <c r="H930" s="33"/>
      <c r="I930" s="33"/>
      <c r="J930" s="577"/>
      <c r="K930" s="45"/>
    </row>
    <row r="931" spans="1:11" s="38" customFormat="1" ht="21.75" customHeight="1">
      <c r="A931" s="578"/>
      <c r="B931" s="39"/>
      <c r="C931" s="576"/>
      <c r="D931" s="573"/>
      <c r="E931" s="579"/>
      <c r="F931" s="33"/>
      <c r="G931" s="33"/>
      <c r="H931" s="33"/>
      <c r="I931" s="33"/>
      <c r="J931" s="577"/>
      <c r="K931" s="44"/>
    </row>
    <row r="932" spans="1:11" ht="21.75" customHeight="1">
      <c r="A932" s="698"/>
      <c r="B932" s="47"/>
      <c r="C932" s="572"/>
      <c r="D932" s="599"/>
      <c r="E932" s="33"/>
      <c r="F932" s="721"/>
      <c r="G932" s="33"/>
      <c r="H932" s="721"/>
      <c r="I932" s="721"/>
      <c r="J932" s="718"/>
    </row>
    <row r="933" spans="1:11" ht="21.75" customHeight="1">
      <c r="A933" s="703"/>
      <c r="B933" s="678" t="s">
        <v>1710</v>
      </c>
      <c r="C933" s="712"/>
      <c r="D933" s="35"/>
      <c r="E933" s="596"/>
      <c r="F933" s="562"/>
      <c r="G933" s="562"/>
      <c r="H933" s="562"/>
      <c r="I933" s="562">
        <v>635127</v>
      </c>
      <c r="J933" s="713"/>
      <c r="K933" s="66"/>
    </row>
    <row r="934" spans="1:11" ht="20.85" customHeight="1">
      <c r="A934" s="714"/>
      <c r="B934" s="620" t="s">
        <v>113</v>
      </c>
      <c r="C934" s="707"/>
      <c r="D934" s="671"/>
      <c r="E934" s="568"/>
      <c r="F934" s="728"/>
      <c r="G934" s="568"/>
      <c r="H934" s="728"/>
      <c r="I934" s="728"/>
      <c r="J934" s="729"/>
      <c r="K934" s="69"/>
    </row>
    <row r="935" spans="1:11" ht="20.85" customHeight="1">
      <c r="A935" s="698"/>
      <c r="B935" s="47" t="s">
        <v>1620</v>
      </c>
      <c r="C935" s="572">
        <v>1</v>
      </c>
      <c r="D935" s="599" t="s">
        <v>120</v>
      </c>
      <c r="E935" s="33">
        <v>60000</v>
      </c>
      <c r="F935" s="33">
        <v>60000</v>
      </c>
      <c r="G935" s="33">
        <v>6000</v>
      </c>
      <c r="H935" s="33">
        <v>6000</v>
      </c>
      <c r="I935" s="721">
        <v>66000</v>
      </c>
      <c r="J935" s="718"/>
      <c r="K935" s="68"/>
    </row>
    <row r="936" spans="1:11" ht="20.85" customHeight="1">
      <c r="A936" s="698"/>
      <c r="B936" s="47" t="s">
        <v>1619</v>
      </c>
      <c r="C936" s="572">
        <v>1</v>
      </c>
      <c r="D936" s="599" t="s">
        <v>120</v>
      </c>
      <c r="E936" s="33">
        <v>14800</v>
      </c>
      <c r="F936" s="33">
        <v>14800</v>
      </c>
      <c r="G936" s="33">
        <v>3000</v>
      </c>
      <c r="H936" s="33">
        <v>3000</v>
      </c>
      <c r="I936" s="721">
        <v>17800</v>
      </c>
      <c r="J936" s="718"/>
      <c r="K936" s="68"/>
    </row>
    <row r="937" spans="1:11" ht="20.85" customHeight="1">
      <c r="A937" s="698"/>
      <c r="B937" s="47" t="s">
        <v>1618</v>
      </c>
      <c r="C937" s="572"/>
      <c r="D937" s="599"/>
      <c r="E937" s="33"/>
      <c r="F937" s="33"/>
      <c r="G937" s="33"/>
      <c r="H937" s="33"/>
      <c r="I937" s="721"/>
      <c r="J937" s="718"/>
      <c r="K937" s="68"/>
    </row>
    <row r="938" spans="1:11" ht="20.85" customHeight="1">
      <c r="A938" s="698"/>
      <c r="B938" s="47" t="s">
        <v>1616</v>
      </c>
      <c r="C938" s="572">
        <v>5</v>
      </c>
      <c r="D938" s="599" t="s">
        <v>120</v>
      </c>
      <c r="E938" s="33">
        <v>2500</v>
      </c>
      <c r="F938" s="33">
        <v>12500</v>
      </c>
      <c r="G938" s="33">
        <v>0</v>
      </c>
      <c r="H938" s="33">
        <v>0</v>
      </c>
      <c r="I938" s="721">
        <v>12500</v>
      </c>
      <c r="J938" s="718"/>
      <c r="K938" s="68"/>
    </row>
    <row r="939" spans="1:11" ht="20.85" customHeight="1">
      <c r="A939" s="698"/>
      <c r="B939" s="47" t="s">
        <v>1617</v>
      </c>
      <c r="C939" s="572">
        <v>2</v>
      </c>
      <c r="D939" s="599" t="s">
        <v>120</v>
      </c>
      <c r="E939" s="33">
        <v>800</v>
      </c>
      <c r="F939" s="33">
        <v>1600</v>
      </c>
      <c r="G939" s="33">
        <v>200</v>
      </c>
      <c r="H939" s="33">
        <v>400</v>
      </c>
      <c r="I939" s="721">
        <v>2000</v>
      </c>
      <c r="J939" s="718"/>
      <c r="K939" s="68"/>
    </row>
    <row r="940" spans="1:11" ht="20.85" customHeight="1">
      <c r="A940" s="698"/>
      <c r="B940" s="47" t="s">
        <v>1615</v>
      </c>
      <c r="C940" s="572">
        <v>141</v>
      </c>
      <c r="D940" s="599" t="s">
        <v>120</v>
      </c>
      <c r="E940" s="33">
        <v>2600</v>
      </c>
      <c r="F940" s="33">
        <v>366600</v>
      </c>
      <c r="G940" s="33">
        <v>200</v>
      </c>
      <c r="H940" s="33">
        <v>28200</v>
      </c>
      <c r="I940" s="721">
        <v>394800</v>
      </c>
      <c r="J940" s="718"/>
      <c r="K940" s="68"/>
    </row>
    <row r="941" spans="1:11" ht="20.85" customHeight="1">
      <c r="A941" s="698"/>
      <c r="B941" s="47" t="s">
        <v>1614</v>
      </c>
      <c r="C941" s="572">
        <v>11</v>
      </c>
      <c r="D941" s="599" t="s">
        <v>120</v>
      </c>
      <c r="E941" s="33">
        <v>1400</v>
      </c>
      <c r="F941" s="33">
        <v>15400</v>
      </c>
      <c r="G941" s="33">
        <v>200</v>
      </c>
      <c r="H941" s="33">
        <v>2200</v>
      </c>
      <c r="I941" s="721">
        <v>17600</v>
      </c>
      <c r="J941" s="718"/>
      <c r="K941" s="68"/>
    </row>
    <row r="942" spans="1:11" ht="20.85" customHeight="1">
      <c r="A942" s="698"/>
      <c r="B942" s="47" t="s">
        <v>1613</v>
      </c>
      <c r="C942" s="572">
        <v>17</v>
      </c>
      <c r="D942" s="599" t="s">
        <v>120</v>
      </c>
      <c r="E942" s="33">
        <v>4600</v>
      </c>
      <c r="F942" s="33">
        <v>78200</v>
      </c>
      <c r="G942" s="33">
        <v>200</v>
      </c>
      <c r="H942" s="33">
        <v>3400</v>
      </c>
      <c r="I942" s="721">
        <v>81600</v>
      </c>
      <c r="J942" s="718"/>
      <c r="K942" s="68"/>
    </row>
    <row r="943" spans="1:11" ht="20.85" customHeight="1">
      <c r="A943" s="698"/>
      <c r="B943" s="47"/>
      <c r="C943" s="572"/>
      <c r="D943" s="599"/>
      <c r="E943" s="33"/>
      <c r="F943" s="33"/>
      <c r="G943" s="33"/>
      <c r="H943" s="33"/>
      <c r="I943" s="721"/>
      <c r="J943" s="718"/>
      <c r="K943" s="68"/>
    </row>
    <row r="944" spans="1:11" ht="20.85" customHeight="1">
      <c r="A944" s="698"/>
      <c r="B944" s="47" t="s">
        <v>131</v>
      </c>
      <c r="C944" s="572">
        <v>2102</v>
      </c>
      <c r="D944" s="599" t="s">
        <v>128</v>
      </c>
      <c r="E944" s="33">
        <v>31</v>
      </c>
      <c r="F944" s="33">
        <v>65162</v>
      </c>
      <c r="G944" s="33">
        <v>22</v>
      </c>
      <c r="H944" s="33">
        <v>46244</v>
      </c>
      <c r="I944" s="721">
        <v>111406</v>
      </c>
      <c r="J944" s="718"/>
      <c r="K944" s="68"/>
    </row>
    <row r="945" spans="1:11" ht="20.85" customHeight="1">
      <c r="A945" s="698"/>
      <c r="B945" s="47" t="s">
        <v>146</v>
      </c>
      <c r="C945" s="572">
        <v>1313</v>
      </c>
      <c r="D945" s="599" t="s">
        <v>128</v>
      </c>
      <c r="E945" s="33">
        <v>53</v>
      </c>
      <c r="F945" s="33">
        <v>69589</v>
      </c>
      <c r="G945" s="33">
        <v>12</v>
      </c>
      <c r="H945" s="33">
        <v>15756</v>
      </c>
      <c r="I945" s="721">
        <v>85345</v>
      </c>
      <c r="J945" s="718"/>
      <c r="K945" s="68"/>
    </row>
    <row r="946" spans="1:11" ht="20.85" customHeight="1">
      <c r="A946" s="698"/>
      <c r="B946" s="47" t="s">
        <v>147</v>
      </c>
      <c r="C946" s="572">
        <v>3252</v>
      </c>
      <c r="D946" s="599" t="s">
        <v>128</v>
      </c>
      <c r="E946" s="33">
        <v>6</v>
      </c>
      <c r="F946" s="33">
        <v>19512</v>
      </c>
      <c r="G946" s="33">
        <v>5</v>
      </c>
      <c r="H946" s="33">
        <v>16260</v>
      </c>
      <c r="I946" s="721">
        <v>35772</v>
      </c>
      <c r="J946" s="718"/>
      <c r="K946" s="68"/>
    </row>
    <row r="947" spans="1:11" ht="20.85" customHeight="1">
      <c r="A947" s="698"/>
      <c r="B947" s="47" t="s">
        <v>132</v>
      </c>
      <c r="C947" s="572">
        <v>1</v>
      </c>
      <c r="D947" s="599" t="s">
        <v>123</v>
      </c>
      <c r="E947" s="33">
        <v>21942</v>
      </c>
      <c r="F947" s="33">
        <v>21942</v>
      </c>
      <c r="G947" s="33">
        <v>6582</v>
      </c>
      <c r="H947" s="33">
        <v>6582</v>
      </c>
      <c r="I947" s="721">
        <v>28524</v>
      </c>
      <c r="J947" s="718"/>
      <c r="K947" s="68"/>
    </row>
    <row r="948" spans="1:11" ht="20.85" customHeight="1">
      <c r="A948" s="698"/>
      <c r="B948" s="47"/>
      <c r="C948" s="572"/>
      <c r="D948" s="599"/>
      <c r="E948" s="33"/>
      <c r="F948" s="33"/>
      <c r="G948" s="33"/>
      <c r="H948" s="33"/>
      <c r="I948" s="721"/>
      <c r="J948" s="718"/>
      <c r="K948" s="68"/>
    </row>
    <row r="949" spans="1:11" ht="20.85" customHeight="1">
      <c r="A949" s="698"/>
      <c r="B949" s="47"/>
      <c r="C949" s="572"/>
      <c r="D949" s="599"/>
      <c r="E949" s="33"/>
      <c r="F949" s="33"/>
      <c r="G949" s="33"/>
      <c r="H949" s="33"/>
      <c r="I949" s="721"/>
      <c r="J949" s="718"/>
      <c r="K949" s="68"/>
    </row>
    <row r="950" spans="1:11" ht="20.85" customHeight="1">
      <c r="A950" s="698"/>
      <c r="B950" s="47"/>
      <c r="C950" s="572"/>
      <c r="D950" s="599"/>
      <c r="E950" s="33"/>
      <c r="F950" s="33"/>
      <c r="G950" s="33"/>
      <c r="H950" s="33"/>
      <c r="I950" s="721"/>
      <c r="J950" s="718"/>
      <c r="K950" s="68"/>
    </row>
    <row r="951" spans="1:11" ht="20.85" customHeight="1">
      <c r="A951" s="703"/>
      <c r="B951" s="678" t="s">
        <v>1711</v>
      </c>
      <c r="C951" s="712"/>
      <c r="D951" s="35"/>
      <c r="E951" s="596"/>
      <c r="F951" s="562"/>
      <c r="G951" s="562"/>
      <c r="H951" s="562"/>
      <c r="I951" s="562">
        <v>853347</v>
      </c>
      <c r="J951" s="713"/>
      <c r="K951" s="66"/>
    </row>
    <row r="952" spans="1:11" ht="21.75" customHeight="1">
      <c r="A952" s="714"/>
      <c r="B952" s="620" t="s">
        <v>1252</v>
      </c>
      <c r="C952" s="610"/>
      <c r="D952" s="684"/>
      <c r="E952" s="552"/>
      <c r="F952" s="552"/>
      <c r="G952" s="552"/>
      <c r="H952" s="552"/>
      <c r="I952" s="733"/>
      <c r="J952" s="720"/>
    </row>
    <row r="953" spans="1:11" ht="21.75" customHeight="1">
      <c r="A953" s="698"/>
      <c r="B953" s="47" t="s">
        <v>1253</v>
      </c>
      <c r="C953" s="572"/>
      <c r="D953" s="599"/>
      <c r="E953" s="33"/>
      <c r="F953" s="33"/>
      <c r="G953" s="33"/>
      <c r="H953" s="33"/>
      <c r="I953" s="721"/>
      <c r="J953" s="718"/>
    </row>
    <row r="954" spans="1:11" ht="21.75" customHeight="1">
      <c r="A954" s="698"/>
      <c r="B954" s="47" t="s">
        <v>1231</v>
      </c>
      <c r="C954" s="572">
        <v>1</v>
      </c>
      <c r="D954" s="599" t="s">
        <v>1225</v>
      </c>
      <c r="E954" s="33">
        <v>16100</v>
      </c>
      <c r="F954" s="33">
        <v>16100</v>
      </c>
      <c r="G954" s="33">
        <v>2000</v>
      </c>
      <c r="H954" s="33">
        <v>2000</v>
      </c>
      <c r="I954" s="721">
        <v>18100</v>
      </c>
      <c r="J954" s="718"/>
    </row>
    <row r="955" spans="1:11" ht="21.75" customHeight="1">
      <c r="A955" s="698"/>
      <c r="B955" s="47" t="s">
        <v>1235</v>
      </c>
      <c r="C955" s="572">
        <v>2</v>
      </c>
      <c r="D955" s="599" t="s">
        <v>47</v>
      </c>
      <c r="E955" s="33">
        <v>1520</v>
      </c>
      <c r="F955" s="33">
        <v>3040</v>
      </c>
      <c r="G955" s="33">
        <v>0</v>
      </c>
      <c r="H955" s="33">
        <v>0</v>
      </c>
      <c r="I955" s="721">
        <v>3040</v>
      </c>
      <c r="J955" s="718"/>
    </row>
    <row r="956" spans="1:11" ht="21.75" customHeight="1">
      <c r="A956" s="698"/>
      <c r="B956" s="47" t="s">
        <v>1254</v>
      </c>
      <c r="C956" s="572">
        <v>1</v>
      </c>
      <c r="D956" s="599" t="s">
        <v>47</v>
      </c>
      <c r="E956" s="33">
        <v>1495</v>
      </c>
      <c r="F956" s="33">
        <v>1495</v>
      </c>
      <c r="G956" s="33">
        <v>0</v>
      </c>
      <c r="H956" s="33">
        <v>0</v>
      </c>
      <c r="I956" s="721">
        <v>1495</v>
      </c>
      <c r="J956" s="718"/>
    </row>
    <row r="957" spans="1:11" ht="21.75" customHeight="1">
      <c r="A957" s="698"/>
      <c r="B957" s="47" t="s">
        <v>1244</v>
      </c>
      <c r="C957" s="572">
        <v>1</v>
      </c>
      <c r="D957" s="599" t="s">
        <v>47</v>
      </c>
      <c r="E957" s="33">
        <v>2900</v>
      </c>
      <c r="F957" s="33">
        <v>2900</v>
      </c>
      <c r="G957" s="33">
        <v>0</v>
      </c>
      <c r="H957" s="33">
        <v>0</v>
      </c>
      <c r="I957" s="721">
        <v>2900</v>
      </c>
      <c r="J957" s="718"/>
    </row>
    <row r="958" spans="1:11" ht="21.75" customHeight="1">
      <c r="A958" s="698"/>
      <c r="B958" s="47" t="s">
        <v>1238</v>
      </c>
      <c r="C958" s="572">
        <v>1</v>
      </c>
      <c r="D958" s="599" t="s">
        <v>47</v>
      </c>
      <c r="E958" s="33">
        <v>260</v>
      </c>
      <c r="F958" s="33">
        <v>260</v>
      </c>
      <c r="G958" s="33">
        <v>0</v>
      </c>
      <c r="H958" s="33">
        <v>0</v>
      </c>
      <c r="I958" s="721">
        <v>260</v>
      </c>
      <c r="J958" s="718"/>
    </row>
    <row r="959" spans="1:11" ht="21.75" customHeight="1">
      <c r="A959" s="698"/>
      <c r="B959" s="47" t="s">
        <v>1239</v>
      </c>
      <c r="C959" s="572">
        <v>16</v>
      </c>
      <c r="D959" s="599" t="s">
        <v>144</v>
      </c>
      <c r="E959" s="33">
        <v>80</v>
      </c>
      <c r="F959" s="33">
        <v>1280</v>
      </c>
      <c r="G959" s="33">
        <v>0</v>
      </c>
      <c r="H959" s="33">
        <v>0</v>
      </c>
      <c r="I959" s="721">
        <v>1280</v>
      </c>
      <c r="J959" s="718"/>
    </row>
    <row r="960" spans="1:11" ht="21.75" customHeight="1">
      <c r="A960" s="698"/>
      <c r="B960" s="47" t="s">
        <v>1255</v>
      </c>
      <c r="C960" s="572">
        <v>1</v>
      </c>
      <c r="D960" s="599" t="s">
        <v>810</v>
      </c>
      <c r="E960" s="33">
        <v>120000</v>
      </c>
      <c r="F960" s="33">
        <v>120000</v>
      </c>
      <c r="G960" s="33">
        <v>0</v>
      </c>
      <c r="H960" s="33">
        <v>0</v>
      </c>
      <c r="I960" s="721">
        <v>120000</v>
      </c>
      <c r="J960" s="718"/>
    </row>
    <row r="961" spans="1:10" ht="21.75" customHeight="1">
      <c r="A961" s="698"/>
      <c r="B961" s="47" t="s">
        <v>1256</v>
      </c>
      <c r="C961" s="572">
        <v>1</v>
      </c>
      <c r="D961" s="599" t="s">
        <v>810</v>
      </c>
      <c r="E961" s="33">
        <v>15000</v>
      </c>
      <c r="F961" s="33">
        <v>15000</v>
      </c>
      <c r="G961" s="33">
        <v>0</v>
      </c>
      <c r="H961" s="33">
        <v>0</v>
      </c>
      <c r="I961" s="721">
        <v>15000</v>
      </c>
      <c r="J961" s="718"/>
    </row>
    <row r="962" spans="1:10" ht="21.75" customHeight="1">
      <c r="A962" s="698"/>
      <c r="B962" s="47" t="s">
        <v>1257</v>
      </c>
      <c r="C962" s="572">
        <v>1</v>
      </c>
      <c r="D962" s="599" t="s">
        <v>810</v>
      </c>
      <c r="E962" s="33">
        <v>32000</v>
      </c>
      <c r="F962" s="33">
        <v>32000</v>
      </c>
      <c r="G962" s="33">
        <v>0</v>
      </c>
      <c r="H962" s="33">
        <v>0</v>
      </c>
      <c r="I962" s="721">
        <v>32000</v>
      </c>
      <c r="J962" s="718"/>
    </row>
    <row r="963" spans="1:10" ht="21.75" customHeight="1">
      <c r="A963" s="698"/>
      <c r="B963" s="47" t="s">
        <v>1258</v>
      </c>
      <c r="C963" s="572"/>
      <c r="D963" s="599"/>
      <c r="E963" s="33"/>
      <c r="F963" s="33"/>
      <c r="G963" s="33"/>
      <c r="H963" s="33"/>
      <c r="I963" s="721"/>
      <c r="J963" s="718"/>
    </row>
    <row r="964" spans="1:10" ht="21.75" customHeight="1">
      <c r="A964" s="698"/>
      <c r="B964" s="47" t="s">
        <v>1242</v>
      </c>
      <c r="C964" s="572">
        <v>2</v>
      </c>
      <c r="D964" s="599" t="s">
        <v>1225</v>
      </c>
      <c r="E964" s="33">
        <v>5200</v>
      </c>
      <c r="F964" s="33">
        <v>10400</v>
      </c>
      <c r="G964" s="33">
        <v>1200</v>
      </c>
      <c r="H964" s="33">
        <v>2400</v>
      </c>
      <c r="I964" s="721">
        <v>12800</v>
      </c>
      <c r="J964" s="718"/>
    </row>
    <row r="965" spans="1:10" ht="21.75" customHeight="1">
      <c r="A965" s="698"/>
      <c r="B965" s="47" t="s">
        <v>1235</v>
      </c>
      <c r="C965" s="572">
        <v>2</v>
      </c>
      <c r="D965" s="599" t="s">
        <v>47</v>
      </c>
      <c r="E965" s="33">
        <v>1520</v>
      </c>
      <c r="F965" s="33">
        <v>3040</v>
      </c>
      <c r="G965" s="33">
        <v>0</v>
      </c>
      <c r="H965" s="33">
        <v>0</v>
      </c>
      <c r="I965" s="721">
        <v>3040</v>
      </c>
      <c r="J965" s="718"/>
    </row>
    <row r="966" spans="1:10" ht="21.75" customHeight="1">
      <c r="A966" s="698"/>
      <c r="B966" s="47" t="s">
        <v>1236</v>
      </c>
      <c r="C966" s="572">
        <v>2</v>
      </c>
      <c r="D966" s="599" t="s">
        <v>47</v>
      </c>
      <c r="E966" s="33">
        <v>1495</v>
      </c>
      <c r="F966" s="33">
        <v>2990</v>
      </c>
      <c r="G966" s="33">
        <v>0</v>
      </c>
      <c r="H966" s="33">
        <v>0</v>
      </c>
      <c r="I966" s="721">
        <v>2990</v>
      </c>
      <c r="J966" s="718"/>
    </row>
    <row r="967" spans="1:10" ht="21.75" customHeight="1">
      <c r="A967" s="698"/>
      <c r="B967" s="47" t="s">
        <v>1243</v>
      </c>
      <c r="C967" s="572">
        <v>2</v>
      </c>
      <c r="D967" s="599" t="s">
        <v>47</v>
      </c>
      <c r="E967" s="33">
        <v>15000</v>
      </c>
      <c r="F967" s="33">
        <v>30000</v>
      </c>
      <c r="G967" s="33">
        <v>0</v>
      </c>
      <c r="H967" s="33">
        <v>0</v>
      </c>
      <c r="I967" s="721">
        <v>30000</v>
      </c>
      <c r="J967" s="718"/>
    </row>
    <row r="968" spans="1:10" ht="21.75" customHeight="1">
      <c r="A968" s="703"/>
      <c r="B968" s="614" t="s">
        <v>1244</v>
      </c>
      <c r="C968" s="615">
        <v>2</v>
      </c>
      <c r="D968" s="678" t="s">
        <v>47</v>
      </c>
      <c r="E968" s="562">
        <v>2900</v>
      </c>
      <c r="F968" s="562">
        <v>5800</v>
      </c>
      <c r="G968" s="562">
        <v>0</v>
      </c>
      <c r="H968" s="562">
        <v>0</v>
      </c>
      <c r="I968" s="726">
        <v>5800</v>
      </c>
      <c r="J968" s="735"/>
    </row>
    <row r="969" spans="1:10" ht="21.75" customHeight="1">
      <c r="A969" s="714"/>
      <c r="B969" s="617" t="s">
        <v>1238</v>
      </c>
      <c r="C969" s="610">
        <v>2</v>
      </c>
      <c r="D969" s="684" t="s">
        <v>47</v>
      </c>
      <c r="E969" s="552">
        <v>260</v>
      </c>
      <c r="F969" s="552">
        <v>520</v>
      </c>
      <c r="G969" s="552">
        <v>0</v>
      </c>
      <c r="H969" s="552">
        <v>0</v>
      </c>
      <c r="I969" s="733">
        <v>520</v>
      </c>
      <c r="J969" s="720"/>
    </row>
    <row r="970" spans="1:10" ht="21.75" customHeight="1">
      <c r="A970" s="698"/>
      <c r="B970" s="47" t="s">
        <v>1239</v>
      </c>
      <c r="C970" s="572">
        <v>16</v>
      </c>
      <c r="D970" s="599" t="s">
        <v>144</v>
      </c>
      <c r="E970" s="33">
        <v>80</v>
      </c>
      <c r="F970" s="33">
        <v>1280</v>
      </c>
      <c r="G970" s="33">
        <v>0</v>
      </c>
      <c r="H970" s="33">
        <v>0</v>
      </c>
      <c r="I970" s="721">
        <v>1280</v>
      </c>
      <c r="J970" s="718"/>
    </row>
    <row r="971" spans="1:10" ht="21.75" customHeight="1">
      <c r="A971" s="698"/>
      <c r="B971" s="47" t="s">
        <v>1245</v>
      </c>
      <c r="C971" s="572">
        <v>2</v>
      </c>
      <c r="D971" s="599" t="s">
        <v>810</v>
      </c>
      <c r="E971" s="33">
        <v>5700</v>
      </c>
      <c r="F971" s="33">
        <v>11400</v>
      </c>
      <c r="G971" s="33">
        <v>0</v>
      </c>
      <c r="H971" s="33">
        <v>0</v>
      </c>
      <c r="I971" s="721">
        <v>11400</v>
      </c>
      <c r="J971" s="718"/>
    </row>
    <row r="972" spans="1:10" ht="21.75" customHeight="1">
      <c r="A972" s="698"/>
      <c r="B972" s="47" t="s">
        <v>1246</v>
      </c>
      <c r="C972" s="572"/>
      <c r="D972" s="599"/>
      <c r="E972" s="33"/>
      <c r="F972" s="33"/>
      <c r="G972" s="33"/>
      <c r="H972" s="33"/>
      <c r="I972" s="721"/>
      <c r="J972" s="718"/>
    </row>
    <row r="973" spans="1:10" ht="21.75" customHeight="1">
      <c r="A973" s="698"/>
      <c r="B973" s="47" t="s">
        <v>1259</v>
      </c>
      <c r="C973" s="572">
        <v>1</v>
      </c>
      <c r="D973" s="599" t="s">
        <v>1267</v>
      </c>
      <c r="E973" s="33">
        <v>4200</v>
      </c>
      <c r="F973" s="33">
        <v>4200</v>
      </c>
      <c r="G973" s="33">
        <v>1200</v>
      </c>
      <c r="H973" s="33">
        <v>1200</v>
      </c>
      <c r="I973" s="721">
        <v>5400</v>
      </c>
      <c r="J973" s="718"/>
    </row>
    <row r="974" spans="1:10" ht="21.75" customHeight="1">
      <c r="A974" s="698"/>
      <c r="B974" s="47" t="s">
        <v>1260</v>
      </c>
      <c r="C974" s="572">
        <v>25</v>
      </c>
      <c r="D974" s="599" t="s">
        <v>120</v>
      </c>
      <c r="E974" s="33">
        <v>16000</v>
      </c>
      <c r="F974" s="33">
        <v>400000</v>
      </c>
      <c r="G974" s="33">
        <v>0</v>
      </c>
      <c r="H974" s="33">
        <v>0</v>
      </c>
      <c r="I974" s="721">
        <v>400000</v>
      </c>
      <c r="J974" s="718"/>
    </row>
    <row r="975" spans="1:10" ht="21.75" customHeight="1">
      <c r="A975" s="698"/>
      <c r="B975" s="47" t="s">
        <v>1261</v>
      </c>
      <c r="C975" s="572"/>
      <c r="D975" s="599"/>
      <c r="E975" s="33"/>
      <c r="F975" s="33"/>
      <c r="G975" s="33"/>
      <c r="H975" s="33"/>
      <c r="I975" s="721"/>
      <c r="J975" s="718"/>
    </row>
    <row r="976" spans="1:10" ht="21.75" customHeight="1">
      <c r="A976" s="698"/>
      <c r="B976" s="47" t="s">
        <v>1262</v>
      </c>
      <c r="C976" s="572"/>
      <c r="D976" s="599"/>
      <c r="E976" s="33"/>
      <c r="F976" s="33"/>
      <c r="G976" s="33"/>
      <c r="H976" s="33"/>
      <c r="I976" s="721"/>
      <c r="J976" s="718"/>
    </row>
    <row r="977" spans="1:11" ht="21.75" customHeight="1">
      <c r="A977" s="698"/>
      <c r="B977" s="47" t="s">
        <v>1263</v>
      </c>
      <c r="C977" s="572">
        <v>7</v>
      </c>
      <c r="D977" s="599" t="s">
        <v>120</v>
      </c>
      <c r="E977" s="33">
        <v>22000</v>
      </c>
      <c r="F977" s="33">
        <v>154000</v>
      </c>
      <c r="G977" s="33">
        <v>0</v>
      </c>
      <c r="H977" s="33">
        <v>0</v>
      </c>
      <c r="I977" s="721">
        <v>154000</v>
      </c>
      <c r="J977" s="718"/>
    </row>
    <row r="978" spans="1:11" ht="21.75" customHeight="1">
      <c r="A978" s="698"/>
      <c r="B978" s="47" t="s">
        <v>1261</v>
      </c>
      <c r="C978" s="572"/>
      <c r="D978" s="599"/>
      <c r="E978" s="33"/>
      <c r="F978" s="33"/>
      <c r="G978" s="33"/>
      <c r="H978" s="33"/>
      <c r="I978" s="721"/>
      <c r="J978" s="718"/>
    </row>
    <row r="979" spans="1:11" ht="21.75" customHeight="1">
      <c r="A979" s="698"/>
      <c r="B979" s="47" t="s">
        <v>1264</v>
      </c>
      <c r="C979" s="572"/>
      <c r="D979" s="599"/>
      <c r="E979" s="33"/>
      <c r="F979" s="33"/>
      <c r="G979" s="33"/>
      <c r="H979" s="33"/>
      <c r="I979" s="721"/>
      <c r="J979" s="718"/>
    </row>
    <row r="980" spans="1:11" ht="21.75" customHeight="1">
      <c r="A980" s="698"/>
      <c r="B980" s="47" t="s">
        <v>1250</v>
      </c>
      <c r="C980" s="572">
        <v>17</v>
      </c>
      <c r="D980" s="599" t="s">
        <v>128</v>
      </c>
      <c r="E980" s="33">
        <v>221</v>
      </c>
      <c r="F980" s="33">
        <v>3757</v>
      </c>
      <c r="G980" s="33">
        <v>35</v>
      </c>
      <c r="H980" s="33">
        <v>595</v>
      </c>
      <c r="I980" s="721">
        <v>4352</v>
      </c>
      <c r="J980" s="718"/>
    </row>
    <row r="981" spans="1:11" ht="21.75" customHeight="1">
      <c r="A981" s="698"/>
      <c r="B981" s="47" t="s">
        <v>131</v>
      </c>
      <c r="C981" s="572">
        <v>715</v>
      </c>
      <c r="D981" s="599" t="s">
        <v>128</v>
      </c>
      <c r="E981" s="33">
        <v>31</v>
      </c>
      <c r="F981" s="33">
        <v>22165</v>
      </c>
      <c r="G981" s="33">
        <v>22</v>
      </c>
      <c r="H981" s="33">
        <v>15730</v>
      </c>
      <c r="I981" s="721">
        <v>37895</v>
      </c>
      <c r="J981" s="718"/>
    </row>
    <row r="982" spans="1:11" ht="21.75" customHeight="1">
      <c r="A982" s="698"/>
      <c r="B982" s="47" t="s">
        <v>1265</v>
      </c>
      <c r="C982" s="572">
        <v>41</v>
      </c>
      <c r="D982" s="599" t="s">
        <v>128</v>
      </c>
      <c r="E982" s="33">
        <v>9</v>
      </c>
      <c r="F982" s="33">
        <v>369</v>
      </c>
      <c r="G982" s="33">
        <v>7</v>
      </c>
      <c r="H982" s="33">
        <v>287</v>
      </c>
      <c r="I982" s="721">
        <v>656</v>
      </c>
      <c r="J982" s="718"/>
    </row>
    <row r="983" spans="1:11" ht="21.75" customHeight="1">
      <c r="A983" s="698"/>
      <c r="B983" s="47" t="s">
        <v>1266</v>
      </c>
      <c r="C983" s="572">
        <v>1104</v>
      </c>
      <c r="D983" s="599" t="s">
        <v>128</v>
      </c>
      <c r="E983" s="33">
        <v>18</v>
      </c>
      <c r="F983" s="33">
        <v>19872</v>
      </c>
      <c r="G983" s="33">
        <v>7</v>
      </c>
      <c r="H983" s="33">
        <v>7728</v>
      </c>
      <c r="I983" s="721">
        <v>27600</v>
      </c>
      <c r="J983" s="718"/>
    </row>
    <row r="984" spans="1:11" ht="21.75" customHeight="1">
      <c r="A984" s="698"/>
      <c r="B984" s="47" t="s">
        <v>132</v>
      </c>
      <c r="C984" s="572">
        <v>1</v>
      </c>
      <c r="D984" s="599" t="s">
        <v>123</v>
      </c>
      <c r="E984" s="33">
        <v>7208</v>
      </c>
      <c r="F984" s="33">
        <v>7208</v>
      </c>
      <c r="G984" s="33">
        <v>2162</v>
      </c>
      <c r="H984" s="33">
        <v>2162</v>
      </c>
      <c r="I984" s="721">
        <v>9370</v>
      </c>
      <c r="J984" s="718"/>
    </row>
    <row r="985" spans="1:11" ht="21.75" customHeight="1">
      <c r="A985" s="703"/>
      <c r="B985" s="678" t="s">
        <v>1712</v>
      </c>
      <c r="C985" s="712"/>
      <c r="D985" s="35"/>
      <c r="E985" s="596"/>
      <c r="F985" s="562"/>
      <c r="G985" s="562"/>
      <c r="H985" s="562"/>
      <c r="I985" s="562">
        <v>901178</v>
      </c>
      <c r="J985" s="735"/>
    </row>
    <row r="986" spans="1:11" ht="21.75" customHeight="1">
      <c r="A986" s="742">
        <v>5</v>
      </c>
      <c r="B986" s="620" t="s">
        <v>25</v>
      </c>
      <c r="C986" s="610"/>
      <c r="D986" s="684"/>
      <c r="E986" s="552"/>
      <c r="F986" s="552"/>
      <c r="G986" s="552"/>
      <c r="H986" s="552"/>
      <c r="I986" s="552"/>
      <c r="J986" s="743"/>
      <c r="K986" s="72"/>
    </row>
    <row r="987" spans="1:11" s="74" customFormat="1" ht="21.75" customHeight="1">
      <c r="A987" s="559"/>
      <c r="B987" s="623" t="s">
        <v>1340</v>
      </c>
      <c r="C987" s="572"/>
      <c r="D987" s="599" t="s">
        <v>11</v>
      </c>
      <c r="E987" s="33"/>
      <c r="F987" s="33"/>
      <c r="G987" s="33"/>
      <c r="H987" s="33"/>
      <c r="I987" s="33">
        <v>5813430</v>
      </c>
      <c r="J987" s="744"/>
      <c r="K987" s="73"/>
    </row>
    <row r="988" spans="1:11" s="74" customFormat="1" ht="21.75" customHeight="1">
      <c r="A988" s="559"/>
      <c r="B988" s="651" t="s">
        <v>148</v>
      </c>
      <c r="C988" s="572"/>
      <c r="D988" s="599" t="s">
        <v>11</v>
      </c>
      <c r="E988" s="33"/>
      <c r="F988" s="33"/>
      <c r="G988" s="33"/>
      <c r="H988" s="33"/>
      <c r="I988" s="33">
        <v>563782</v>
      </c>
      <c r="J988" s="744"/>
      <c r="K988" s="73"/>
    </row>
    <row r="989" spans="1:11" s="74" customFormat="1" ht="21.75" customHeight="1">
      <c r="A989" s="559"/>
      <c r="B989" s="651" t="s">
        <v>149</v>
      </c>
      <c r="C989" s="572"/>
      <c r="D989" s="599" t="s">
        <v>11</v>
      </c>
      <c r="E989" s="33"/>
      <c r="F989" s="33"/>
      <c r="G989" s="33"/>
      <c r="H989" s="33"/>
      <c r="I989" s="33">
        <v>324909</v>
      </c>
      <c r="J989" s="744"/>
      <c r="K989" s="73"/>
    </row>
    <row r="990" spans="1:11" s="74" customFormat="1" ht="21.75" customHeight="1">
      <c r="A990" s="559"/>
      <c r="B990" s="651" t="s">
        <v>150</v>
      </c>
      <c r="C990" s="572"/>
      <c r="D990" s="599" t="s">
        <v>11</v>
      </c>
      <c r="E990" s="33"/>
      <c r="F990" s="33"/>
      <c r="G990" s="33"/>
      <c r="H990" s="33"/>
      <c r="I990" s="33">
        <v>651760</v>
      </c>
      <c r="J990" s="744"/>
      <c r="K990" s="73"/>
    </row>
    <row r="991" spans="1:11" s="74" customFormat="1" ht="21.75" customHeight="1">
      <c r="A991" s="559"/>
      <c r="B991" s="651" t="s">
        <v>151</v>
      </c>
      <c r="C991" s="572"/>
      <c r="D991" s="599" t="s">
        <v>11</v>
      </c>
      <c r="E991" s="33"/>
      <c r="F991" s="33"/>
      <c r="G991" s="33"/>
      <c r="H991" s="33"/>
      <c r="I991" s="33">
        <v>698267</v>
      </c>
      <c r="J991" s="744"/>
      <c r="K991" s="73"/>
    </row>
    <row r="992" spans="1:11" ht="21.75" customHeight="1">
      <c r="A992" s="559"/>
      <c r="B992" s="47"/>
      <c r="C992" s="572"/>
      <c r="D992" s="599"/>
      <c r="E992" s="33"/>
      <c r="F992" s="33"/>
      <c r="G992" s="33"/>
      <c r="H992" s="33"/>
      <c r="I992" s="33"/>
      <c r="J992" s="744"/>
      <c r="K992" s="72"/>
    </row>
    <row r="993" spans="1:11" ht="21.75" customHeight="1">
      <c r="A993" s="559"/>
      <c r="B993" s="47"/>
      <c r="C993" s="572"/>
      <c r="D993" s="599"/>
      <c r="E993" s="33"/>
      <c r="F993" s="33"/>
      <c r="G993" s="33"/>
      <c r="H993" s="33"/>
      <c r="I993" s="33"/>
      <c r="J993" s="744"/>
      <c r="K993" s="72"/>
    </row>
    <row r="994" spans="1:11" ht="21.75" customHeight="1">
      <c r="A994" s="559"/>
      <c r="B994" s="47"/>
      <c r="C994" s="572"/>
      <c r="D994" s="599"/>
      <c r="E994" s="33"/>
      <c r="F994" s="33"/>
      <c r="G994" s="33"/>
      <c r="H994" s="33"/>
      <c r="I994" s="33"/>
      <c r="J994" s="744"/>
      <c r="K994" s="72"/>
    </row>
    <row r="995" spans="1:11" ht="21.75" customHeight="1">
      <c r="A995" s="559"/>
      <c r="B995" s="47"/>
      <c r="C995" s="572"/>
      <c r="D995" s="599"/>
      <c r="E995" s="33"/>
      <c r="F995" s="33"/>
      <c r="G995" s="33"/>
      <c r="H995" s="33"/>
      <c r="I995" s="33"/>
      <c r="J995" s="744"/>
      <c r="K995" s="72"/>
    </row>
    <row r="996" spans="1:11" ht="21.75" customHeight="1">
      <c r="A996" s="698"/>
      <c r="B996" s="47"/>
      <c r="C996" s="572"/>
      <c r="D996" s="599"/>
      <c r="E996" s="33"/>
      <c r="F996" s="33"/>
      <c r="G996" s="33"/>
      <c r="H996" s="33"/>
      <c r="I996" s="721"/>
      <c r="J996" s="718"/>
    </row>
    <row r="997" spans="1:11" ht="21.75" customHeight="1">
      <c r="A997" s="698"/>
      <c r="B997" s="47"/>
      <c r="C997" s="572"/>
      <c r="D997" s="599"/>
      <c r="E997" s="33"/>
      <c r="F997" s="33"/>
      <c r="G997" s="33"/>
      <c r="H997" s="33"/>
      <c r="I997" s="721"/>
      <c r="J997" s="718"/>
      <c r="K997" s="68"/>
    </row>
    <row r="998" spans="1:11" ht="21.75" customHeight="1">
      <c r="A998" s="559"/>
      <c r="B998" s="47"/>
      <c r="C998" s="572"/>
      <c r="D998" s="599"/>
      <c r="E998" s="33"/>
      <c r="F998" s="33"/>
      <c r="G998" s="33"/>
      <c r="H998" s="33"/>
      <c r="I998" s="33"/>
      <c r="J998" s="744"/>
      <c r="K998" s="72"/>
    </row>
    <row r="999" spans="1:11" ht="21.75" customHeight="1">
      <c r="A999" s="559"/>
      <c r="B999" s="47"/>
      <c r="C999" s="572"/>
      <c r="D999" s="599"/>
      <c r="E999" s="33"/>
      <c r="F999" s="33"/>
      <c r="G999" s="33"/>
      <c r="H999" s="33"/>
      <c r="I999" s="33"/>
      <c r="J999" s="744"/>
      <c r="K999" s="72"/>
    </row>
    <row r="1000" spans="1:11" ht="21.75" customHeight="1">
      <c r="A1000" s="559"/>
      <c r="B1000" s="47"/>
      <c r="C1000" s="572"/>
      <c r="D1000" s="599"/>
      <c r="E1000" s="33"/>
      <c r="F1000" s="33"/>
      <c r="G1000" s="33"/>
      <c r="H1000" s="33"/>
      <c r="I1000" s="33"/>
      <c r="J1000" s="744"/>
      <c r="K1000" s="72"/>
    </row>
    <row r="1001" spans="1:11" ht="21.75" customHeight="1">
      <c r="A1001" s="559"/>
      <c r="B1001" s="47"/>
      <c r="C1001" s="572"/>
      <c r="D1001" s="599"/>
      <c r="E1001" s="33"/>
      <c r="F1001" s="33"/>
      <c r="G1001" s="33"/>
      <c r="H1001" s="33"/>
      <c r="I1001" s="33"/>
      <c r="J1001" s="744"/>
      <c r="K1001" s="72"/>
    </row>
    <row r="1002" spans="1:11" ht="21.75" customHeight="1">
      <c r="A1002" s="563"/>
      <c r="B1002" s="35" t="s">
        <v>1713</v>
      </c>
      <c r="C1002" s="615"/>
      <c r="D1002" s="678"/>
      <c r="E1002" s="562"/>
      <c r="F1002" s="562"/>
      <c r="G1002" s="562"/>
      <c r="H1002" s="562"/>
      <c r="I1002" s="596">
        <v>8052148</v>
      </c>
      <c r="J1002" s="745"/>
      <c r="K1002" s="72"/>
    </row>
    <row r="1003" spans="1:11" ht="21.6" customHeight="1">
      <c r="A1003" s="671"/>
      <c r="B1003" s="639" t="s">
        <v>1340</v>
      </c>
      <c r="C1003" s="610"/>
      <c r="D1003" s="684"/>
      <c r="E1003" s="552"/>
      <c r="F1003" s="552"/>
      <c r="G1003" s="552"/>
      <c r="H1003" s="552"/>
      <c r="I1003" s="552"/>
      <c r="J1003" s="743"/>
      <c r="K1003" s="72"/>
    </row>
    <row r="1004" spans="1:11" ht="21.6" customHeight="1">
      <c r="A1004" s="556"/>
      <c r="B1004" s="654" t="s">
        <v>1371</v>
      </c>
      <c r="C1004" s="572"/>
      <c r="D1004" s="572"/>
      <c r="E1004" s="33"/>
      <c r="F1004" s="33"/>
      <c r="G1004" s="33"/>
      <c r="H1004" s="33"/>
      <c r="I1004" s="33"/>
      <c r="J1004" s="744"/>
    </row>
    <row r="1005" spans="1:11" ht="21.6" customHeight="1">
      <c r="A1005" s="556"/>
      <c r="B1005" s="47" t="s">
        <v>51</v>
      </c>
      <c r="C1005" s="572"/>
      <c r="D1005" s="599"/>
      <c r="E1005" s="33"/>
      <c r="F1005" s="33"/>
      <c r="G1005" s="33"/>
      <c r="H1005" s="33"/>
      <c r="I1005" s="33"/>
      <c r="J1005" s="744"/>
      <c r="K1005" s="72"/>
    </row>
    <row r="1006" spans="1:11" s="74" customFormat="1" ht="21.6" customHeight="1">
      <c r="A1006" s="556"/>
      <c r="B1006" s="47" t="s">
        <v>1546</v>
      </c>
      <c r="C1006" s="572">
        <v>1</v>
      </c>
      <c r="D1006" s="572" t="s">
        <v>47</v>
      </c>
      <c r="E1006" s="33">
        <v>40040</v>
      </c>
      <c r="F1006" s="33">
        <v>40040</v>
      </c>
      <c r="G1006" s="33">
        <v>3000</v>
      </c>
      <c r="H1006" s="33">
        <v>3000</v>
      </c>
      <c r="I1006" s="33">
        <v>43040</v>
      </c>
      <c r="J1006" s="744"/>
      <c r="K1006" s="73"/>
    </row>
    <row r="1007" spans="1:11" s="74" customFormat="1" ht="21.6" customHeight="1">
      <c r="A1007" s="556"/>
      <c r="B1007" s="651" t="s">
        <v>1547</v>
      </c>
      <c r="C1007" s="572">
        <v>1</v>
      </c>
      <c r="D1007" s="572" t="s">
        <v>47</v>
      </c>
      <c r="E1007" s="33">
        <v>88900</v>
      </c>
      <c r="F1007" s="33">
        <v>88900</v>
      </c>
      <c r="G1007" s="33">
        <v>3000</v>
      </c>
      <c r="H1007" s="33">
        <v>3000</v>
      </c>
      <c r="I1007" s="33">
        <v>91900</v>
      </c>
      <c r="J1007" s="744"/>
      <c r="K1007" s="73"/>
    </row>
    <row r="1008" spans="1:11" s="74" customFormat="1" ht="21.6" customHeight="1">
      <c r="A1008" s="556"/>
      <c r="B1008" s="651" t="s">
        <v>1548</v>
      </c>
      <c r="C1008" s="572">
        <v>1</v>
      </c>
      <c r="D1008" s="572" t="s">
        <v>47</v>
      </c>
      <c r="E1008" s="33">
        <v>88900</v>
      </c>
      <c r="F1008" s="33">
        <v>88900</v>
      </c>
      <c r="G1008" s="33">
        <v>3000</v>
      </c>
      <c r="H1008" s="33">
        <v>3000</v>
      </c>
      <c r="I1008" s="33">
        <v>91900</v>
      </c>
      <c r="J1008" s="744"/>
      <c r="K1008" s="73"/>
    </row>
    <row r="1009" spans="1:11" s="74" customFormat="1" ht="21.6" customHeight="1">
      <c r="A1009" s="556"/>
      <c r="B1009" s="651" t="s">
        <v>1549</v>
      </c>
      <c r="C1009" s="572">
        <v>1</v>
      </c>
      <c r="D1009" s="572" t="s">
        <v>47</v>
      </c>
      <c r="E1009" s="33">
        <v>35420</v>
      </c>
      <c r="F1009" s="33">
        <v>35420</v>
      </c>
      <c r="G1009" s="33">
        <v>1500</v>
      </c>
      <c r="H1009" s="33">
        <v>1500</v>
      </c>
      <c r="I1009" s="33">
        <v>36920</v>
      </c>
      <c r="J1009" s="744"/>
      <c r="K1009" s="73"/>
    </row>
    <row r="1010" spans="1:11" ht="21.6" customHeight="1">
      <c r="A1010" s="556"/>
      <c r="B1010" s="651" t="s">
        <v>1550</v>
      </c>
      <c r="C1010" s="572">
        <v>1</v>
      </c>
      <c r="D1010" s="572" t="s">
        <v>47</v>
      </c>
      <c r="E1010" s="33">
        <v>35420</v>
      </c>
      <c r="F1010" s="33">
        <v>35420</v>
      </c>
      <c r="G1010" s="33">
        <v>1500</v>
      </c>
      <c r="H1010" s="33">
        <v>1500</v>
      </c>
      <c r="I1010" s="33">
        <v>36920</v>
      </c>
      <c r="J1010" s="744"/>
    </row>
    <row r="1011" spans="1:11" ht="21.6" customHeight="1">
      <c r="A1011" s="556"/>
      <c r="B1011" s="651" t="s">
        <v>1551</v>
      </c>
      <c r="C1011" s="572">
        <v>1</v>
      </c>
      <c r="D1011" s="572" t="s">
        <v>47</v>
      </c>
      <c r="E1011" s="33">
        <v>37730</v>
      </c>
      <c r="F1011" s="33">
        <v>37730</v>
      </c>
      <c r="G1011" s="33">
        <v>2000</v>
      </c>
      <c r="H1011" s="33">
        <v>2000</v>
      </c>
      <c r="I1011" s="33">
        <v>39730</v>
      </c>
      <c r="J1011" s="744"/>
    </row>
    <row r="1012" spans="1:11" ht="21.6" customHeight="1">
      <c r="A1012" s="556"/>
      <c r="B1012" s="651" t="s">
        <v>1552</v>
      </c>
      <c r="C1012" s="572">
        <v>1</v>
      </c>
      <c r="D1012" s="572" t="s">
        <v>47</v>
      </c>
      <c r="E1012" s="33">
        <v>33320</v>
      </c>
      <c r="F1012" s="33">
        <v>33320</v>
      </c>
      <c r="G1012" s="33">
        <v>1500</v>
      </c>
      <c r="H1012" s="33">
        <v>1500</v>
      </c>
      <c r="I1012" s="33">
        <v>34820</v>
      </c>
      <c r="J1012" s="744"/>
    </row>
    <row r="1013" spans="1:11" ht="21.6" customHeight="1">
      <c r="A1013" s="556"/>
      <c r="B1013" s="651" t="s">
        <v>1553</v>
      </c>
      <c r="C1013" s="572">
        <v>1</v>
      </c>
      <c r="D1013" s="572" t="s">
        <v>47</v>
      </c>
      <c r="E1013" s="33">
        <v>33320</v>
      </c>
      <c r="F1013" s="33">
        <v>33320</v>
      </c>
      <c r="G1013" s="33">
        <v>1500</v>
      </c>
      <c r="H1013" s="33">
        <v>1500</v>
      </c>
      <c r="I1013" s="33">
        <v>34820</v>
      </c>
      <c r="J1013" s="744"/>
    </row>
    <row r="1014" spans="1:11" ht="21.6" customHeight="1">
      <c r="A1014" s="556"/>
      <c r="B1014" s="651" t="s">
        <v>1554</v>
      </c>
      <c r="C1014" s="572">
        <v>4</v>
      </c>
      <c r="D1014" s="572" t="s">
        <v>47</v>
      </c>
      <c r="E1014" s="33">
        <v>36960</v>
      </c>
      <c r="F1014" s="33">
        <v>147840</v>
      </c>
      <c r="G1014" s="33">
        <v>1500</v>
      </c>
      <c r="H1014" s="33">
        <v>6000</v>
      </c>
      <c r="I1014" s="33">
        <v>153840</v>
      </c>
      <c r="J1014" s="744"/>
    </row>
    <row r="1015" spans="1:11" ht="21.6" customHeight="1">
      <c r="A1015" s="556"/>
      <c r="B1015" s="651" t="s">
        <v>1341</v>
      </c>
      <c r="C1015" s="572">
        <v>1</v>
      </c>
      <c r="D1015" s="572" t="s">
        <v>47</v>
      </c>
      <c r="E1015" s="33">
        <v>130060</v>
      </c>
      <c r="F1015" s="33">
        <v>130060</v>
      </c>
      <c r="G1015" s="33">
        <v>3000</v>
      </c>
      <c r="H1015" s="33">
        <v>3000</v>
      </c>
      <c r="I1015" s="33">
        <v>133060</v>
      </c>
      <c r="J1015" s="744"/>
    </row>
    <row r="1016" spans="1:11" ht="21.6" customHeight="1">
      <c r="A1016" s="698"/>
      <c r="B1016" s="47" t="s">
        <v>1342</v>
      </c>
      <c r="C1016" s="572">
        <v>1</v>
      </c>
      <c r="D1016" s="572" t="s">
        <v>47</v>
      </c>
      <c r="E1016" s="33">
        <v>864500</v>
      </c>
      <c r="F1016" s="33">
        <v>864500</v>
      </c>
      <c r="G1016" s="33">
        <v>25000</v>
      </c>
      <c r="H1016" s="33">
        <v>25000</v>
      </c>
      <c r="I1016" s="33">
        <v>889500</v>
      </c>
      <c r="J1016" s="718"/>
    </row>
    <row r="1017" spans="1:11" ht="21.6" customHeight="1">
      <c r="A1017" s="556"/>
      <c r="B1017" s="651" t="s">
        <v>686</v>
      </c>
      <c r="C1017" s="572"/>
      <c r="D1017" s="572"/>
      <c r="E1017" s="33"/>
      <c r="F1017" s="33"/>
      <c r="G1017" s="33"/>
      <c r="H1017" s="33"/>
      <c r="I1017" s="33"/>
      <c r="J1017" s="744"/>
    </row>
    <row r="1018" spans="1:11" ht="21.6" customHeight="1">
      <c r="A1018" s="556"/>
      <c r="B1018" s="651" t="s">
        <v>1343</v>
      </c>
      <c r="C1018" s="572">
        <v>8</v>
      </c>
      <c r="D1018" s="572" t="s">
        <v>47</v>
      </c>
      <c r="E1018" s="33">
        <v>37730</v>
      </c>
      <c r="F1018" s="33">
        <v>301840</v>
      </c>
      <c r="G1018" s="33">
        <v>2400</v>
      </c>
      <c r="H1018" s="33">
        <v>19200</v>
      </c>
      <c r="I1018" s="33">
        <v>321040</v>
      </c>
      <c r="J1018" s="744"/>
    </row>
    <row r="1019" spans="1:11" ht="21.6" customHeight="1">
      <c r="A1019" s="35"/>
      <c r="B1019" s="746" t="s">
        <v>1344</v>
      </c>
      <c r="C1019" s="615">
        <v>1</v>
      </c>
      <c r="D1019" s="615" t="s">
        <v>47</v>
      </c>
      <c r="E1019" s="562">
        <v>563080</v>
      </c>
      <c r="F1019" s="562">
        <v>563080</v>
      </c>
      <c r="G1019" s="562">
        <v>25000</v>
      </c>
      <c r="H1019" s="562">
        <v>25000</v>
      </c>
      <c r="I1019" s="562">
        <v>588080</v>
      </c>
      <c r="J1019" s="745"/>
    </row>
    <row r="1020" spans="1:11" ht="20.85" customHeight="1">
      <c r="A1020" s="671"/>
      <c r="B1020" s="747" t="s">
        <v>52</v>
      </c>
      <c r="C1020" s="610"/>
      <c r="D1020" s="610"/>
      <c r="E1020" s="552"/>
      <c r="F1020" s="552"/>
      <c r="G1020" s="552"/>
      <c r="H1020" s="552"/>
      <c r="I1020" s="552"/>
      <c r="J1020" s="743"/>
      <c r="K1020" s="72"/>
    </row>
    <row r="1021" spans="1:11" s="74" customFormat="1" ht="21.75" customHeight="1">
      <c r="A1021" s="556"/>
      <c r="B1021" s="47" t="s">
        <v>1345</v>
      </c>
      <c r="C1021" s="572">
        <v>1</v>
      </c>
      <c r="D1021" s="572" t="s">
        <v>47</v>
      </c>
      <c r="E1021" s="33">
        <v>36330</v>
      </c>
      <c r="F1021" s="33">
        <v>36330</v>
      </c>
      <c r="G1021" s="33">
        <v>1500</v>
      </c>
      <c r="H1021" s="33">
        <v>1500</v>
      </c>
      <c r="I1021" s="33">
        <v>37830</v>
      </c>
      <c r="J1021" s="744"/>
      <c r="K1021" s="73"/>
    </row>
    <row r="1022" spans="1:11" s="74" customFormat="1" ht="21.75" customHeight="1">
      <c r="A1022" s="556"/>
      <c r="B1022" s="651" t="s">
        <v>1346</v>
      </c>
      <c r="C1022" s="572">
        <v>1</v>
      </c>
      <c r="D1022" s="572" t="s">
        <v>47</v>
      </c>
      <c r="E1022" s="33">
        <v>26040</v>
      </c>
      <c r="F1022" s="33">
        <v>26040</v>
      </c>
      <c r="G1022" s="33">
        <v>1500</v>
      </c>
      <c r="H1022" s="33">
        <v>1500</v>
      </c>
      <c r="I1022" s="33">
        <v>27540</v>
      </c>
      <c r="J1022" s="744"/>
      <c r="K1022" s="73"/>
    </row>
    <row r="1023" spans="1:11" s="74" customFormat="1" ht="21.75" customHeight="1">
      <c r="A1023" s="556"/>
      <c r="B1023" s="651" t="s">
        <v>1347</v>
      </c>
      <c r="C1023" s="572">
        <v>2</v>
      </c>
      <c r="D1023" s="572" t="s">
        <v>47</v>
      </c>
      <c r="E1023" s="33">
        <v>37730</v>
      </c>
      <c r="F1023" s="33">
        <v>75460</v>
      </c>
      <c r="G1023" s="33">
        <v>2000</v>
      </c>
      <c r="H1023" s="33">
        <v>4000</v>
      </c>
      <c r="I1023" s="33">
        <v>79460</v>
      </c>
      <c r="J1023" s="744"/>
      <c r="K1023" s="73"/>
    </row>
    <row r="1024" spans="1:11" s="74" customFormat="1" ht="21.75" customHeight="1">
      <c r="A1024" s="556"/>
      <c r="B1024" s="651" t="s">
        <v>1348</v>
      </c>
      <c r="C1024" s="572">
        <v>1</v>
      </c>
      <c r="D1024" s="572" t="s">
        <v>47</v>
      </c>
      <c r="E1024" s="33">
        <v>36330</v>
      </c>
      <c r="F1024" s="33">
        <v>36330</v>
      </c>
      <c r="G1024" s="33">
        <v>1500</v>
      </c>
      <c r="H1024" s="33">
        <v>1500</v>
      </c>
      <c r="I1024" s="33">
        <v>37830</v>
      </c>
      <c r="J1024" s="744"/>
      <c r="K1024" s="73"/>
    </row>
    <row r="1025" spans="1:11" s="74" customFormat="1" ht="21.75" customHeight="1">
      <c r="A1025" s="556"/>
      <c r="B1025" s="651" t="s">
        <v>1349</v>
      </c>
      <c r="C1025" s="572">
        <v>1</v>
      </c>
      <c r="D1025" s="572" t="s">
        <v>47</v>
      </c>
      <c r="E1025" s="33">
        <v>26040</v>
      </c>
      <c r="F1025" s="33">
        <v>26040</v>
      </c>
      <c r="G1025" s="33">
        <v>1500</v>
      </c>
      <c r="H1025" s="33">
        <v>1500</v>
      </c>
      <c r="I1025" s="33">
        <v>27540</v>
      </c>
      <c r="J1025" s="744"/>
      <c r="K1025" s="73"/>
    </row>
    <row r="1026" spans="1:11" ht="21.75" customHeight="1">
      <c r="A1026" s="556"/>
      <c r="B1026" s="651" t="s">
        <v>1350</v>
      </c>
      <c r="C1026" s="572">
        <v>2</v>
      </c>
      <c r="D1026" s="572" t="s">
        <v>47</v>
      </c>
      <c r="E1026" s="33">
        <v>37730</v>
      </c>
      <c r="F1026" s="33">
        <v>75460</v>
      </c>
      <c r="G1026" s="33">
        <v>2000</v>
      </c>
      <c r="H1026" s="33">
        <v>4000</v>
      </c>
      <c r="I1026" s="33">
        <v>79460</v>
      </c>
      <c r="J1026" s="744"/>
      <c r="K1026" s="72"/>
    </row>
    <row r="1027" spans="1:11" ht="21.75" customHeight="1">
      <c r="A1027" s="556"/>
      <c r="B1027" s="651" t="s">
        <v>1351</v>
      </c>
      <c r="C1027" s="572">
        <v>1</v>
      </c>
      <c r="D1027" s="572" t="s">
        <v>47</v>
      </c>
      <c r="E1027" s="33">
        <v>36330</v>
      </c>
      <c r="F1027" s="33">
        <v>36330</v>
      </c>
      <c r="G1027" s="33">
        <v>1200</v>
      </c>
      <c r="H1027" s="33">
        <v>1200</v>
      </c>
      <c r="I1027" s="33">
        <v>37530</v>
      </c>
      <c r="J1027" s="744"/>
    </row>
    <row r="1028" spans="1:11" ht="21.75" customHeight="1">
      <c r="A1028" s="556"/>
      <c r="B1028" s="651" t="s">
        <v>1352</v>
      </c>
      <c r="C1028" s="572">
        <v>1</v>
      </c>
      <c r="D1028" s="572" t="s">
        <v>47</v>
      </c>
      <c r="E1028" s="33">
        <v>26040</v>
      </c>
      <c r="F1028" s="33">
        <v>26040</v>
      </c>
      <c r="G1028" s="33">
        <v>1200</v>
      </c>
      <c r="H1028" s="33">
        <v>1200</v>
      </c>
      <c r="I1028" s="33">
        <v>27240</v>
      </c>
      <c r="J1028" s="744"/>
    </row>
    <row r="1029" spans="1:11" ht="21.75" customHeight="1">
      <c r="A1029" s="556"/>
      <c r="B1029" s="651" t="s">
        <v>1353</v>
      </c>
      <c r="C1029" s="572">
        <v>2</v>
      </c>
      <c r="D1029" s="572" t="s">
        <v>47</v>
      </c>
      <c r="E1029" s="33">
        <v>37730</v>
      </c>
      <c r="F1029" s="33">
        <v>75460</v>
      </c>
      <c r="G1029" s="33">
        <v>2000</v>
      </c>
      <c r="H1029" s="33">
        <v>4000</v>
      </c>
      <c r="I1029" s="33">
        <v>79460</v>
      </c>
      <c r="J1029" s="744"/>
    </row>
    <row r="1030" spans="1:11" ht="21.75" customHeight="1">
      <c r="A1030" s="556"/>
      <c r="B1030" s="651" t="s">
        <v>1354</v>
      </c>
      <c r="C1030" s="572">
        <v>1</v>
      </c>
      <c r="D1030" s="572" t="s">
        <v>47</v>
      </c>
      <c r="E1030" s="33">
        <v>36330</v>
      </c>
      <c r="F1030" s="33">
        <v>36330</v>
      </c>
      <c r="G1030" s="33">
        <v>1200</v>
      </c>
      <c r="H1030" s="33">
        <v>1200</v>
      </c>
      <c r="I1030" s="33">
        <v>37530</v>
      </c>
      <c r="J1030" s="744"/>
    </row>
    <row r="1031" spans="1:11" ht="21.75" customHeight="1">
      <c r="A1031" s="556"/>
      <c r="B1031" s="651" t="s">
        <v>1555</v>
      </c>
      <c r="C1031" s="572">
        <v>1</v>
      </c>
      <c r="D1031" s="572" t="s">
        <v>47</v>
      </c>
      <c r="E1031" s="33">
        <v>26040</v>
      </c>
      <c r="F1031" s="33">
        <v>26040</v>
      </c>
      <c r="G1031" s="33">
        <v>1200</v>
      </c>
      <c r="H1031" s="33">
        <v>1200</v>
      </c>
      <c r="I1031" s="33">
        <v>27240</v>
      </c>
      <c r="J1031" s="744"/>
    </row>
    <row r="1032" spans="1:11" ht="21.75" customHeight="1">
      <c r="A1032" s="556"/>
      <c r="B1032" s="651" t="s">
        <v>1355</v>
      </c>
      <c r="C1032" s="572">
        <v>2</v>
      </c>
      <c r="D1032" s="572" t="s">
        <v>47</v>
      </c>
      <c r="E1032" s="33">
        <v>37730</v>
      </c>
      <c r="F1032" s="33">
        <v>75460</v>
      </c>
      <c r="G1032" s="33">
        <v>2000</v>
      </c>
      <c r="H1032" s="33">
        <v>4000</v>
      </c>
      <c r="I1032" s="33">
        <v>79460</v>
      </c>
      <c r="J1032" s="744"/>
    </row>
    <row r="1033" spans="1:11" ht="21.75" customHeight="1">
      <c r="A1033" s="556"/>
      <c r="B1033" s="651" t="s">
        <v>1556</v>
      </c>
      <c r="C1033" s="572">
        <v>1</v>
      </c>
      <c r="D1033" s="572" t="s">
        <v>47</v>
      </c>
      <c r="E1033" s="33">
        <v>84910</v>
      </c>
      <c r="F1033" s="33">
        <v>84910</v>
      </c>
      <c r="G1033" s="33">
        <v>3000</v>
      </c>
      <c r="H1033" s="33">
        <v>3000</v>
      </c>
      <c r="I1033" s="33">
        <v>87910</v>
      </c>
      <c r="J1033" s="744"/>
    </row>
    <row r="1034" spans="1:11" ht="21.75" customHeight="1">
      <c r="A1034" s="556"/>
      <c r="B1034" s="651" t="s">
        <v>1356</v>
      </c>
      <c r="C1034" s="572">
        <v>1</v>
      </c>
      <c r="D1034" s="572" t="s">
        <v>47</v>
      </c>
      <c r="E1034" s="33">
        <v>130060</v>
      </c>
      <c r="F1034" s="33">
        <v>130060</v>
      </c>
      <c r="G1034" s="33">
        <v>3000</v>
      </c>
      <c r="H1034" s="33">
        <v>3000</v>
      </c>
      <c r="I1034" s="33">
        <v>133060</v>
      </c>
      <c r="J1034" s="744"/>
    </row>
    <row r="1035" spans="1:11" ht="21.75" customHeight="1">
      <c r="A1035" s="556"/>
      <c r="B1035" s="651" t="s">
        <v>1357</v>
      </c>
      <c r="C1035" s="572">
        <v>1</v>
      </c>
      <c r="D1035" s="572" t="s">
        <v>47</v>
      </c>
      <c r="E1035" s="33">
        <v>999320</v>
      </c>
      <c r="F1035" s="33">
        <v>999320</v>
      </c>
      <c r="G1035" s="33">
        <v>25000</v>
      </c>
      <c r="H1035" s="33">
        <v>25000</v>
      </c>
      <c r="I1035" s="33">
        <v>1024320</v>
      </c>
      <c r="J1035" s="744"/>
    </row>
    <row r="1036" spans="1:11" ht="21.75" customHeight="1">
      <c r="A1036" s="35"/>
      <c r="B1036" s="746" t="s">
        <v>1358</v>
      </c>
      <c r="C1036" s="615">
        <v>1</v>
      </c>
      <c r="D1036" s="615" t="s">
        <v>47</v>
      </c>
      <c r="E1036" s="562">
        <v>36330</v>
      </c>
      <c r="F1036" s="562">
        <v>36330</v>
      </c>
      <c r="G1036" s="562">
        <v>1200</v>
      </c>
      <c r="H1036" s="562">
        <v>1200</v>
      </c>
      <c r="I1036" s="562">
        <v>37530</v>
      </c>
      <c r="J1036" s="745"/>
    </row>
    <row r="1037" spans="1:11" ht="21.75" customHeight="1">
      <c r="A1037" s="671"/>
      <c r="B1037" s="747" t="s">
        <v>1563</v>
      </c>
      <c r="C1037" s="610">
        <v>1</v>
      </c>
      <c r="D1037" s="610" t="s">
        <v>47</v>
      </c>
      <c r="E1037" s="552">
        <v>88900</v>
      </c>
      <c r="F1037" s="552">
        <v>88900</v>
      </c>
      <c r="G1037" s="552">
        <v>3000</v>
      </c>
      <c r="H1037" s="552">
        <v>3000</v>
      </c>
      <c r="I1037" s="552">
        <v>91900</v>
      </c>
      <c r="J1037" s="743"/>
    </row>
    <row r="1038" spans="1:11" ht="21.75" customHeight="1">
      <c r="A1038" s="556"/>
      <c r="B1038" s="651" t="s">
        <v>1557</v>
      </c>
      <c r="C1038" s="572">
        <v>1</v>
      </c>
      <c r="D1038" s="572" t="s">
        <v>47</v>
      </c>
      <c r="E1038" s="33">
        <v>35420</v>
      </c>
      <c r="F1038" s="33">
        <v>35420</v>
      </c>
      <c r="G1038" s="33">
        <v>1500</v>
      </c>
      <c r="H1038" s="33">
        <v>1500</v>
      </c>
      <c r="I1038" s="33">
        <v>36920</v>
      </c>
      <c r="J1038" s="744"/>
    </row>
    <row r="1039" spans="1:11" ht="21.75" customHeight="1">
      <c r="A1039" s="556"/>
      <c r="B1039" s="651" t="s">
        <v>1558</v>
      </c>
      <c r="C1039" s="572">
        <v>1</v>
      </c>
      <c r="D1039" s="572" t="s">
        <v>47</v>
      </c>
      <c r="E1039" s="33">
        <v>84910</v>
      </c>
      <c r="F1039" s="33">
        <v>84910</v>
      </c>
      <c r="G1039" s="33">
        <v>3000</v>
      </c>
      <c r="H1039" s="33">
        <v>3000</v>
      </c>
      <c r="I1039" s="33">
        <v>87910</v>
      </c>
      <c r="J1039" s="744"/>
    </row>
    <row r="1040" spans="1:11" ht="21.75" customHeight="1">
      <c r="A1040" s="556"/>
      <c r="B1040" s="651" t="s">
        <v>1559</v>
      </c>
      <c r="C1040" s="572">
        <v>1</v>
      </c>
      <c r="D1040" s="572" t="s">
        <v>47</v>
      </c>
      <c r="E1040" s="33">
        <v>35420</v>
      </c>
      <c r="F1040" s="33">
        <v>35420</v>
      </c>
      <c r="G1040" s="33">
        <v>2400</v>
      </c>
      <c r="H1040" s="33">
        <v>2400</v>
      </c>
      <c r="I1040" s="33">
        <v>37820</v>
      </c>
      <c r="J1040" s="744"/>
    </row>
    <row r="1041" spans="1:10" ht="21.75" customHeight="1">
      <c r="A1041" s="556"/>
      <c r="B1041" s="651" t="s">
        <v>1560</v>
      </c>
      <c r="C1041" s="572">
        <v>1</v>
      </c>
      <c r="D1041" s="572" t="s">
        <v>47</v>
      </c>
      <c r="E1041" s="33">
        <v>88900</v>
      </c>
      <c r="F1041" s="33">
        <v>88900</v>
      </c>
      <c r="G1041" s="33">
        <v>3000</v>
      </c>
      <c r="H1041" s="33">
        <v>3000</v>
      </c>
      <c r="I1041" s="33">
        <v>91900</v>
      </c>
      <c r="J1041" s="744"/>
    </row>
    <row r="1042" spans="1:10" ht="21.75" customHeight="1">
      <c r="A1042" s="556"/>
      <c r="B1042" s="651" t="s">
        <v>1561</v>
      </c>
      <c r="C1042" s="572">
        <v>1</v>
      </c>
      <c r="D1042" s="572" t="s">
        <v>47</v>
      </c>
      <c r="E1042" s="33">
        <v>84910</v>
      </c>
      <c r="F1042" s="33">
        <v>84910</v>
      </c>
      <c r="G1042" s="33">
        <v>3000</v>
      </c>
      <c r="H1042" s="33">
        <v>3000</v>
      </c>
      <c r="I1042" s="33">
        <v>87910</v>
      </c>
      <c r="J1042" s="744"/>
    </row>
    <row r="1043" spans="1:10" ht="21.75" customHeight="1">
      <c r="A1043" s="556"/>
      <c r="B1043" s="651" t="s">
        <v>1356</v>
      </c>
      <c r="C1043" s="572">
        <v>1</v>
      </c>
      <c r="D1043" s="572" t="s">
        <v>47</v>
      </c>
      <c r="E1043" s="33">
        <v>130060</v>
      </c>
      <c r="F1043" s="33">
        <v>130060</v>
      </c>
      <c r="G1043" s="33">
        <v>3000</v>
      </c>
      <c r="H1043" s="33">
        <v>3000</v>
      </c>
      <c r="I1043" s="33">
        <v>133060</v>
      </c>
      <c r="J1043" s="744"/>
    </row>
    <row r="1044" spans="1:10" ht="21.75" customHeight="1">
      <c r="A1044" s="556"/>
      <c r="B1044" s="651" t="s">
        <v>1562</v>
      </c>
      <c r="C1044" s="572">
        <v>1</v>
      </c>
      <c r="D1044" s="572" t="s">
        <v>47</v>
      </c>
      <c r="E1044" s="33">
        <v>864500</v>
      </c>
      <c r="F1044" s="33">
        <v>864500</v>
      </c>
      <c r="G1044" s="33">
        <v>25000</v>
      </c>
      <c r="H1044" s="33">
        <v>25000</v>
      </c>
      <c r="I1044" s="33">
        <v>889500</v>
      </c>
      <c r="J1044" s="744"/>
    </row>
    <row r="1045" spans="1:10" ht="21.75" customHeight="1">
      <c r="A1045" s="556"/>
      <c r="B1045" s="651" t="s">
        <v>593</v>
      </c>
      <c r="C1045" s="572"/>
      <c r="D1045" s="572"/>
      <c r="E1045" s="33"/>
      <c r="F1045" s="33"/>
      <c r="G1045" s="33"/>
      <c r="H1045" s="33"/>
      <c r="I1045" s="33"/>
      <c r="J1045" s="744"/>
    </row>
    <row r="1046" spans="1:10" ht="21.75" customHeight="1">
      <c r="A1046" s="556"/>
      <c r="B1046" s="651" t="s">
        <v>1359</v>
      </c>
      <c r="C1046" s="572">
        <v>0</v>
      </c>
      <c r="D1046" s="572" t="s">
        <v>47</v>
      </c>
      <c r="E1046" s="33">
        <v>0</v>
      </c>
      <c r="F1046" s="33">
        <v>0</v>
      </c>
      <c r="G1046" s="33">
        <v>0</v>
      </c>
      <c r="H1046" s="33">
        <v>0</v>
      </c>
      <c r="I1046" s="33">
        <v>0</v>
      </c>
      <c r="J1046" s="748"/>
    </row>
    <row r="1047" spans="1:10" ht="21.75" customHeight="1">
      <c r="A1047" s="556"/>
      <c r="B1047" s="651" t="s">
        <v>1360</v>
      </c>
      <c r="C1047" s="572">
        <v>0</v>
      </c>
      <c r="D1047" s="572" t="s">
        <v>47</v>
      </c>
      <c r="E1047" s="33">
        <v>0</v>
      </c>
      <c r="F1047" s="33">
        <v>0</v>
      </c>
      <c r="G1047" s="33">
        <v>0</v>
      </c>
      <c r="H1047" s="33">
        <v>0</v>
      </c>
      <c r="I1047" s="33">
        <v>0</v>
      </c>
      <c r="J1047" s="748"/>
    </row>
    <row r="1048" spans="1:10" ht="21.75" customHeight="1">
      <c r="A1048" s="556"/>
      <c r="B1048" s="651" t="s">
        <v>1361</v>
      </c>
      <c r="C1048" s="572">
        <v>0</v>
      </c>
      <c r="D1048" s="572" t="s">
        <v>47</v>
      </c>
      <c r="E1048" s="33">
        <v>0</v>
      </c>
      <c r="F1048" s="33">
        <v>0</v>
      </c>
      <c r="G1048" s="33">
        <v>0</v>
      </c>
      <c r="H1048" s="33">
        <v>0</v>
      </c>
      <c r="I1048" s="33">
        <v>0</v>
      </c>
      <c r="J1048" s="748"/>
    </row>
    <row r="1049" spans="1:10" ht="21.75" customHeight="1">
      <c r="A1049" s="556"/>
      <c r="B1049" s="651" t="s">
        <v>1362</v>
      </c>
      <c r="C1049" s="572">
        <v>0</v>
      </c>
      <c r="D1049" s="572" t="s">
        <v>47</v>
      </c>
      <c r="E1049" s="33">
        <v>0</v>
      </c>
      <c r="F1049" s="33">
        <v>0</v>
      </c>
      <c r="G1049" s="33">
        <v>0</v>
      </c>
      <c r="H1049" s="33">
        <v>0</v>
      </c>
      <c r="I1049" s="33">
        <v>0</v>
      </c>
      <c r="J1049" s="748"/>
    </row>
    <row r="1050" spans="1:10" ht="21.75" customHeight="1">
      <c r="A1050" s="556"/>
      <c r="B1050" s="651" t="s">
        <v>1363</v>
      </c>
      <c r="C1050" s="572">
        <v>0</v>
      </c>
      <c r="D1050" s="572" t="s">
        <v>47</v>
      </c>
      <c r="E1050" s="33">
        <v>0</v>
      </c>
      <c r="F1050" s="33">
        <v>0</v>
      </c>
      <c r="G1050" s="33">
        <v>0</v>
      </c>
      <c r="H1050" s="33">
        <v>0</v>
      </c>
      <c r="I1050" s="33">
        <v>0</v>
      </c>
      <c r="J1050" s="748"/>
    </row>
    <row r="1051" spans="1:10" ht="21.75" customHeight="1">
      <c r="A1051" s="556"/>
      <c r="B1051" s="651" t="s">
        <v>1364</v>
      </c>
      <c r="C1051" s="572">
        <v>0</v>
      </c>
      <c r="D1051" s="572" t="s">
        <v>47</v>
      </c>
      <c r="E1051" s="33">
        <v>0</v>
      </c>
      <c r="F1051" s="33">
        <v>0</v>
      </c>
      <c r="G1051" s="33">
        <v>0</v>
      </c>
      <c r="H1051" s="33">
        <v>0</v>
      </c>
      <c r="I1051" s="33">
        <v>0</v>
      </c>
      <c r="J1051" s="748"/>
    </row>
    <row r="1052" spans="1:10" ht="21.75" customHeight="1">
      <c r="A1052" s="556"/>
      <c r="B1052" s="651" t="s">
        <v>1365</v>
      </c>
      <c r="C1052" s="572">
        <v>0</v>
      </c>
      <c r="D1052" s="572" t="s">
        <v>47</v>
      </c>
      <c r="E1052" s="33">
        <v>0</v>
      </c>
      <c r="F1052" s="33">
        <v>0</v>
      </c>
      <c r="G1052" s="33">
        <v>0</v>
      </c>
      <c r="H1052" s="33">
        <v>0</v>
      </c>
      <c r="I1052" s="33">
        <v>0</v>
      </c>
      <c r="J1052" s="748"/>
    </row>
    <row r="1053" spans="1:10" ht="21.75" customHeight="1">
      <c r="A1053" s="35"/>
      <c r="B1053" s="746" t="s">
        <v>1366</v>
      </c>
      <c r="C1053" s="615">
        <v>0</v>
      </c>
      <c r="D1053" s="615" t="s">
        <v>47</v>
      </c>
      <c r="E1053" s="562">
        <v>0</v>
      </c>
      <c r="F1053" s="562">
        <v>0</v>
      </c>
      <c r="G1053" s="562">
        <v>0</v>
      </c>
      <c r="H1053" s="562">
        <v>0</v>
      </c>
      <c r="I1053" s="562">
        <v>0</v>
      </c>
      <c r="J1053" s="749"/>
    </row>
    <row r="1054" spans="1:10" ht="21.75" customHeight="1">
      <c r="A1054" s="671"/>
      <c r="B1054" s="747" t="s">
        <v>1367</v>
      </c>
      <c r="C1054" s="610">
        <v>0</v>
      </c>
      <c r="D1054" s="610" t="s">
        <v>47</v>
      </c>
      <c r="E1054" s="552">
        <v>0</v>
      </c>
      <c r="F1054" s="552">
        <v>0</v>
      </c>
      <c r="G1054" s="552">
        <v>0</v>
      </c>
      <c r="H1054" s="552">
        <v>0</v>
      </c>
      <c r="I1054" s="552">
        <v>0</v>
      </c>
      <c r="J1054" s="750"/>
    </row>
    <row r="1055" spans="1:10" ht="21.75" customHeight="1">
      <c r="A1055" s="556"/>
      <c r="B1055" s="651" t="s">
        <v>1368</v>
      </c>
      <c r="C1055" s="572">
        <v>0</v>
      </c>
      <c r="D1055" s="572" t="s">
        <v>47</v>
      </c>
      <c r="E1055" s="33">
        <v>0</v>
      </c>
      <c r="F1055" s="33">
        <v>0</v>
      </c>
      <c r="G1055" s="33">
        <v>0</v>
      </c>
      <c r="H1055" s="33">
        <v>0</v>
      </c>
      <c r="I1055" s="33">
        <v>0</v>
      </c>
      <c r="J1055" s="748"/>
    </row>
    <row r="1056" spans="1:10" ht="21.75" customHeight="1">
      <c r="A1056" s="556"/>
      <c r="B1056" s="654" t="s">
        <v>1369</v>
      </c>
      <c r="C1056" s="572"/>
      <c r="D1056" s="572"/>
      <c r="E1056" s="33"/>
      <c r="F1056" s="33"/>
      <c r="G1056" s="33"/>
      <c r="H1056" s="33"/>
      <c r="I1056" s="33"/>
      <c r="J1056" s="744"/>
    </row>
    <row r="1057" spans="1:11" ht="21.75" customHeight="1">
      <c r="A1057" s="556"/>
      <c r="B1057" s="651" t="s">
        <v>1370</v>
      </c>
      <c r="C1057" s="572">
        <v>0</v>
      </c>
      <c r="D1057" s="572" t="s">
        <v>165</v>
      </c>
      <c r="E1057" s="33">
        <v>0</v>
      </c>
      <c r="F1057" s="33">
        <v>0</v>
      </c>
      <c r="G1057" s="33">
        <v>0</v>
      </c>
      <c r="H1057" s="588">
        <v>0</v>
      </c>
      <c r="I1057" s="33">
        <v>0</v>
      </c>
      <c r="J1057" s="748"/>
    </row>
    <row r="1058" spans="1:11" ht="21.75" customHeight="1">
      <c r="A1058" s="556"/>
      <c r="B1058" s="47"/>
      <c r="C1058" s="572"/>
      <c r="D1058" s="49"/>
      <c r="E1058" s="33"/>
      <c r="F1058" s="33"/>
      <c r="G1058" s="33"/>
      <c r="H1058" s="33"/>
      <c r="I1058" s="33"/>
      <c r="J1058" s="744"/>
      <c r="K1058" s="72"/>
    </row>
    <row r="1059" spans="1:11" ht="21.75" customHeight="1">
      <c r="A1059" s="556"/>
      <c r="B1059" s="47"/>
      <c r="C1059" s="572"/>
      <c r="D1059" s="49"/>
      <c r="E1059" s="33"/>
      <c r="F1059" s="33"/>
      <c r="G1059" s="33"/>
      <c r="H1059" s="33"/>
      <c r="I1059" s="33"/>
      <c r="J1059" s="744"/>
      <c r="K1059" s="72"/>
    </row>
    <row r="1060" spans="1:11" ht="21.75" customHeight="1">
      <c r="A1060" s="556"/>
      <c r="B1060" s="751" t="s">
        <v>1714</v>
      </c>
      <c r="C1060" s="572"/>
      <c r="D1060" s="572"/>
      <c r="E1060" s="33"/>
      <c r="F1060" s="33"/>
      <c r="G1060" s="33"/>
      <c r="H1060" s="33"/>
      <c r="I1060" s="33">
        <v>5813430</v>
      </c>
      <c r="J1060" s="744"/>
      <c r="K1060" s="72"/>
    </row>
    <row r="1061" spans="1:11" ht="21.75" customHeight="1">
      <c r="A1061" s="556"/>
      <c r="B1061" s="651"/>
      <c r="C1061" s="572"/>
      <c r="D1061" s="572"/>
      <c r="E1061" s="33"/>
      <c r="F1061" s="33"/>
      <c r="G1061" s="33"/>
      <c r="H1061" s="33"/>
      <c r="I1061" s="33"/>
      <c r="J1061" s="744"/>
    </row>
    <row r="1062" spans="1:11" ht="21.75" customHeight="1">
      <c r="A1062" s="556"/>
      <c r="B1062" s="622" t="s">
        <v>148</v>
      </c>
      <c r="C1062" s="572"/>
      <c r="D1062" s="572"/>
      <c r="E1062" s="33"/>
      <c r="F1062" s="33"/>
      <c r="G1062" s="33"/>
      <c r="H1062" s="33"/>
      <c r="I1062" s="33"/>
      <c r="J1062" s="744"/>
      <c r="K1062" s="72"/>
    </row>
    <row r="1063" spans="1:11" ht="21.75" customHeight="1">
      <c r="A1063" s="599"/>
      <c r="B1063" s="622" t="s">
        <v>152</v>
      </c>
      <c r="C1063" s="572"/>
      <c r="D1063" s="572"/>
      <c r="E1063" s="33"/>
      <c r="F1063" s="33"/>
      <c r="G1063" s="33"/>
      <c r="H1063" s="33"/>
      <c r="I1063" s="33"/>
      <c r="J1063" s="744"/>
      <c r="K1063" s="72"/>
    </row>
    <row r="1064" spans="1:11" ht="21.75" customHeight="1">
      <c r="A1064" s="599"/>
      <c r="B1064" s="47" t="s">
        <v>1564</v>
      </c>
      <c r="C1064" s="572"/>
      <c r="D1064" s="572"/>
      <c r="E1064" s="33"/>
      <c r="F1064" s="33"/>
      <c r="G1064" s="33"/>
      <c r="H1064" s="33"/>
      <c r="I1064" s="33"/>
      <c r="J1064" s="744"/>
      <c r="K1064" s="72"/>
    </row>
    <row r="1065" spans="1:11" ht="21.75" customHeight="1">
      <c r="A1065" s="556"/>
      <c r="B1065" s="47" t="s">
        <v>1003</v>
      </c>
      <c r="C1065" s="572">
        <v>72</v>
      </c>
      <c r="D1065" s="49" t="s">
        <v>14</v>
      </c>
      <c r="E1065" s="33">
        <v>44</v>
      </c>
      <c r="F1065" s="33">
        <v>3168</v>
      </c>
      <c r="G1065" s="33">
        <v>13</v>
      </c>
      <c r="H1065" s="33">
        <v>936</v>
      </c>
      <c r="I1065" s="33">
        <v>4104</v>
      </c>
      <c r="J1065" s="748"/>
      <c r="K1065" s="72"/>
    </row>
    <row r="1066" spans="1:11" ht="21.75" customHeight="1">
      <c r="A1066" s="556"/>
      <c r="B1066" s="47" t="s">
        <v>154</v>
      </c>
      <c r="C1066" s="572">
        <v>236</v>
      </c>
      <c r="D1066" s="49" t="s">
        <v>14</v>
      </c>
      <c r="E1066" s="33">
        <v>77</v>
      </c>
      <c r="F1066" s="33">
        <v>18172</v>
      </c>
      <c r="G1066" s="33">
        <v>30</v>
      </c>
      <c r="H1066" s="33">
        <v>7080</v>
      </c>
      <c r="I1066" s="33">
        <v>25252</v>
      </c>
      <c r="J1066" s="748"/>
      <c r="K1066" s="72"/>
    </row>
    <row r="1067" spans="1:11" ht="21.75" customHeight="1">
      <c r="A1067" s="556"/>
      <c r="B1067" s="47" t="s">
        <v>155</v>
      </c>
      <c r="C1067" s="572">
        <v>39</v>
      </c>
      <c r="D1067" s="49" t="s">
        <v>14</v>
      </c>
      <c r="E1067" s="33">
        <v>121</v>
      </c>
      <c r="F1067" s="33">
        <v>4719</v>
      </c>
      <c r="G1067" s="33">
        <v>50</v>
      </c>
      <c r="H1067" s="33">
        <v>1950</v>
      </c>
      <c r="I1067" s="33">
        <v>6669</v>
      </c>
      <c r="J1067" s="748"/>
      <c r="K1067" s="72"/>
    </row>
    <row r="1068" spans="1:11" ht="21.75" customHeight="1">
      <c r="A1068" s="556"/>
      <c r="B1068" s="47" t="s">
        <v>156</v>
      </c>
      <c r="C1068" s="572">
        <v>14</v>
      </c>
      <c r="D1068" s="49" t="s">
        <v>14</v>
      </c>
      <c r="E1068" s="33">
        <v>174</v>
      </c>
      <c r="F1068" s="33">
        <v>2436</v>
      </c>
      <c r="G1068" s="33">
        <v>65</v>
      </c>
      <c r="H1068" s="33">
        <v>910</v>
      </c>
      <c r="I1068" s="33">
        <v>3346</v>
      </c>
      <c r="J1068" s="748"/>
      <c r="K1068" s="72"/>
    </row>
    <row r="1069" spans="1:11" ht="21.75" customHeight="1">
      <c r="A1069" s="556"/>
      <c r="B1069" s="47" t="s">
        <v>95</v>
      </c>
      <c r="C1069" s="572">
        <v>132</v>
      </c>
      <c r="D1069" s="49" t="s">
        <v>14</v>
      </c>
      <c r="E1069" s="33">
        <v>214</v>
      </c>
      <c r="F1069" s="33">
        <v>28248</v>
      </c>
      <c r="G1069" s="33">
        <v>80</v>
      </c>
      <c r="H1069" s="33">
        <v>10560</v>
      </c>
      <c r="I1069" s="33">
        <v>38808</v>
      </c>
      <c r="J1069" s="748"/>
      <c r="K1069" s="72"/>
    </row>
    <row r="1070" spans="1:11" ht="21.75" customHeight="1">
      <c r="A1070" s="35"/>
      <c r="B1070" s="614" t="s">
        <v>195</v>
      </c>
      <c r="C1070" s="615">
        <v>31</v>
      </c>
      <c r="D1070" s="613" t="s">
        <v>14</v>
      </c>
      <c r="E1070" s="562">
        <v>280</v>
      </c>
      <c r="F1070" s="562">
        <v>8680</v>
      </c>
      <c r="G1070" s="562">
        <v>110</v>
      </c>
      <c r="H1070" s="562">
        <v>3410</v>
      </c>
      <c r="I1070" s="562">
        <v>12090</v>
      </c>
      <c r="J1070" s="749"/>
      <c r="K1070" s="72"/>
    </row>
    <row r="1071" spans="1:11" ht="21.75" customHeight="1">
      <c r="A1071" s="684"/>
      <c r="B1071" s="617" t="s">
        <v>1565</v>
      </c>
      <c r="C1071" s="610"/>
      <c r="D1071" s="609"/>
      <c r="E1071" s="552"/>
      <c r="F1071" s="552"/>
      <c r="G1071" s="552"/>
      <c r="H1071" s="552"/>
      <c r="I1071" s="552"/>
      <c r="J1071" s="743"/>
      <c r="K1071" s="72"/>
    </row>
    <row r="1072" spans="1:11" ht="21.75" customHeight="1">
      <c r="A1072" s="556"/>
      <c r="B1072" s="47" t="s">
        <v>158</v>
      </c>
      <c r="C1072" s="572">
        <v>0</v>
      </c>
      <c r="D1072" s="49" t="s">
        <v>14</v>
      </c>
      <c r="E1072" s="33">
        <v>101</v>
      </c>
      <c r="F1072" s="33">
        <v>0</v>
      </c>
      <c r="G1072" s="33">
        <v>30</v>
      </c>
      <c r="H1072" s="33">
        <v>0</v>
      </c>
      <c r="I1072" s="33">
        <v>0</v>
      </c>
      <c r="J1072" s="748"/>
      <c r="K1072" s="72"/>
    </row>
    <row r="1073" spans="1:11" ht="21.75" customHeight="1">
      <c r="A1073" s="599"/>
      <c r="B1073" s="47" t="s">
        <v>99</v>
      </c>
      <c r="C1073" s="572">
        <v>61</v>
      </c>
      <c r="D1073" s="49" t="s">
        <v>14</v>
      </c>
      <c r="E1073" s="33">
        <v>121</v>
      </c>
      <c r="F1073" s="33">
        <v>7381</v>
      </c>
      <c r="G1073" s="33">
        <v>50</v>
      </c>
      <c r="H1073" s="33">
        <v>3050</v>
      </c>
      <c r="I1073" s="33">
        <v>10431</v>
      </c>
      <c r="J1073" s="748"/>
      <c r="K1073" s="72"/>
    </row>
    <row r="1074" spans="1:11" ht="21.75" customHeight="1">
      <c r="A1074" s="556"/>
      <c r="B1074" s="47" t="s">
        <v>159</v>
      </c>
      <c r="C1074" s="572">
        <v>102</v>
      </c>
      <c r="D1074" s="49" t="s">
        <v>14</v>
      </c>
      <c r="E1074" s="33">
        <v>174</v>
      </c>
      <c r="F1074" s="33">
        <v>17748</v>
      </c>
      <c r="G1074" s="33">
        <v>65</v>
      </c>
      <c r="H1074" s="33">
        <v>6630</v>
      </c>
      <c r="I1074" s="33">
        <v>24378</v>
      </c>
      <c r="J1074" s="748"/>
      <c r="K1074" s="72"/>
    </row>
    <row r="1075" spans="1:11" ht="21.75" customHeight="1">
      <c r="A1075" s="556"/>
      <c r="B1075" s="47" t="s">
        <v>98</v>
      </c>
      <c r="C1075" s="572">
        <v>59</v>
      </c>
      <c r="D1075" s="49" t="s">
        <v>14</v>
      </c>
      <c r="E1075" s="33">
        <v>214</v>
      </c>
      <c r="F1075" s="33">
        <v>12626</v>
      </c>
      <c r="G1075" s="33">
        <v>80</v>
      </c>
      <c r="H1075" s="33">
        <v>4720</v>
      </c>
      <c r="I1075" s="33">
        <v>17346</v>
      </c>
      <c r="J1075" s="748"/>
      <c r="K1075" s="72"/>
    </row>
    <row r="1076" spans="1:11" ht="21.75" customHeight="1">
      <c r="A1076" s="556"/>
      <c r="B1076" s="47" t="s">
        <v>160</v>
      </c>
      <c r="C1076" s="572">
        <v>54</v>
      </c>
      <c r="D1076" s="49" t="s">
        <v>14</v>
      </c>
      <c r="E1076" s="33">
        <v>280</v>
      </c>
      <c r="F1076" s="33">
        <v>15120</v>
      </c>
      <c r="G1076" s="33">
        <v>110</v>
      </c>
      <c r="H1076" s="33">
        <v>5940</v>
      </c>
      <c r="I1076" s="33">
        <v>21060</v>
      </c>
      <c r="J1076" s="748"/>
      <c r="K1076" s="72"/>
    </row>
    <row r="1077" spans="1:11" ht="21.75" customHeight="1">
      <c r="A1077" s="556"/>
      <c r="B1077" s="47" t="s">
        <v>161</v>
      </c>
      <c r="C1077" s="572">
        <v>86</v>
      </c>
      <c r="D1077" s="49" t="s">
        <v>14</v>
      </c>
      <c r="E1077" s="33">
        <v>387</v>
      </c>
      <c r="F1077" s="33">
        <v>33282</v>
      </c>
      <c r="G1077" s="33">
        <v>150</v>
      </c>
      <c r="H1077" s="33">
        <v>12900</v>
      </c>
      <c r="I1077" s="33">
        <v>46182</v>
      </c>
      <c r="J1077" s="748"/>
      <c r="K1077" s="72"/>
    </row>
    <row r="1078" spans="1:11" ht="21.75" customHeight="1">
      <c r="A1078" s="599"/>
      <c r="B1078" s="47" t="s">
        <v>1372</v>
      </c>
      <c r="C1078" s="572">
        <v>39</v>
      </c>
      <c r="D1078" s="49" t="s">
        <v>14</v>
      </c>
      <c r="E1078" s="33">
        <v>545</v>
      </c>
      <c r="F1078" s="33">
        <v>21255</v>
      </c>
      <c r="G1078" s="33">
        <v>200</v>
      </c>
      <c r="H1078" s="33">
        <v>7800</v>
      </c>
      <c r="I1078" s="33">
        <v>29055</v>
      </c>
      <c r="J1078" s="748"/>
      <c r="K1078" s="72"/>
    </row>
    <row r="1079" spans="1:11" ht="21.75" customHeight="1">
      <c r="A1079" s="599"/>
      <c r="B1079" s="47" t="s">
        <v>1373</v>
      </c>
      <c r="C1079" s="572">
        <v>48</v>
      </c>
      <c r="D1079" s="49" t="s">
        <v>14</v>
      </c>
      <c r="E1079" s="33">
        <v>697</v>
      </c>
      <c r="F1079" s="33">
        <v>33456</v>
      </c>
      <c r="G1079" s="33">
        <v>255</v>
      </c>
      <c r="H1079" s="33">
        <v>12240</v>
      </c>
      <c r="I1079" s="33">
        <v>45696</v>
      </c>
      <c r="J1079" s="748"/>
      <c r="K1079" s="72"/>
    </row>
    <row r="1080" spans="1:11" ht="21.75" customHeight="1">
      <c r="A1080" s="599"/>
      <c r="B1080" s="47" t="s">
        <v>1374</v>
      </c>
      <c r="C1080" s="572">
        <v>48</v>
      </c>
      <c r="D1080" s="49" t="s">
        <v>14</v>
      </c>
      <c r="E1080" s="33">
        <v>697</v>
      </c>
      <c r="F1080" s="33">
        <v>33456</v>
      </c>
      <c r="G1080" s="33">
        <v>225</v>
      </c>
      <c r="H1080" s="33">
        <v>10800</v>
      </c>
      <c r="I1080" s="33">
        <v>44256</v>
      </c>
      <c r="J1080" s="748"/>
      <c r="K1080" s="72"/>
    </row>
    <row r="1081" spans="1:11" ht="21.75" customHeight="1">
      <c r="A1081" s="599"/>
      <c r="B1081" s="47" t="s">
        <v>1566</v>
      </c>
      <c r="C1081" s="572"/>
      <c r="D1081" s="49"/>
      <c r="E1081" s="33"/>
      <c r="F1081" s="33"/>
      <c r="G1081" s="33"/>
      <c r="H1081" s="33"/>
      <c r="I1081" s="33"/>
      <c r="J1081" s="744"/>
    </row>
    <row r="1082" spans="1:11" ht="21.75" customHeight="1">
      <c r="A1082" s="599"/>
      <c r="B1082" s="47" t="s">
        <v>94</v>
      </c>
      <c r="C1082" s="572">
        <v>81</v>
      </c>
      <c r="D1082" s="49" t="s">
        <v>14</v>
      </c>
      <c r="E1082" s="33">
        <v>17</v>
      </c>
      <c r="F1082" s="33">
        <v>1377</v>
      </c>
      <c r="G1082" s="33">
        <v>25</v>
      </c>
      <c r="H1082" s="33">
        <v>2025</v>
      </c>
      <c r="I1082" s="33">
        <v>3402</v>
      </c>
      <c r="J1082" s="744"/>
    </row>
    <row r="1083" spans="1:11" ht="21.75" customHeight="1">
      <c r="A1083" s="599"/>
      <c r="B1083" s="47" t="s">
        <v>163</v>
      </c>
      <c r="C1083" s="572">
        <v>255</v>
      </c>
      <c r="D1083" s="49" t="s">
        <v>14</v>
      </c>
      <c r="E1083" s="33">
        <v>24</v>
      </c>
      <c r="F1083" s="33">
        <v>6120</v>
      </c>
      <c r="G1083" s="33">
        <v>25</v>
      </c>
      <c r="H1083" s="33">
        <v>6375</v>
      </c>
      <c r="I1083" s="33">
        <v>12495</v>
      </c>
      <c r="J1083" s="744"/>
    </row>
    <row r="1084" spans="1:11" ht="21.75" customHeight="1">
      <c r="A1084" s="599"/>
      <c r="B1084" s="47" t="s">
        <v>164</v>
      </c>
      <c r="C1084" s="572">
        <v>1</v>
      </c>
      <c r="D1084" s="572" t="s">
        <v>165</v>
      </c>
      <c r="E1084" s="33">
        <v>61810</v>
      </c>
      <c r="F1084" s="33">
        <v>61810</v>
      </c>
      <c r="G1084" s="33">
        <v>18540</v>
      </c>
      <c r="H1084" s="33">
        <v>18540</v>
      </c>
      <c r="I1084" s="33">
        <v>80350</v>
      </c>
      <c r="J1084" s="744"/>
    </row>
    <row r="1085" spans="1:11" ht="21.75" customHeight="1">
      <c r="A1085" s="599"/>
      <c r="B1085" s="47" t="s">
        <v>166</v>
      </c>
      <c r="C1085" s="572">
        <v>1</v>
      </c>
      <c r="D1085" s="572" t="s">
        <v>165</v>
      </c>
      <c r="E1085" s="33">
        <v>37080</v>
      </c>
      <c r="F1085" s="33">
        <v>37080</v>
      </c>
      <c r="G1085" s="33">
        <v>11120</v>
      </c>
      <c r="H1085" s="33">
        <v>11120</v>
      </c>
      <c r="I1085" s="33">
        <v>48200</v>
      </c>
      <c r="J1085" s="744"/>
    </row>
    <row r="1086" spans="1:11" ht="21.75" customHeight="1">
      <c r="A1086" s="556"/>
      <c r="B1086" s="47"/>
      <c r="C1086" s="572"/>
      <c r="D1086" s="49"/>
      <c r="E1086" s="33"/>
      <c r="F1086" s="33"/>
      <c r="G1086" s="33"/>
      <c r="H1086" s="33"/>
      <c r="I1086" s="33"/>
      <c r="J1086" s="744"/>
      <c r="K1086" s="72"/>
    </row>
    <row r="1087" spans="1:11" ht="21.75" customHeight="1">
      <c r="A1087" s="678"/>
      <c r="B1087" s="614"/>
      <c r="C1087" s="615"/>
      <c r="D1087" s="613"/>
      <c r="E1087" s="562"/>
      <c r="F1087" s="562"/>
      <c r="G1087" s="562"/>
      <c r="H1087" s="562"/>
      <c r="I1087" s="562"/>
      <c r="J1087" s="745"/>
    </row>
    <row r="1088" spans="1:11" ht="20.85" customHeight="1">
      <c r="A1088" s="684"/>
      <c r="B1088" s="639" t="s">
        <v>1567</v>
      </c>
      <c r="C1088" s="610"/>
      <c r="D1088" s="609"/>
      <c r="E1088" s="552"/>
      <c r="F1088" s="552"/>
      <c r="G1088" s="552"/>
      <c r="H1088" s="552"/>
      <c r="I1088" s="552"/>
      <c r="J1088" s="743"/>
      <c r="K1088" s="72"/>
    </row>
    <row r="1089" spans="1:11" ht="20.85" customHeight="1">
      <c r="A1089" s="599"/>
      <c r="B1089" s="47" t="s">
        <v>1568</v>
      </c>
      <c r="C1089" s="572"/>
      <c r="D1089" s="49"/>
      <c r="E1089" s="33"/>
      <c r="F1089" s="33"/>
      <c r="G1089" s="33"/>
      <c r="H1089" s="33"/>
      <c r="I1089" s="33"/>
      <c r="J1089" s="744"/>
      <c r="K1089" s="72"/>
    </row>
    <row r="1090" spans="1:11" ht="20.85" customHeight="1">
      <c r="A1090" s="599"/>
      <c r="B1090" s="752" t="s">
        <v>168</v>
      </c>
      <c r="C1090" s="572"/>
      <c r="D1090" s="49"/>
      <c r="E1090" s="33"/>
      <c r="F1090" s="33"/>
      <c r="G1090" s="33"/>
      <c r="H1090" s="33"/>
      <c r="I1090" s="33"/>
      <c r="J1090" s="744"/>
      <c r="K1090" s="72"/>
    </row>
    <row r="1091" spans="1:11" ht="20.85" customHeight="1">
      <c r="A1091" s="556"/>
      <c r="B1091" s="47" t="s">
        <v>1005</v>
      </c>
      <c r="C1091" s="572">
        <v>72</v>
      </c>
      <c r="D1091" s="49" t="s">
        <v>14</v>
      </c>
      <c r="E1091" s="33">
        <v>25</v>
      </c>
      <c r="F1091" s="33">
        <v>1800</v>
      </c>
      <c r="G1091" s="33">
        <v>9</v>
      </c>
      <c r="H1091" s="33">
        <v>648</v>
      </c>
      <c r="I1091" s="33">
        <v>2448</v>
      </c>
      <c r="J1091" s="748"/>
      <c r="K1091" s="72"/>
    </row>
    <row r="1092" spans="1:11" ht="20.85" customHeight="1">
      <c r="A1092" s="556"/>
      <c r="B1092" s="47" t="s">
        <v>158</v>
      </c>
      <c r="C1092" s="572">
        <v>236</v>
      </c>
      <c r="D1092" s="49" t="s">
        <v>14</v>
      </c>
      <c r="E1092" s="33">
        <v>27</v>
      </c>
      <c r="F1092" s="33">
        <v>6372</v>
      </c>
      <c r="G1092" s="33">
        <v>9</v>
      </c>
      <c r="H1092" s="33">
        <v>2124</v>
      </c>
      <c r="I1092" s="33">
        <v>8496</v>
      </c>
      <c r="J1092" s="748"/>
      <c r="K1092" s="72"/>
    </row>
    <row r="1093" spans="1:11" ht="20.85" customHeight="1">
      <c r="A1093" s="556"/>
      <c r="B1093" s="47" t="s">
        <v>99</v>
      </c>
      <c r="C1093" s="572">
        <v>39</v>
      </c>
      <c r="D1093" s="49" t="s">
        <v>14</v>
      </c>
      <c r="E1093" s="33">
        <v>29</v>
      </c>
      <c r="F1093" s="33">
        <v>1131</v>
      </c>
      <c r="G1093" s="33">
        <v>12</v>
      </c>
      <c r="H1093" s="33">
        <v>468</v>
      </c>
      <c r="I1093" s="33">
        <v>1599</v>
      </c>
      <c r="J1093" s="748"/>
      <c r="K1093" s="72"/>
    </row>
    <row r="1094" spans="1:11" ht="20.85" customHeight="1">
      <c r="A1094" s="556"/>
      <c r="B1094" s="47" t="s">
        <v>159</v>
      </c>
      <c r="C1094" s="572">
        <v>14</v>
      </c>
      <c r="D1094" s="49" t="s">
        <v>14</v>
      </c>
      <c r="E1094" s="33">
        <v>33</v>
      </c>
      <c r="F1094" s="33">
        <v>462</v>
      </c>
      <c r="G1094" s="33">
        <v>11</v>
      </c>
      <c r="H1094" s="33">
        <v>154</v>
      </c>
      <c r="I1094" s="33">
        <v>616</v>
      </c>
      <c r="J1094" s="748"/>
      <c r="K1094" s="72"/>
    </row>
    <row r="1095" spans="1:11" ht="20.85" customHeight="1">
      <c r="A1095" s="556"/>
      <c r="B1095" s="47" t="s">
        <v>98</v>
      </c>
      <c r="C1095" s="572">
        <v>132</v>
      </c>
      <c r="D1095" s="49" t="s">
        <v>14</v>
      </c>
      <c r="E1095" s="33">
        <v>35</v>
      </c>
      <c r="F1095" s="33">
        <v>4620</v>
      </c>
      <c r="G1095" s="33">
        <v>14</v>
      </c>
      <c r="H1095" s="33">
        <v>1848</v>
      </c>
      <c r="I1095" s="33">
        <v>6468</v>
      </c>
      <c r="J1095" s="748"/>
      <c r="K1095" s="72"/>
    </row>
    <row r="1096" spans="1:11" ht="20.85" customHeight="1">
      <c r="A1096" s="556"/>
      <c r="B1096" s="47" t="s">
        <v>160</v>
      </c>
      <c r="C1096" s="572">
        <v>31</v>
      </c>
      <c r="D1096" s="49" t="s">
        <v>14</v>
      </c>
      <c r="E1096" s="33">
        <v>39</v>
      </c>
      <c r="F1096" s="33">
        <v>1209</v>
      </c>
      <c r="G1096" s="33">
        <v>14</v>
      </c>
      <c r="H1096" s="33">
        <v>434</v>
      </c>
      <c r="I1096" s="33">
        <v>1643</v>
      </c>
      <c r="J1096" s="748"/>
      <c r="K1096" s="72"/>
    </row>
    <row r="1097" spans="1:11" ht="20.85" customHeight="1">
      <c r="A1097" s="599"/>
      <c r="B1097" s="752" t="s">
        <v>169</v>
      </c>
      <c r="C1097" s="572"/>
      <c r="D1097" s="49"/>
      <c r="E1097" s="33"/>
      <c r="F1097" s="33"/>
      <c r="G1097" s="33"/>
      <c r="H1097" s="33"/>
      <c r="I1097" s="33"/>
      <c r="J1097" s="744"/>
    </row>
    <row r="1098" spans="1:11" ht="20.85" customHeight="1">
      <c r="A1098" s="556"/>
      <c r="B1098" s="47" t="s">
        <v>99</v>
      </c>
      <c r="C1098" s="572">
        <v>61</v>
      </c>
      <c r="D1098" s="49" t="s">
        <v>14</v>
      </c>
      <c r="E1098" s="33">
        <v>50</v>
      </c>
      <c r="F1098" s="33">
        <v>3050</v>
      </c>
      <c r="G1098" s="33">
        <v>15</v>
      </c>
      <c r="H1098" s="33">
        <v>915</v>
      </c>
      <c r="I1098" s="33">
        <v>3965</v>
      </c>
      <c r="J1098" s="748"/>
      <c r="K1098" s="72"/>
    </row>
    <row r="1099" spans="1:11" ht="20.85" customHeight="1">
      <c r="A1099" s="556"/>
      <c r="B1099" s="47" t="s">
        <v>159</v>
      </c>
      <c r="C1099" s="572">
        <v>102</v>
      </c>
      <c r="D1099" s="49" t="s">
        <v>14</v>
      </c>
      <c r="E1099" s="33">
        <v>54</v>
      </c>
      <c r="F1099" s="33">
        <v>5508</v>
      </c>
      <c r="G1099" s="33">
        <v>16</v>
      </c>
      <c r="H1099" s="33">
        <v>1632</v>
      </c>
      <c r="I1099" s="33">
        <v>7140</v>
      </c>
      <c r="J1099" s="748"/>
      <c r="K1099" s="72"/>
    </row>
    <row r="1100" spans="1:11" ht="20.85" customHeight="1">
      <c r="A1100" s="556"/>
      <c r="B1100" s="47" t="s">
        <v>98</v>
      </c>
      <c r="C1100" s="572">
        <v>59</v>
      </c>
      <c r="D1100" s="49" t="s">
        <v>14</v>
      </c>
      <c r="E1100" s="33">
        <v>58</v>
      </c>
      <c r="F1100" s="33">
        <v>3422</v>
      </c>
      <c r="G1100" s="33">
        <v>18</v>
      </c>
      <c r="H1100" s="33">
        <v>1062</v>
      </c>
      <c r="I1100" s="33">
        <v>4484</v>
      </c>
      <c r="J1100" s="748"/>
      <c r="K1100" s="72"/>
    </row>
    <row r="1101" spans="1:11" ht="20.85" customHeight="1">
      <c r="A1101" s="556"/>
      <c r="B1101" s="47" t="s">
        <v>160</v>
      </c>
      <c r="C1101" s="572">
        <v>54</v>
      </c>
      <c r="D1101" s="49" t="s">
        <v>14</v>
      </c>
      <c r="E1101" s="33">
        <v>62</v>
      </c>
      <c r="F1101" s="33">
        <v>3348</v>
      </c>
      <c r="G1101" s="33">
        <v>20</v>
      </c>
      <c r="H1101" s="33">
        <v>1080</v>
      </c>
      <c r="I1101" s="33">
        <v>4428</v>
      </c>
      <c r="J1101" s="748"/>
      <c r="K1101" s="72"/>
    </row>
    <row r="1102" spans="1:11" ht="20.85" customHeight="1">
      <c r="A1102" s="556"/>
      <c r="B1102" s="47" t="s">
        <v>161</v>
      </c>
      <c r="C1102" s="572">
        <v>86</v>
      </c>
      <c r="D1102" s="49" t="s">
        <v>14</v>
      </c>
      <c r="E1102" s="33">
        <v>73</v>
      </c>
      <c r="F1102" s="33">
        <v>6278</v>
      </c>
      <c r="G1102" s="33">
        <v>25</v>
      </c>
      <c r="H1102" s="33">
        <v>2150</v>
      </c>
      <c r="I1102" s="33">
        <v>8428</v>
      </c>
      <c r="J1102" s="748"/>
      <c r="K1102" s="72"/>
    </row>
    <row r="1103" spans="1:11" ht="20.85" customHeight="1">
      <c r="A1103" s="556"/>
      <c r="B1103" s="47" t="s">
        <v>1372</v>
      </c>
      <c r="C1103" s="572">
        <v>39</v>
      </c>
      <c r="D1103" s="49" t="s">
        <v>14</v>
      </c>
      <c r="E1103" s="33">
        <v>81</v>
      </c>
      <c r="F1103" s="33">
        <v>3159</v>
      </c>
      <c r="G1103" s="33">
        <v>25</v>
      </c>
      <c r="H1103" s="33">
        <v>975</v>
      </c>
      <c r="I1103" s="33">
        <v>4134</v>
      </c>
      <c r="J1103" s="748"/>
      <c r="K1103" s="72"/>
    </row>
    <row r="1104" spans="1:11" ht="20.85" customHeight="1">
      <c r="A1104" s="556"/>
      <c r="B1104" s="47" t="s">
        <v>1373</v>
      </c>
      <c r="C1104" s="572">
        <v>48</v>
      </c>
      <c r="D1104" s="49" t="s">
        <v>14</v>
      </c>
      <c r="E1104" s="33">
        <v>108</v>
      </c>
      <c r="F1104" s="33">
        <v>5184</v>
      </c>
      <c r="G1104" s="33">
        <v>35</v>
      </c>
      <c r="H1104" s="33">
        <v>1680</v>
      </c>
      <c r="I1104" s="33">
        <v>6864</v>
      </c>
      <c r="J1104" s="748"/>
      <c r="K1104" s="72"/>
    </row>
    <row r="1105" spans="1:11" ht="20.85" customHeight="1">
      <c r="A1105" s="35"/>
      <c r="B1105" s="614" t="s">
        <v>1570</v>
      </c>
      <c r="C1105" s="615">
        <v>48</v>
      </c>
      <c r="D1105" s="613" t="s">
        <v>14</v>
      </c>
      <c r="E1105" s="562">
        <v>134</v>
      </c>
      <c r="F1105" s="562">
        <v>6432</v>
      </c>
      <c r="G1105" s="562">
        <v>45</v>
      </c>
      <c r="H1105" s="562">
        <v>2160</v>
      </c>
      <c r="I1105" s="562">
        <v>8592</v>
      </c>
      <c r="J1105" s="749"/>
      <c r="K1105" s="72"/>
    </row>
    <row r="1106" spans="1:11" ht="21.75" customHeight="1">
      <c r="A1106" s="684"/>
      <c r="B1106" s="617" t="s">
        <v>1569</v>
      </c>
      <c r="C1106" s="610"/>
      <c r="D1106" s="609"/>
      <c r="E1106" s="552"/>
      <c r="F1106" s="552"/>
      <c r="G1106" s="552"/>
      <c r="H1106" s="552"/>
      <c r="I1106" s="552"/>
      <c r="J1106" s="743"/>
      <c r="K1106" s="72"/>
    </row>
    <row r="1107" spans="1:11" ht="21.75" customHeight="1">
      <c r="A1107" s="599"/>
      <c r="B1107" s="752" t="s">
        <v>168</v>
      </c>
      <c r="C1107" s="572"/>
      <c r="D1107" s="49"/>
      <c r="E1107" s="33"/>
      <c r="F1107" s="33"/>
      <c r="G1107" s="33"/>
      <c r="H1107" s="33"/>
      <c r="I1107" s="33"/>
      <c r="J1107" s="744"/>
    </row>
    <row r="1108" spans="1:11" ht="21.75" customHeight="1">
      <c r="A1108" s="599"/>
      <c r="B1108" s="47" t="s">
        <v>96</v>
      </c>
      <c r="C1108" s="572">
        <v>81</v>
      </c>
      <c r="D1108" s="49" t="s">
        <v>14</v>
      </c>
      <c r="E1108" s="33">
        <v>41</v>
      </c>
      <c r="F1108" s="33">
        <v>3321</v>
      </c>
      <c r="G1108" s="33">
        <v>16</v>
      </c>
      <c r="H1108" s="33">
        <v>1296</v>
      </c>
      <c r="I1108" s="33">
        <v>4617</v>
      </c>
      <c r="J1108" s="748"/>
    </row>
    <row r="1109" spans="1:11" ht="21.75" customHeight="1">
      <c r="A1109" s="599"/>
      <c r="B1109" s="47" t="s">
        <v>1374</v>
      </c>
      <c r="C1109" s="572">
        <v>255</v>
      </c>
      <c r="D1109" s="49" t="s">
        <v>14</v>
      </c>
      <c r="E1109" s="33">
        <v>44</v>
      </c>
      <c r="F1109" s="33">
        <v>11220</v>
      </c>
      <c r="G1109" s="33">
        <v>18</v>
      </c>
      <c r="H1109" s="33">
        <v>4590</v>
      </c>
      <c r="I1109" s="33">
        <v>15810</v>
      </c>
      <c r="J1109" s="748"/>
    </row>
    <row r="1110" spans="1:11" ht="21.75" customHeight="1">
      <c r="A1110" s="599"/>
      <c r="B1110" s="47" t="s">
        <v>171</v>
      </c>
      <c r="C1110" s="572">
        <v>1</v>
      </c>
      <c r="D1110" s="572" t="s">
        <v>165</v>
      </c>
      <c r="E1110" s="33">
        <v>720</v>
      </c>
      <c r="F1110" s="33">
        <v>720</v>
      </c>
      <c r="G1110" s="33">
        <v>210</v>
      </c>
      <c r="H1110" s="33">
        <v>210</v>
      </c>
      <c r="I1110" s="33">
        <v>930</v>
      </c>
      <c r="J1110" s="748"/>
    </row>
    <row r="1111" spans="1:11" ht="21.75" customHeight="1">
      <c r="A1111" s="556"/>
      <c r="B1111" s="651"/>
      <c r="C1111" s="572"/>
      <c r="D1111" s="572"/>
      <c r="E1111" s="33"/>
      <c r="F1111" s="33"/>
      <c r="G1111" s="33"/>
      <c r="H1111" s="33"/>
      <c r="I1111" s="33"/>
      <c r="J1111" s="744"/>
      <c r="K1111" s="72"/>
    </row>
    <row r="1112" spans="1:11" ht="21.75" customHeight="1">
      <c r="A1112" s="599"/>
      <c r="B1112" s="47"/>
      <c r="C1112" s="572"/>
      <c r="D1112" s="572"/>
      <c r="E1112" s="33"/>
      <c r="F1112" s="33"/>
      <c r="G1112" s="33"/>
      <c r="H1112" s="33"/>
      <c r="I1112" s="33"/>
      <c r="J1112" s="744"/>
      <c r="K1112" s="72"/>
    </row>
    <row r="1113" spans="1:11" ht="21.75" customHeight="1">
      <c r="A1113" s="556"/>
      <c r="B1113" s="599" t="s">
        <v>1715</v>
      </c>
      <c r="C1113" s="572"/>
      <c r="D1113" s="572"/>
      <c r="E1113" s="33"/>
      <c r="F1113" s="33"/>
      <c r="G1113" s="33"/>
      <c r="H1113" s="33"/>
      <c r="I1113" s="33">
        <v>563782</v>
      </c>
      <c r="J1113" s="744"/>
      <c r="K1113" s="72"/>
    </row>
    <row r="1114" spans="1:11" ht="21.75" customHeight="1">
      <c r="A1114" s="599"/>
      <c r="B1114" s="47"/>
      <c r="C1114" s="572"/>
      <c r="D1114" s="49"/>
      <c r="E1114" s="33"/>
      <c r="F1114" s="33"/>
      <c r="G1114" s="33"/>
      <c r="H1114" s="33"/>
      <c r="I1114" s="33"/>
      <c r="J1114" s="744"/>
      <c r="K1114" s="72"/>
    </row>
    <row r="1115" spans="1:11" ht="21.75" customHeight="1">
      <c r="A1115" s="753"/>
      <c r="B1115" s="622" t="s">
        <v>149</v>
      </c>
      <c r="C1115" s="572"/>
      <c r="D1115" s="572"/>
      <c r="E1115" s="33"/>
      <c r="F1115" s="33"/>
      <c r="G1115" s="33"/>
      <c r="H1115" s="33"/>
      <c r="I1115" s="33"/>
      <c r="J1115" s="744"/>
      <c r="K1115" s="72"/>
    </row>
    <row r="1116" spans="1:11" ht="21.75" customHeight="1">
      <c r="A1116" s="599"/>
      <c r="B1116" s="47" t="s">
        <v>1572</v>
      </c>
      <c r="C1116" s="572"/>
      <c r="D1116" s="572"/>
      <c r="E1116" s="33"/>
      <c r="F1116" s="33"/>
      <c r="G1116" s="33"/>
      <c r="H1116" s="33"/>
      <c r="I1116" s="33"/>
      <c r="J1116" s="744"/>
      <c r="K1116" s="72"/>
    </row>
    <row r="1117" spans="1:11" ht="21.75" customHeight="1">
      <c r="A1117" s="556"/>
      <c r="B1117" s="47" t="s">
        <v>1573</v>
      </c>
      <c r="C1117" s="572"/>
      <c r="D1117" s="49"/>
      <c r="E1117" s="33"/>
      <c r="F1117" s="33"/>
      <c r="G1117" s="33"/>
      <c r="H1117" s="33"/>
      <c r="I1117" s="33"/>
      <c r="J1117" s="744"/>
    </row>
    <row r="1118" spans="1:11" ht="21.75" customHeight="1">
      <c r="A1118" s="556"/>
      <c r="B1118" s="47" t="s">
        <v>1574</v>
      </c>
      <c r="C1118" s="572"/>
      <c r="D1118" s="49"/>
      <c r="E1118" s="33"/>
      <c r="F1118" s="33"/>
      <c r="G1118" s="33"/>
      <c r="H1118" s="33"/>
      <c r="I1118" s="33"/>
      <c r="J1118" s="744"/>
      <c r="K1118" s="72"/>
    </row>
    <row r="1119" spans="1:11" ht="21.75" customHeight="1">
      <c r="A1119" s="556"/>
      <c r="B1119" s="47" t="s">
        <v>1571</v>
      </c>
      <c r="C1119" s="572">
        <v>6</v>
      </c>
      <c r="D1119" s="49" t="s">
        <v>47</v>
      </c>
      <c r="E1119" s="33">
        <v>12060</v>
      </c>
      <c r="F1119" s="33">
        <v>72360</v>
      </c>
      <c r="G1119" s="33">
        <v>350</v>
      </c>
      <c r="H1119" s="33">
        <v>2100</v>
      </c>
      <c r="I1119" s="33">
        <v>74460</v>
      </c>
      <c r="J1119" s="744"/>
      <c r="K1119" s="72"/>
    </row>
    <row r="1120" spans="1:11" ht="21.75" customHeight="1">
      <c r="A1120" s="599"/>
      <c r="B1120" s="47" t="s">
        <v>1375</v>
      </c>
      <c r="C1120" s="572"/>
      <c r="D1120" s="49"/>
      <c r="E1120" s="33"/>
      <c r="F1120" s="33"/>
      <c r="G1120" s="33"/>
      <c r="H1120" s="33"/>
      <c r="I1120" s="33"/>
      <c r="J1120" s="744"/>
      <c r="K1120" s="72"/>
    </row>
    <row r="1121" spans="1:11" ht="21.75" customHeight="1">
      <c r="A1121" s="556"/>
      <c r="B1121" s="47" t="s">
        <v>1575</v>
      </c>
      <c r="C1121" s="572"/>
      <c r="D1121" s="49"/>
      <c r="E1121" s="33"/>
      <c r="F1121" s="33"/>
      <c r="G1121" s="33"/>
      <c r="H1121" s="33"/>
      <c r="I1121" s="33"/>
      <c r="J1121" s="744"/>
      <c r="K1121" s="72"/>
    </row>
    <row r="1122" spans="1:11" ht="21.75" customHeight="1">
      <c r="A1122" s="556"/>
      <c r="B1122" s="47" t="s">
        <v>1576</v>
      </c>
      <c r="C1122" s="572">
        <v>7</v>
      </c>
      <c r="D1122" s="49" t="s">
        <v>47</v>
      </c>
      <c r="E1122" s="33">
        <v>3142.5</v>
      </c>
      <c r="F1122" s="33">
        <v>21998</v>
      </c>
      <c r="G1122" s="33">
        <v>650</v>
      </c>
      <c r="H1122" s="33">
        <v>4550</v>
      </c>
      <c r="I1122" s="33">
        <v>26548</v>
      </c>
      <c r="J1122" s="744"/>
      <c r="K1122" s="72"/>
    </row>
    <row r="1123" spans="1:11" ht="21.75" customHeight="1">
      <c r="A1123" s="599"/>
      <c r="B1123" s="47" t="s">
        <v>1577</v>
      </c>
      <c r="C1123" s="572">
        <v>13</v>
      </c>
      <c r="D1123" s="49" t="s">
        <v>47</v>
      </c>
      <c r="E1123" s="33">
        <v>4095</v>
      </c>
      <c r="F1123" s="33">
        <v>53235</v>
      </c>
      <c r="G1123" s="33">
        <v>650</v>
      </c>
      <c r="H1123" s="33">
        <v>8450</v>
      </c>
      <c r="I1123" s="33">
        <v>61685</v>
      </c>
      <c r="J1123" s="744"/>
      <c r="K1123" s="72"/>
    </row>
    <row r="1124" spans="1:11" ht="21.75" customHeight="1">
      <c r="A1124" s="556"/>
      <c r="B1124" s="47" t="s">
        <v>1578</v>
      </c>
      <c r="C1124" s="572">
        <v>8</v>
      </c>
      <c r="D1124" s="49" t="s">
        <v>47</v>
      </c>
      <c r="E1124" s="33">
        <v>5370</v>
      </c>
      <c r="F1124" s="33">
        <v>42960</v>
      </c>
      <c r="G1124" s="33">
        <v>650</v>
      </c>
      <c r="H1124" s="33">
        <v>5200</v>
      </c>
      <c r="I1124" s="33">
        <v>48160</v>
      </c>
      <c r="J1124" s="744"/>
      <c r="K1124" s="72"/>
    </row>
    <row r="1125" spans="1:11" ht="21.75" customHeight="1">
      <c r="A1125" s="556"/>
      <c r="B1125" s="47" t="s">
        <v>1579</v>
      </c>
      <c r="C1125" s="572">
        <v>2</v>
      </c>
      <c r="D1125" s="49" t="s">
        <v>47</v>
      </c>
      <c r="E1125" s="33">
        <v>7230</v>
      </c>
      <c r="F1125" s="33">
        <v>14460</v>
      </c>
      <c r="G1125" s="33">
        <v>650</v>
      </c>
      <c r="H1125" s="33">
        <v>1300</v>
      </c>
      <c r="I1125" s="33">
        <v>15760</v>
      </c>
      <c r="J1125" s="744"/>
      <c r="K1125" s="72"/>
    </row>
    <row r="1126" spans="1:11" ht="21.75" customHeight="1">
      <c r="A1126" s="556"/>
      <c r="B1126" s="47" t="s">
        <v>1580</v>
      </c>
      <c r="C1126" s="572">
        <v>2</v>
      </c>
      <c r="D1126" s="49" t="s">
        <v>47</v>
      </c>
      <c r="E1126" s="33">
        <v>8100</v>
      </c>
      <c r="F1126" s="33">
        <v>16200</v>
      </c>
      <c r="G1126" s="33">
        <v>650</v>
      </c>
      <c r="H1126" s="33">
        <v>1300</v>
      </c>
      <c r="I1126" s="33">
        <v>17500</v>
      </c>
      <c r="J1126" s="744"/>
      <c r="K1126" s="72"/>
    </row>
    <row r="1127" spans="1:11" ht="21.75" customHeight="1">
      <c r="A1127" s="556"/>
      <c r="B1127" s="47" t="s">
        <v>1581</v>
      </c>
      <c r="C1127" s="572">
        <v>1</v>
      </c>
      <c r="D1127" s="49" t="s">
        <v>47</v>
      </c>
      <c r="E1127" s="33">
        <v>9817.5</v>
      </c>
      <c r="F1127" s="33">
        <v>9818</v>
      </c>
      <c r="G1127" s="33">
        <v>650</v>
      </c>
      <c r="H1127" s="33">
        <v>650</v>
      </c>
      <c r="I1127" s="33">
        <v>10468</v>
      </c>
      <c r="J1127" s="744"/>
      <c r="K1127" s="72"/>
    </row>
    <row r="1128" spans="1:11" ht="21.75" customHeight="1">
      <c r="A1128" s="556"/>
      <c r="B1128" s="47" t="s">
        <v>1582</v>
      </c>
      <c r="C1128" s="572">
        <v>3</v>
      </c>
      <c r="D1128" s="49" t="s">
        <v>47</v>
      </c>
      <c r="E1128" s="33">
        <v>10732.5</v>
      </c>
      <c r="F1128" s="33">
        <v>32198</v>
      </c>
      <c r="G1128" s="33">
        <v>650</v>
      </c>
      <c r="H1128" s="33">
        <v>1950</v>
      </c>
      <c r="I1128" s="33">
        <v>34148</v>
      </c>
      <c r="J1128" s="744"/>
    </row>
    <row r="1129" spans="1:11" ht="21.75" customHeight="1">
      <c r="A1129" s="556"/>
      <c r="B1129" s="47" t="s">
        <v>1583</v>
      </c>
      <c r="C1129" s="572"/>
      <c r="D1129" s="49"/>
      <c r="E1129" s="33"/>
      <c r="F1129" s="33"/>
      <c r="G1129" s="33"/>
      <c r="H1129" s="33"/>
      <c r="I1129" s="33"/>
      <c r="J1129" s="744"/>
    </row>
    <row r="1130" spans="1:11" ht="21.75" customHeight="1">
      <c r="A1130" s="556"/>
      <c r="B1130" s="47" t="s">
        <v>1376</v>
      </c>
      <c r="C1130" s="572">
        <v>4</v>
      </c>
      <c r="D1130" s="49" t="s">
        <v>47</v>
      </c>
      <c r="E1130" s="33">
        <v>3712.5</v>
      </c>
      <c r="F1130" s="33">
        <v>14850</v>
      </c>
      <c r="G1130" s="33">
        <v>750</v>
      </c>
      <c r="H1130" s="33">
        <v>3000</v>
      </c>
      <c r="I1130" s="33">
        <v>17850</v>
      </c>
      <c r="J1130" s="744"/>
    </row>
    <row r="1131" spans="1:11" ht="21.75" customHeight="1">
      <c r="A1131" s="556"/>
      <c r="B1131" s="47" t="s">
        <v>1584</v>
      </c>
      <c r="C1131" s="572">
        <v>1</v>
      </c>
      <c r="D1131" s="49" t="s">
        <v>47</v>
      </c>
      <c r="E1131" s="33">
        <v>7335</v>
      </c>
      <c r="F1131" s="33">
        <v>7335</v>
      </c>
      <c r="G1131" s="33">
        <v>750</v>
      </c>
      <c r="H1131" s="33">
        <v>750</v>
      </c>
      <c r="I1131" s="33">
        <v>8085</v>
      </c>
      <c r="J1131" s="744"/>
    </row>
    <row r="1132" spans="1:11" ht="21.75" customHeight="1">
      <c r="A1132" s="556"/>
      <c r="B1132" s="47" t="s">
        <v>1585</v>
      </c>
      <c r="C1132" s="572">
        <v>1</v>
      </c>
      <c r="D1132" s="49" t="s">
        <v>47</v>
      </c>
      <c r="E1132" s="33">
        <v>9495</v>
      </c>
      <c r="F1132" s="33">
        <v>9495</v>
      </c>
      <c r="G1132" s="33">
        <v>750</v>
      </c>
      <c r="H1132" s="33">
        <v>750</v>
      </c>
      <c r="I1132" s="33">
        <v>10245</v>
      </c>
      <c r="J1132" s="744"/>
    </row>
    <row r="1133" spans="1:11" ht="21.75" customHeight="1">
      <c r="A1133" s="556"/>
      <c r="B1133" s="47"/>
      <c r="C1133" s="572"/>
      <c r="D1133" s="49"/>
      <c r="E1133" s="33"/>
      <c r="F1133" s="33"/>
      <c r="G1133" s="33"/>
      <c r="H1133" s="33"/>
      <c r="I1133" s="33"/>
      <c r="J1133" s="744"/>
    </row>
    <row r="1134" spans="1:11" ht="21.75" customHeight="1">
      <c r="A1134" s="556"/>
      <c r="B1134" s="47"/>
      <c r="C1134" s="572"/>
      <c r="D1134" s="49"/>
      <c r="E1134" s="33"/>
      <c r="F1134" s="33"/>
      <c r="G1134" s="33"/>
      <c r="H1134" s="33"/>
      <c r="I1134" s="33"/>
      <c r="J1134" s="744"/>
    </row>
    <row r="1135" spans="1:11" ht="21.75" customHeight="1">
      <c r="A1135" s="556"/>
      <c r="B1135" s="47"/>
      <c r="C1135" s="572"/>
      <c r="D1135" s="49"/>
      <c r="E1135" s="33"/>
      <c r="F1135" s="33"/>
      <c r="G1135" s="33"/>
      <c r="H1135" s="33"/>
      <c r="I1135" s="33"/>
      <c r="J1135" s="744"/>
    </row>
    <row r="1136" spans="1:11" ht="21.75" customHeight="1">
      <c r="A1136" s="556"/>
      <c r="B1136" s="47"/>
      <c r="C1136" s="572"/>
      <c r="D1136" s="49"/>
      <c r="E1136" s="33"/>
      <c r="F1136" s="33"/>
      <c r="G1136" s="33"/>
      <c r="H1136" s="33"/>
      <c r="I1136" s="33"/>
      <c r="J1136" s="744"/>
    </row>
    <row r="1137" spans="1:11" ht="21.75" customHeight="1">
      <c r="A1137" s="556"/>
      <c r="B1137" s="47"/>
      <c r="C1137" s="572"/>
      <c r="D1137" s="49"/>
      <c r="E1137" s="33"/>
      <c r="F1137" s="33"/>
      <c r="G1137" s="33"/>
      <c r="H1137" s="33"/>
      <c r="I1137" s="33"/>
      <c r="J1137" s="744"/>
      <c r="K1137" s="72"/>
    </row>
    <row r="1138" spans="1:11" ht="21.75" customHeight="1">
      <c r="A1138" s="599"/>
      <c r="B1138" s="47"/>
      <c r="C1138" s="572"/>
      <c r="D1138" s="49"/>
      <c r="E1138" s="33"/>
      <c r="F1138" s="33"/>
      <c r="G1138" s="33"/>
      <c r="H1138" s="33"/>
      <c r="I1138" s="33"/>
      <c r="J1138" s="744"/>
      <c r="K1138" s="72"/>
    </row>
    <row r="1139" spans="1:11" ht="21.75" customHeight="1">
      <c r="A1139" s="35"/>
      <c r="B1139" s="678" t="s">
        <v>1716</v>
      </c>
      <c r="C1139" s="615"/>
      <c r="D1139" s="613"/>
      <c r="E1139" s="562"/>
      <c r="F1139" s="562"/>
      <c r="G1139" s="562"/>
      <c r="H1139" s="562"/>
      <c r="I1139" s="562">
        <v>324909</v>
      </c>
      <c r="J1139" s="745"/>
      <c r="K1139" s="72"/>
    </row>
    <row r="1140" spans="1:11" ht="21.75" customHeight="1">
      <c r="A1140" s="671"/>
      <c r="B1140" s="639" t="s">
        <v>150</v>
      </c>
      <c r="C1140" s="610"/>
      <c r="D1140" s="609"/>
      <c r="E1140" s="552"/>
      <c r="F1140" s="552"/>
      <c r="G1140" s="552"/>
      <c r="H1140" s="552"/>
      <c r="I1140" s="552"/>
      <c r="J1140" s="743"/>
      <c r="K1140" s="72"/>
    </row>
    <row r="1141" spans="1:11" ht="21.75" customHeight="1">
      <c r="A1141" s="556"/>
      <c r="B1141" s="47" t="s">
        <v>1377</v>
      </c>
      <c r="C1141" s="572"/>
      <c r="D1141" s="49"/>
      <c r="E1141" s="33"/>
      <c r="F1141" s="33"/>
      <c r="G1141" s="33"/>
      <c r="H1141" s="33"/>
      <c r="I1141" s="33"/>
      <c r="J1141" s="744"/>
      <c r="K1141" s="72"/>
    </row>
    <row r="1142" spans="1:11" ht="21.75" customHeight="1">
      <c r="A1142" s="556"/>
      <c r="B1142" s="47" t="s">
        <v>192</v>
      </c>
      <c r="C1142" s="572">
        <v>36</v>
      </c>
      <c r="D1142" s="49" t="s">
        <v>172</v>
      </c>
      <c r="E1142" s="33">
        <v>125</v>
      </c>
      <c r="F1142" s="33">
        <v>4500</v>
      </c>
      <c r="G1142" s="33">
        <v>125</v>
      </c>
      <c r="H1142" s="33">
        <v>4500</v>
      </c>
      <c r="I1142" s="33">
        <v>9000</v>
      </c>
      <c r="J1142" s="744"/>
      <c r="K1142" s="72"/>
    </row>
    <row r="1143" spans="1:11" ht="21.75" customHeight="1">
      <c r="A1143" s="556"/>
      <c r="B1143" s="47" t="s">
        <v>1378</v>
      </c>
      <c r="C1143" s="572">
        <v>1</v>
      </c>
      <c r="D1143" s="49" t="s">
        <v>172</v>
      </c>
      <c r="E1143" s="33">
        <v>180</v>
      </c>
      <c r="F1143" s="33">
        <v>180</v>
      </c>
      <c r="G1143" s="33">
        <v>150</v>
      </c>
      <c r="H1143" s="33">
        <v>150</v>
      </c>
      <c r="I1143" s="33">
        <v>330</v>
      </c>
      <c r="J1143" s="744"/>
      <c r="K1143" s="72"/>
    </row>
    <row r="1144" spans="1:11" ht="21.75" customHeight="1">
      <c r="A1144" s="599"/>
      <c r="B1144" s="47" t="s">
        <v>1586</v>
      </c>
      <c r="C1144" s="572">
        <v>8</v>
      </c>
      <c r="D1144" s="49" t="s">
        <v>172</v>
      </c>
      <c r="E1144" s="33">
        <v>155</v>
      </c>
      <c r="F1144" s="33">
        <v>1240</v>
      </c>
      <c r="G1144" s="33">
        <v>125</v>
      </c>
      <c r="H1144" s="33">
        <v>1000</v>
      </c>
      <c r="I1144" s="33">
        <v>2240</v>
      </c>
      <c r="J1144" s="744"/>
      <c r="K1144" s="72"/>
    </row>
    <row r="1145" spans="1:11" ht="21.75" customHeight="1">
      <c r="A1145" s="556"/>
      <c r="B1145" s="47" t="s">
        <v>1587</v>
      </c>
      <c r="C1145" s="572">
        <v>3</v>
      </c>
      <c r="D1145" s="49" t="s">
        <v>172</v>
      </c>
      <c r="E1145" s="33">
        <v>165</v>
      </c>
      <c r="F1145" s="33">
        <v>495</v>
      </c>
      <c r="G1145" s="33">
        <v>150</v>
      </c>
      <c r="H1145" s="33">
        <v>450</v>
      </c>
      <c r="I1145" s="33">
        <v>945</v>
      </c>
      <c r="J1145" s="744"/>
      <c r="K1145" s="72"/>
    </row>
    <row r="1146" spans="1:11" ht="21.75" customHeight="1">
      <c r="A1146" s="556"/>
      <c r="B1146" s="47" t="s">
        <v>1588</v>
      </c>
      <c r="C1146" s="572">
        <v>1</v>
      </c>
      <c r="D1146" s="49" t="s">
        <v>172</v>
      </c>
      <c r="E1146" s="33">
        <v>225</v>
      </c>
      <c r="F1146" s="33">
        <v>225</v>
      </c>
      <c r="G1146" s="33">
        <v>150</v>
      </c>
      <c r="H1146" s="33">
        <v>150</v>
      </c>
      <c r="I1146" s="33">
        <v>375</v>
      </c>
      <c r="J1146" s="744"/>
      <c r="K1146" s="72"/>
    </row>
    <row r="1147" spans="1:11" ht="21.75" customHeight="1">
      <c r="A1147" s="556"/>
      <c r="B1147" s="47" t="s">
        <v>1589</v>
      </c>
      <c r="C1147" s="572">
        <v>3</v>
      </c>
      <c r="D1147" s="49" t="s">
        <v>172</v>
      </c>
      <c r="E1147" s="33">
        <v>445</v>
      </c>
      <c r="F1147" s="33">
        <v>1335</v>
      </c>
      <c r="G1147" s="33">
        <v>200</v>
      </c>
      <c r="H1147" s="33">
        <v>600</v>
      </c>
      <c r="I1147" s="33">
        <v>1935</v>
      </c>
      <c r="J1147" s="744"/>
      <c r="K1147" s="72"/>
    </row>
    <row r="1148" spans="1:11" ht="21.75" customHeight="1">
      <c r="A1148" s="556"/>
      <c r="B1148" s="47" t="s">
        <v>1590</v>
      </c>
      <c r="C1148" s="572">
        <v>3</v>
      </c>
      <c r="D1148" s="49" t="s">
        <v>172</v>
      </c>
      <c r="E1148" s="33">
        <v>540</v>
      </c>
      <c r="F1148" s="33">
        <v>1620</v>
      </c>
      <c r="G1148" s="33">
        <v>200</v>
      </c>
      <c r="H1148" s="33">
        <v>600</v>
      </c>
      <c r="I1148" s="33">
        <v>2220</v>
      </c>
      <c r="J1148" s="744"/>
      <c r="K1148" s="72"/>
    </row>
    <row r="1149" spans="1:11" ht="21.75" customHeight="1">
      <c r="A1149" s="556"/>
      <c r="B1149" s="47" t="s">
        <v>1593</v>
      </c>
      <c r="C1149" s="572"/>
      <c r="D1149" s="49"/>
      <c r="E1149" s="33"/>
      <c r="F1149" s="33"/>
      <c r="G1149" s="33"/>
      <c r="H1149" s="33"/>
      <c r="I1149" s="33"/>
      <c r="J1149" s="744"/>
    </row>
    <row r="1150" spans="1:11" ht="21.75" customHeight="1">
      <c r="A1150" s="556"/>
      <c r="B1150" s="47" t="s">
        <v>1591</v>
      </c>
      <c r="C1150" s="572">
        <v>1</v>
      </c>
      <c r="D1150" s="49" t="s">
        <v>172</v>
      </c>
      <c r="E1150" s="33">
        <v>400</v>
      </c>
      <c r="F1150" s="33">
        <v>400</v>
      </c>
      <c r="G1150" s="33">
        <v>150</v>
      </c>
      <c r="H1150" s="33">
        <v>150</v>
      </c>
      <c r="I1150" s="33">
        <v>550</v>
      </c>
      <c r="J1150" s="744"/>
    </row>
    <row r="1151" spans="1:11" ht="21.75" customHeight="1">
      <c r="A1151" s="556"/>
      <c r="B1151" s="47" t="s">
        <v>1592</v>
      </c>
      <c r="C1151" s="572">
        <v>1</v>
      </c>
      <c r="D1151" s="49" t="s">
        <v>172</v>
      </c>
      <c r="E1151" s="33">
        <v>965</v>
      </c>
      <c r="F1151" s="33">
        <v>965</v>
      </c>
      <c r="G1151" s="33">
        <v>200</v>
      </c>
      <c r="H1151" s="33">
        <v>200</v>
      </c>
      <c r="I1151" s="33">
        <v>1165</v>
      </c>
      <c r="J1151" s="744"/>
    </row>
    <row r="1152" spans="1:11" ht="21.75" customHeight="1">
      <c r="A1152" s="556"/>
      <c r="B1152" s="47" t="s">
        <v>1594</v>
      </c>
      <c r="C1152" s="572"/>
      <c r="D1152" s="49"/>
      <c r="E1152" s="33"/>
      <c r="F1152" s="33"/>
      <c r="G1152" s="33"/>
      <c r="H1152" s="33"/>
      <c r="I1152" s="33"/>
      <c r="J1152" s="744"/>
    </row>
    <row r="1153" spans="1:11" ht="21.75" customHeight="1">
      <c r="A1153" s="556"/>
      <c r="B1153" s="47" t="s">
        <v>193</v>
      </c>
      <c r="C1153" s="572">
        <v>8</v>
      </c>
      <c r="D1153" s="49" t="s">
        <v>172</v>
      </c>
      <c r="E1153" s="33">
        <v>1380</v>
      </c>
      <c r="F1153" s="33">
        <v>11040</v>
      </c>
      <c r="G1153" s="33">
        <v>200</v>
      </c>
      <c r="H1153" s="33">
        <v>1600</v>
      </c>
      <c r="I1153" s="33">
        <v>12640</v>
      </c>
      <c r="J1153" s="744"/>
    </row>
    <row r="1154" spans="1:11" ht="21.75" customHeight="1">
      <c r="A1154" s="556"/>
      <c r="B1154" s="47" t="s">
        <v>1595</v>
      </c>
      <c r="C1154" s="572"/>
      <c r="D1154" s="49"/>
      <c r="E1154" s="33"/>
      <c r="F1154" s="33"/>
      <c r="G1154" s="33"/>
      <c r="H1154" s="33"/>
      <c r="I1154" s="33"/>
      <c r="J1154" s="744"/>
      <c r="K1154" s="72"/>
    </row>
    <row r="1155" spans="1:11" ht="21.75" customHeight="1">
      <c r="A1155" s="556"/>
      <c r="B1155" s="47" t="s">
        <v>191</v>
      </c>
      <c r="C1155" s="572">
        <v>3</v>
      </c>
      <c r="D1155" s="49" t="s">
        <v>172</v>
      </c>
      <c r="E1155" s="33">
        <v>335</v>
      </c>
      <c r="F1155" s="33">
        <v>1005</v>
      </c>
      <c r="G1155" s="33">
        <v>150</v>
      </c>
      <c r="H1155" s="33">
        <v>450</v>
      </c>
      <c r="I1155" s="33">
        <v>1455</v>
      </c>
      <c r="J1155" s="744"/>
    </row>
    <row r="1156" spans="1:11" ht="21.75" customHeight="1">
      <c r="A1156" s="678"/>
      <c r="B1156" s="614"/>
      <c r="C1156" s="615"/>
      <c r="D1156" s="613"/>
      <c r="E1156" s="562"/>
      <c r="F1156" s="562"/>
      <c r="G1156" s="562"/>
      <c r="H1156" s="562"/>
      <c r="I1156" s="562"/>
      <c r="J1156" s="745"/>
      <c r="K1156" s="72"/>
    </row>
    <row r="1157" spans="1:11" ht="21.75" customHeight="1">
      <c r="A1157" s="671"/>
      <c r="B1157" s="617" t="s">
        <v>1596</v>
      </c>
      <c r="C1157" s="610"/>
      <c r="D1157" s="609"/>
      <c r="E1157" s="552"/>
      <c r="F1157" s="552"/>
      <c r="G1157" s="552"/>
      <c r="H1157" s="552"/>
      <c r="I1157" s="552"/>
      <c r="J1157" s="743"/>
    </row>
    <row r="1158" spans="1:11" ht="21.75" customHeight="1">
      <c r="A1158" s="556"/>
      <c r="B1158" s="47" t="s">
        <v>192</v>
      </c>
      <c r="C1158" s="572">
        <v>1</v>
      </c>
      <c r="D1158" s="49" t="s">
        <v>172</v>
      </c>
      <c r="E1158" s="33">
        <v>165</v>
      </c>
      <c r="F1158" s="33">
        <v>165</v>
      </c>
      <c r="G1158" s="33">
        <v>125</v>
      </c>
      <c r="H1158" s="33">
        <v>125</v>
      </c>
      <c r="I1158" s="33">
        <v>290</v>
      </c>
      <c r="J1158" s="744"/>
    </row>
    <row r="1159" spans="1:11" ht="21.75" customHeight="1">
      <c r="A1159" s="556"/>
      <c r="B1159" s="47" t="s">
        <v>173</v>
      </c>
      <c r="C1159" s="572">
        <v>6</v>
      </c>
      <c r="D1159" s="49" t="s">
        <v>172</v>
      </c>
      <c r="E1159" s="33">
        <v>205</v>
      </c>
      <c r="F1159" s="33">
        <v>1230</v>
      </c>
      <c r="G1159" s="33">
        <v>125</v>
      </c>
      <c r="H1159" s="33">
        <v>750</v>
      </c>
      <c r="I1159" s="33">
        <v>1980</v>
      </c>
      <c r="J1159" s="744"/>
    </row>
    <row r="1160" spans="1:11" ht="21.75" customHeight="1">
      <c r="A1160" s="556"/>
      <c r="B1160" s="47" t="s">
        <v>1379</v>
      </c>
      <c r="C1160" s="572">
        <v>5</v>
      </c>
      <c r="D1160" s="49" t="s">
        <v>172</v>
      </c>
      <c r="E1160" s="33">
        <v>305</v>
      </c>
      <c r="F1160" s="33">
        <v>1525</v>
      </c>
      <c r="G1160" s="33">
        <v>150</v>
      </c>
      <c r="H1160" s="33">
        <v>750</v>
      </c>
      <c r="I1160" s="33">
        <v>2275</v>
      </c>
      <c r="J1160" s="744"/>
    </row>
    <row r="1161" spans="1:11" ht="21.75" customHeight="1">
      <c r="A1161" s="556"/>
      <c r="B1161" s="47" t="s">
        <v>191</v>
      </c>
      <c r="C1161" s="572">
        <v>9</v>
      </c>
      <c r="D1161" s="49" t="s">
        <v>172</v>
      </c>
      <c r="E1161" s="33">
        <v>335</v>
      </c>
      <c r="F1161" s="33">
        <v>3015</v>
      </c>
      <c r="G1161" s="33">
        <v>150</v>
      </c>
      <c r="H1161" s="33">
        <v>1350</v>
      </c>
      <c r="I1161" s="33">
        <v>4365</v>
      </c>
      <c r="J1161" s="744"/>
    </row>
    <row r="1162" spans="1:11" ht="21.75" customHeight="1">
      <c r="A1162" s="556"/>
      <c r="B1162" s="47" t="s">
        <v>190</v>
      </c>
      <c r="C1162" s="572">
        <v>16</v>
      </c>
      <c r="D1162" s="49" t="s">
        <v>172</v>
      </c>
      <c r="E1162" s="33">
        <v>430</v>
      </c>
      <c r="F1162" s="33">
        <v>6880</v>
      </c>
      <c r="G1162" s="33">
        <v>150</v>
      </c>
      <c r="H1162" s="33">
        <v>2400</v>
      </c>
      <c r="I1162" s="33">
        <v>9280</v>
      </c>
      <c r="J1162" s="744"/>
    </row>
    <row r="1163" spans="1:11" ht="21.75" customHeight="1">
      <c r="A1163" s="556"/>
      <c r="B1163" s="47" t="s">
        <v>189</v>
      </c>
      <c r="C1163" s="572">
        <v>3</v>
      </c>
      <c r="D1163" s="49" t="s">
        <v>172</v>
      </c>
      <c r="E1163" s="33">
        <v>580</v>
      </c>
      <c r="F1163" s="33">
        <v>1740</v>
      </c>
      <c r="G1163" s="33">
        <v>150</v>
      </c>
      <c r="H1163" s="33">
        <v>450</v>
      </c>
      <c r="I1163" s="33">
        <v>2190</v>
      </c>
      <c r="J1163" s="744"/>
    </row>
    <row r="1164" spans="1:11" ht="21.75" customHeight="1">
      <c r="A1164" s="556"/>
      <c r="B1164" s="47" t="s">
        <v>1597</v>
      </c>
      <c r="C1164" s="572"/>
      <c r="D1164" s="49"/>
      <c r="E1164" s="33"/>
      <c r="F1164" s="33"/>
      <c r="G1164" s="33"/>
      <c r="H1164" s="33"/>
      <c r="I1164" s="33"/>
      <c r="J1164" s="744"/>
    </row>
    <row r="1165" spans="1:11" ht="21.75" customHeight="1">
      <c r="A1165" s="556"/>
      <c r="B1165" s="47" t="s">
        <v>174</v>
      </c>
      <c r="C1165" s="572">
        <v>4095</v>
      </c>
      <c r="D1165" s="49" t="s">
        <v>175</v>
      </c>
      <c r="E1165" s="33">
        <v>17</v>
      </c>
      <c r="F1165" s="33">
        <v>69615</v>
      </c>
      <c r="G1165" s="33">
        <v>18</v>
      </c>
      <c r="H1165" s="33">
        <v>73710</v>
      </c>
      <c r="I1165" s="33">
        <v>143325</v>
      </c>
      <c r="J1165" s="744"/>
    </row>
    <row r="1166" spans="1:11" ht="21.75" customHeight="1">
      <c r="A1166" s="556"/>
      <c r="B1166" s="47" t="s">
        <v>1380</v>
      </c>
      <c r="C1166" s="572">
        <v>3440</v>
      </c>
      <c r="D1166" s="49" t="s">
        <v>175</v>
      </c>
      <c r="E1166" s="33">
        <v>19</v>
      </c>
      <c r="F1166" s="33">
        <v>65360</v>
      </c>
      <c r="G1166" s="33">
        <v>24</v>
      </c>
      <c r="H1166" s="33">
        <v>82560</v>
      </c>
      <c r="I1166" s="33">
        <v>147920</v>
      </c>
      <c r="J1166" s="744"/>
    </row>
    <row r="1167" spans="1:11" ht="21.75" customHeight="1">
      <c r="A1167" s="556"/>
      <c r="B1167" s="47" t="s">
        <v>1381</v>
      </c>
      <c r="C1167" s="572">
        <v>1</v>
      </c>
      <c r="D1167" s="49" t="s">
        <v>165</v>
      </c>
      <c r="E1167" s="33">
        <v>40490</v>
      </c>
      <c r="F1167" s="33">
        <v>40490</v>
      </c>
      <c r="G1167" s="33">
        <v>12140</v>
      </c>
      <c r="H1167" s="33">
        <v>12140</v>
      </c>
      <c r="I1167" s="33">
        <v>52630</v>
      </c>
      <c r="J1167" s="744"/>
    </row>
    <row r="1168" spans="1:11" ht="21.75" customHeight="1">
      <c r="A1168" s="556"/>
      <c r="B1168" s="47" t="s">
        <v>1598</v>
      </c>
      <c r="C1168" s="572"/>
      <c r="D1168" s="49"/>
      <c r="E1168" s="33"/>
      <c r="F1168" s="33"/>
      <c r="G1168" s="33"/>
      <c r="H1168" s="33"/>
      <c r="I1168" s="33"/>
      <c r="J1168" s="744"/>
    </row>
    <row r="1169" spans="1:11" ht="21.75" customHeight="1">
      <c r="A1169" s="556"/>
      <c r="B1169" s="47" t="s">
        <v>1599</v>
      </c>
      <c r="C1169" s="572">
        <v>4095</v>
      </c>
      <c r="D1169" s="49" t="s">
        <v>175</v>
      </c>
      <c r="E1169" s="33">
        <v>42</v>
      </c>
      <c r="F1169" s="33">
        <v>171990</v>
      </c>
      <c r="G1169" s="33">
        <v>12</v>
      </c>
      <c r="H1169" s="33">
        <v>49140</v>
      </c>
      <c r="I1169" s="33">
        <v>221130</v>
      </c>
      <c r="J1169" s="744"/>
    </row>
    <row r="1170" spans="1:11" ht="21.75" customHeight="1">
      <c r="A1170" s="556"/>
      <c r="B1170" s="47" t="s">
        <v>181</v>
      </c>
      <c r="C1170" s="572">
        <v>1</v>
      </c>
      <c r="D1170" s="49" t="s">
        <v>165</v>
      </c>
      <c r="E1170" s="33">
        <v>25790</v>
      </c>
      <c r="F1170" s="33">
        <v>25790</v>
      </c>
      <c r="G1170" s="33">
        <v>7730</v>
      </c>
      <c r="H1170" s="33">
        <v>7730</v>
      </c>
      <c r="I1170" s="33">
        <v>33520</v>
      </c>
      <c r="J1170" s="744"/>
    </row>
    <row r="1171" spans="1:11" ht="21.75" customHeight="1">
      <c r="A1171" s="556"/>
      <c r="B1171" s="47"/>
      <c r="C1171" s="572"/>
      <c r="D1171" s="49"/>
      <c r="E1171" s="33"/>
      <c r="F1171" s="33"/>
      <c r="G1171" s="33"/>
      <c r="H1171" s="33"/>
      <c r="I1171" s="33"/>
      <c r="J1171" s="744"/>
    </row>
    <row r="1172" spans="1:11" ht="21.75" customHeight="1">
      <c r="A1172" s="556"/>
      <c r="B1172" s="47"/>
      <c r="C1172" s="572"/>
      <c r="D1172" s="49"/>
      <c r="E1172" s="33"/>
      <c r="F1172" s="33"/>
      <c r="G1172" s="33"/>
      <c r="H1172" s="33"/>
      <c r="I1172" s="33"/>
      <c r="J1172" s="744"/>
    </row>
    <row r="1173" spans="1:11" ht="21.75" customHeight="1">
      <c r="A1173" s="35"/>
      <c r="B1173" s="678" t="s">
        <v>1717</v>
      </c>
      <c r="C1173" s="615"/>
      <c r="D1173" s="615"/>
      <c r="E1173" s="562"/>
      <c r="F1173" s="562"/>
      <c r="G1173" s="562"/>
      <c r="H1173" s="562"/>
      <c r="I1173" s="562">
        <v>651760</v>
      </c>
      <c r="J1173" s="745"/>
      <c r="K1173" s="72"/>
    </row>
    <row r="1174" spans="1:11" ht="21.75" customHeight="1">
      <c r="A1174" s="671"/>
      <c r="B1174" s="639" t="s">
        <v>151</v>
      </c>
      <c r="C1174" s="610"/>
      <c r="D1174" s="610"/>
      <c r="E1174" s="552"/>
      <c r="F1174" s="552"/>
      <c r="G1174" s="552"/>
      <c r="H1174" s="552"/>
      <c r="I1174" s="552"/>
      <c r="J1174" s="743"/>
      <c r="K1174" s="72"/>
    </row>
    <row r="1175" spans="1:11" ht="21.75" customHeight="1">
      <c r="A1175" s="599"/>
      <c r="B1175" s="47" t="s">
        <v>177</v>
      </c>
      <c r="C1175" s="572"/>
      <c r="D1175" s="572"/>
      <c r="E1175" s="33"/>
      <c r="F1175" s="33"/>
      <c r="G1175" s="33"/>
      <c r="H1175" s="33"/>
      <c r="I1175" s="33"/>
      <c r="J1175" s="744"/>
      <c r="K1175" s="72"/>
    </row>
    <row r="1176" spans="1:11" ht="21.75" customHeight="1">
      <c r="A1176" s="599"/>
      <c r="B1176" s="47" t="s">
        <v>1600</v>
      </c>
      <c r="C1176" s="572"/>
      <c r="D1176" s="572"/>
      <c r="E1176" s="33"/>
      <c r="F1176" s="33"/>
      <c r="G1176" s="33"/>
      <c r="H1176" s="33"/>
      <c r="I1176" s="33"/>
      <c r="J1176" s="744"/>
      <c r="K1176" s="72"/>
    </row>
    <row r="1177" spans="1:11" ht="21.75" customHeight="1">
      <c r="A1177" s="556"/>
      <c r="B1177" s="47" t="s">
        <v>1386</v>
      </c>
      <c r="C1177" s="572">
        <v>4</v>
      </c>
      <c r="D1177" s="49" t="s">
        <v>172</v>
      </c>
      <c r="E1177" s="33">
        <v>1926</v>
      </c>
      <c r="F1177" s="33">
        <v>7704</v>
      </c>
      <c r="G1177" s="33">
        <v>0</v>
      </c>
      <c r="H1177" s="33">
        <v>0</v>
      </c>
      <c r="I1177" s="33">
        <v>7704</v>
      </c>
      <c r="J1177" s="744"/>
    </row>
    <row r="1178" spans="1:11" ht="21.75" customHeight="1">
      <c r="A1178" s="556"/>
      <c r="B1178" s="47" t="s">
        <v>1384</v>
      </c>
      <c r="C1178" s="572">
        <v>2</v>
      </c>
      <c r="D1178" s="49" t="s">
        <v>172</v>
      </c>
      <c r="E1178" s="33">
        <v>1926</v>
      </c>
      <c r="F1178" s="33">
        <v>3852</v>
      </c>
      <c r="G1178" s="33">
        <v>0</v>
      </c>
      <c r="H1178" s="33">
        <v>0</v>
      </c>
      <c r="I1178" s="33">
        <v>3852</v>
      </c>
      <c r="J1178" s="744"/>
    </row>
    <row r="1179" spans="1:11" ht="21.75" customHeight="1">
      <c r="A1179" s="556"/>
      <c r="B1179" s="47" t="s">
        <v>1385</v>
      </c>
      <c r="C1179" s="572">
        <v>5</v>
      </c>
      <c r="D1179" s="49" t="s">
        <v>172</v>
      </c>
      <c r="E1179" s="33">
        <v>1926</v>
      </c>
      <c r="F1179" s="33">
        <v>9630</v>
      </c>
      <c r="G1179" s="572">
        <v>0</v>
      </c>
      <c r="H1179" s="33">
        <v>0</v>
      </c>
      <c r="I1179" s="33">
        <v>9630</v>
      </c>
      <c r="J1179" s="744"/>
      <c r="K1179" s="72"/>
    </row>
    <row r="1180" spans="1:11" ht="21.75" customHeight="1">
      <c r="A1180" s="556"/>
      <c r="B1180" s="47" t="s">
        <v>1383</v>
      </c>
      <c r="C1180" s="572">
        <v>1</v>
      </c>
      <c r="D1180" s="49" t="s">
        <v>172</v>
      </c>
      <c r="E1180" s="33">
        <v>1926</v>
      </c>
      <c r="F1180" s="33">
        <v>1926</v>
      </c>
      <c r="G1180" s="572">
        <v>0</v>
      </c>
      <c r="H1180" s="33">
        <v>0</v>
      </c>
      <c r="I1180" s="33">
        <v>1926</v>
      </c>
      <c r="J1180" s="744"/>
      <c r="K1180" s="72"/>
    </row>
    <row r="1181" spans="1:11" ht="21.75" customHeight="1">
      <c r="A1181" s="556"/>
      <c r="B1181" s="47" t="s">
        <v>1601</v>
      </c>
      <c r="C1181" s="572">
        <v>1</v>
      </c>
      <c r="D1181" s="49" t="s">
        <v>172</v>
      </c>
      <c r="E1181" s="33">
        <v>3322</v>
      </c>
      <c r="F1181" s="33">
        <v>3322</v>
      </c>
      <c r="G1181" s="572">
        <v>0</v>
      </c>
      <c r="H1181" s="33">
        <v>0</v>
      </c>
      <c r="I1181" s="33">
        <v>3322</v>
      </c>
      <c r="J1181" s="744"/>
      <c r="K1181" s="72"/>
    </row>
    <row r="1182" spans="1:11" ht="21.75" customHeight="1">
      <c r="A1182" s="556"/>
      <c r="B1182" s="47" t="s">
        <v>1382</v>
      </c>
      <c r="C1182" s="572">
        <v>3</v>
      </c>
      <c r="D1182" s="49" t="s">
        <v>172</v>
      </c>
      <c r="E1182" s="33">
        <v>3693</v>
      </c>
      <c r="F1182" s="33">
        <v>11079</v>
      </c>
      <c r="G1182" s="572">
        <v>0</v>
      </c>
      <c r="H1182" s="33">
        <v>0</v>
      </c>
      <c r="I1182" s="33">
        <v>11079</v>
      </c>
      <c r="J1182" s="744"/>
      <c r="K1182" s="72"/>
    </row>
    <row r="1183" spans="1:11" ht="21.75" customHeight="1">
      <c r="A1183" s="556"/>
      <c r="B1183" s="47" t="s">
        <v>1602</v>
      </c>
      <c r="C1183" s="572">
        <v>1</v>
      </c>
      <c r="D1183" s="49" t="s">
        <v>172</v>
      </c>
      <c r="E1183" s="33">
        <v>28342</v>
      </c>
      <c r="F1183" s="33">
        <v>28342</v>
      </c>
      <c r="G1183" s="33">
        <v>0</v>
      </c>
      <c r="H1183" s="33">
        <v>0</v>
      </c>
      <c r="I1183" s="33">
        <v>28342</v>
      </c>
      <c r="J1183" s="744"/>
    </row>
    <row r="1184" spans="1:11" ht="21.75" customHeight="1">
      <c r="A1184" s="556"/>
      <c r="B1184" s="47" t="s">
        <v>1387</v>
      </c>
      <c r="C1184" s="572">
        <v>1</v>
      </c>
      <c r="D1184" s="49" t="s">
        <v>47</v>
      </c>
      <c r="E1184" s="33">
        <v>15000</v>
      </c>
      <c r="F1184" s="33">
        <v>15000</v>
      </c>
      <c r="G1184" s="572">
        <v>0</v>
      </c>
      <c r="H1184" s="33">
        <v>0</v>
      </c>
      <c r="I1184" s="33">
        <v>15000</v>
      </c>
      <c r="J1184" s="744"/>
      <c r="K1184" s="72"/>
    </row>
    <row r="1185" spans="1:11" ht="21.75" customHeight="1">
      <c r="A1185" s="556"/>
      <c r="B1185" s="47" t="s">
        <v>1388</v>
      </c>
      <c r="C1185" s="572">
        <v>1</v>
      </c>
      <c r="D1185" s="49" t="s">
        <v>47</v>
      </c>
      <c r="E1185" s="33">
        <v>43800</v>
      </c>
      <c r="F1185" s="33">
        <v>43800</v>
      </c>
      <c r="G1185" s="572">
        <v>0</v>
      </c>
      <c r="H1185" s="33">
        <v>0</v>
      </c>
      <c r="I1185" s="33">
        <v>43800</v>
      </c>
      <c r="J1185" s="744"/>
      <c r="K1185" s="72"/>
    </row>
    <row r="1186" spans="1:11" ht="21.75" customHeight="1">
      <c r="A1186" s="599"/>
      <c r="B1186" s="47" t="s">
        <v>1389</v>
      </c>
      <c r="C1186" s="572">
        <v>1</v>
      </c>
      <c r="D1186" s="49" t="s">
        <v>165</v>
      </c>
      <c r="E1186" s="33">
        <v>82000</v>
      </c>
      <c r="F1186" s="33">
        <v>82000</v>
      </c>
      <c r="G1186" s="33">
        <v>12500</v>
      </c>
      <c r="H1186" s="33">
        <v>12500</v>
      </c>
      <c r="I1186" s="33">
        <v>94500</v>
      </c>
      <c r="J1186" s="744"/>
      <c r="K1186" s="72"/>
    </row>
    <row r="1187" spans="1:11" ht="21.75" customHeight="1">
      <c r="A1187" s="556"/>
      <c r="B1187" s="47" t="s">
        <v>1603</v>
      </c>
      <c r="C1187" s="572"/>
      <c r="D1187" s="49"/>
      <c r="E1187" s="33"/>
      <c r="F1187" s="33"/>
      <c r="G1187" s="33"/>
      <c r="H1187" s="33"/>
      <c r="I1187" s="33"/>
      <c r="J1187" s="744"/>
    </row>
    <row r="1188" spans="1:11" ht="21.75" customHeight="1">
      <c r="A1188" s="556"/>
      <c r="B1188" s="47" t="s">
        <v>1390</v>
      </c>
      <c r="C1188" s="572">
        <v>2</v>
      </c>
      <c r="D1188" s="49" t="s">
        <v>47</v>
      </c>
      <c r="E1188" s="33">
        <v>13053</v>
      </c>
      <c r="F1188" s="33">
        <v>26106</v>
      </c>
      <c r="G1188" s="33">
        <v>1200</v>
      </c>
      <c r="H1188" s="33">
        <v>2400</v>
      </c>
      <c r="I1188" s="33">
        <v>28506</v>
      </c>
      <c r="J1188" s="744"/>
    </row>
    <row r="1189" spans="1:11" ht="21.75" customHeight="1">
      <c r="A1189" s="556"/>
      <c r="B1189" s="47" t="s">
        <v>1394</v>
      </c>
      <c r="C1189" s="572"/>
      <c r="D1189" s="49"/>
      <c r="E1189" s="33"/>
      <c r="F1189" s="33"/>
      <c r="G1189" s="33"/>
      <c r="H1189" s="33"/>
      <c r="I1189" s="33"/>
      <c r="J1189" s="744"/>
    </row>
    <row r="1190" spans="1:11" ht="21.75" customHeight="1">
      <c r="A1190" s="35"/>
      <c r="B1190" s="614" t="s">
        <v>1393</v>
      </c>
      <c r="C1190" s="615">
        <v>1</v>
      </c>
      <c r="D1190" s="613" t="s">
        <v>47</v>
      </c>
      <c r="E1190" s="562">
        <v>13410</v>
      </c>
      <c r="F1190" s="562">
        <v>13410</v>
      </c>
      <c r="G1190" s="562">
        <v>1200</v>
      </c>
      <c r="H1190" s="562">
        <v>1200</v>
      </c>
      <c r="I1190" s="562">
        <v>14610</v>
      </c>
      <c r="J1190" s="745"/>
    </row>
    <row r="1191" spans="1:11" ht="21.75" customHeight="1">
      <c r="A1191" s="671"/>
      <c r="B1191" s="617" t="s">
        <v>1391</v>
      </c>
      <c r="C1191" s="610"/>
      <c r="D1191" s="609"/>
      <c r="E1191" s="552"/>
      <c r="F1191" s="552"/>
      <c r="G1191" s="552"/>
      <c r="H1191" s="552"/>
      <c r="I1191" s="552"/>
      <c r="J1191" s="743"/>
    </row>
    <row r="1192" spans="1:11" ht="21.75" customHeight="1">
      <c r="A1192" s="556"/>
      <c r="B1192" s="47" t="s">
        <v>1392</v>
      </c>
      <c r="C1192" s="572">
        <v>46</v>
      </c>
      <c r="D1192" s="49" t="s">
        <v>47</v>
      </c>
      <c r="E1192" s="33">
        <v>189</v>
      </c>
      <c r="F1192" s="33">
        <v>8694</v>
      </c>
      <c r="G1192" s="33">
        <v>36</v>
      </c>
      <c r="H1192" s="33">
        <v>1656</v>
      </c>
      <c r="I1192" s="33">
        <v>10350</v>
      </c>
      <c r="J1192" s="744"/>
    </row>
    <row r="1193" spans="1:11" ht="21.75" customHeight="1">
      <c r="A1193" s="556"/>
      <c r="B1193" s="47" t="s">
        <v>1011</v>
      </c>
      <c r="C1193" s="572">
        <v>1</v>
      </c>
      <c r="D1193" s="49" t="s">
        <v>47</v>
      </c>
      <c r="E1193" s="33">
        <v>189</v>
      </c>
      <c r="F1193" s="33">
        <v>189</v>
      </c>
      <c r="G1193" s="33">
        <v>36</v>
      </c>
      <c r="H1193" s="33">
        <v>36</v>
      </c>
      <c r="I1193" s="33">
        <v>225</v>
      </c>
      <c r="J1193" s="744"/>
    </row>
    <row r="1194" spans="1:11" ht="21.75" customHeight="1">
      <c r="A1194" s="599"/>
      <c r="B1194" s="47" t="s">
        <v>178</v>
      </c>
      <c r="C1194" s="572"/>
      <c r="D1194" s="49"/>
      <c r="E1194" s="33"/>
      <c r="F1194" s="33"/>
      <c r="G1194" s="33"/>
      <c r="H1194" s="33"/>
      <c r="I1194" s="33"/>
      <c r="J1194" s="744"/>
      <c r="K1194" s="72"/>
    </row>
    <row r="1195" spans="1:11" ht="21.75" customHeight="1">
      <c r="A1195" s="556"/>
      <c r="B1195" s="47" t="s">
        <v>1669</v>
      </c>
      <c r="C1195" s="730">
        <v>2142</v>
      </c>
      <c r="D1195" s="49" t="s">
        <v>14</v>
      </c>
      <c r="E1195" s="33">
        <v>10</v>
      </c>
      <c r="F1195" s="33">
        <v>21420</v>
      </c>
      <c r="G1195" s="33">
        <v>7</v>
      </c>
      <c r="H1195" s="33">
        <v>14994</v>
      </c>
      <c r="I1195" s="33">
        <v>36414</v>
      </c>
      <c r="J1195" s="744"/>
      <c r="K1195" s="72"/>
    </row>
    <row r="1196" spans="1:11" ht="21.75" customHeight="1">
      <c r="A1196" s="556"/>
      <c r="B1196" s="47" t="s">
        <v>1670</v>
      </c>
      <c r="C1196" s="572">
        <v>46</v>
      </c>
      <c r="D1196" s="49" t="s">
        <v>14</v>
      </c>
      <c r="E1196" s="33">
        <v>25</v>
      </c>
      <c r="F1196" s="33">
        <v>1150</v>
      </c>
      <c r="G1196" s="33">
        <v>12</v>
      </c>
      <c r="H1196" s="33">
        <v>552</v>
      </c>
      <c r="I1196" s="33">
        <v>1702</v>
      </c>
      <c r="J1196" s="744"/>
      <c r="K1196" s="72"/>
    </row>
    <row r="1197" spans="1:11" ht="21.75" customHeight="1">
      <c r="A1197" s="556"/>
      <c r="B1197" s="47" t="s">
        <v>179</v>
      </c>
      <c r="C1197" s="572">
        <v>12</v>
      </c>
      <c r="D1197" s="49" t="s">
        <v>14</v>
      </c>
      <c r="E1197" s="33">
        <v>42</v>
      </c>
      <c r="F1197" s="33">
        <v>504</v>
      </c>
      <c r="G1197" s="33">
        <v>16</v>
      </c>
      <c r="H1197" s="33">
        <v>192</v>
      </c>
      <c r="I1197" s="33">
        <v>696</v>
      </c>
      <c r="J1197" s="744"/>
      <c r="K1197" s="72"/>
    </row>
    <row r="1198" spans="1:11" ht="21.75" customHeight="1">
      <c r="A1198" s="556"/>
      <c r="B1198" s="47" t="s">
        <v>1671</v>
      </c>
      <c r="C1198" s="572">
        <v>221</v>
      </c>
      <c r="D1198" s="49" t="s">
        <v>14</v>
      </c>
      <c r="E1198" s="33">
        <v>67</v>
      </c>
      <c r="F1198" s="33">
        <v>14807</v>
      </c>
      <c r="G1198" s="33">
        <v>20</v>
      </c>
      <c r="H1198" s="33">
        <v>4420</v>
      </c>
      <c r="I1198" s="33">
        <v>19227</v>
      </c>
      <c r="J1198" s="744"/>
      <c r="K1198" s="72"/>
    </row>
    <row r="1199" spans="1:11" ht="21.75" customHeight="1">
      <c r="A1199" s="556"/>
      <c r="B1199" s="47" t="s">
        <v>180</v>
      </c>
      <c r="C1199" s="572">
        <v>48</v>
      </c>
      <c r="D1199" s="49" t="s">
        <v>14</v>
      </c>
      <c r="E1199" s="33">
        <v>217</v>
      </c>
      <c r="F1199" s="33">
        <v>10416</v>
      </c>
      <c r="G1199" s="33">
        <v>40</v>
      </c>
      <c r="H1199" s="33">
        <v>1920</v>
      </c>
      <c r="I1199" s="33">
        <v>12336</v>
      </c>
      <c r="J1199" s="744"/>
      <c r="K1199" s="72"/>
    </row>
    <row r="1200" spans="1:11" ht="21.75" customHeight="1">
      <c r="A1200" s="556"/>
      <c r="B1200" s="47" t="s">
        <v>1395</v>
      </c>
      <c r="C1200" s="572">
        <v>182</v>
      </c>
      <c r="D1200" s="49" t="s">
        <v>14</v>
      </c>
      <c r="E1200" s="33">
        <v>537</v>
      </c>
      <c r="F1200" s="33">
        <v>97734</v>
      </c>
      <c r="G1200" s="33">
        <v>60</v>
      </c>
      <c r="H1200" s="33">
        <v>10920</v>
      </c>
      <c r="I1200" s="33">
        <v>108654</v>
      </c>
      <c r="J1200" s="744"/>
    </row>
    <row r="1201" spans="1:11" ht="21.75" customHeight="1">
      <c r="A1201" s="556"/>
      <c r="B1201" s="47" t="s">
        <v>181</v>
      </c>
      <c r="C1201" s="572">
        <v>1</v>
      </c>
      <c r="D1201" s="49" t="s">
        <v>165</v>
      </c>
      <c r="E1201" s="33">
        <v>7300</v>
      </c>
      <c r="F1201" s="33">
        <v>7300</v>
      </c>
      <c r="G1201" s="33">
        <v>2190</v>
      </c>
      <c r="H1201" s="33">
        <v>2190</v>
      </c>
      <c r="I1201" s="33">
        <v>9490</v>
      </c>
      <c r="J1201" s="744"/>
      <c r="K1201" s="72"/>
    </row>
    <row r="1202" spans="1:11" ht="21.75" customHeight="1">
      <c r="A1202" s="599"/>
      <c r="B1202" s="47" t="s">
        <v>1604</v>
      </c>
      <c r="C1202" s="572"/>
      <c r="D1202" s="49"/>
      <c r="E1202" s="33"/>
      <c r="F1202" s="33"/>
      <c r="G1202" s="33"/>
      <c r="H1202" s="33"/>
      <c r="I1202" s="33"/>
      <c r="J1202" s="744"/>
      <c r="K1202" s="72"/>
    </row>
    <row r="1203" spans="1:11" ht="21.75" customHeight="1">
      <c r="A1203" s="556"/>
      <c r="B1203" s="47" t="s">
        <v>182</v>
      </c>
      <c r="C1203" s="572">
        <v>1453</v>
      </c>
      <c r="D1203" s="49" t="s">
        <v>14</v>
      </c>
      <c r="E1203" s="33">
        <v>30</v>
      </c>
      <c r="F1203" s="33">
        <v>43590</v>
      </c>
      <c r="G1203" s="33">
        <v>22</v>
      </c>
      <c r="H1203" s="33">
        <v>31966</v>
      </c>
      <c r="I1203" s="33">
        <v>75556</v>
      </c>
      <c r="J1203" s="744"/>
      <c r="K1203" s="72"/>
    </row>
    <row r="1204" spans="1:11" ht="21.75" customHeight="1">
      <c r="A1204" s="556"/>
      <c r="B1204" s="47" t="s">
        <v>1396</v>
      </c>
      <c r="C1204" s="572">
        <v>42</v>
      </c>
      <c r="D1204" s="49" t="s">
        <v>14</v>
      </c>
      <c r="E1204" s="33">
        <v>156</v>
      </c>
      <c r="F1204" s="33">
        <v>6552</v>
      </c>
      <c r="G1204" s="33">
        <v>38</v>
      </c>
      <c r="H1204" s="33">
        <v>1596</v>
      </c>
      <c r="I1204" s="33">
        <v>8148</v>
      </c>
      <c r="J1204" s="744"/>
      <c r="K1204" s="72"/>
    </row>
    <row r="1205" spans="1:11" ht="21.75" customHeight="1">
      <c r="A1205" s="556"/>
      <c r="B1205" s="47" t="s">
        <v>183</v>
      </c>
      <c r="C1205" s="572">
        <v>12</v>
      </c>
      <c r="D1205" s="49" t="s">
        <v>14</v>
      </c>
      <c r="E1205" s="33">
        <v>262</v>
      </c>
      <c r="F1205" s="33">
        <v>3144</v>
      </c>
      <c r="G1205" s="33">
        <v>48</v>
      </c>
      <c r="H1205" s="33">
        <v>576</v>
      </c>
      <c r="I1205" s="33">
        <v>3720</v>
      </c>
      <c r="J1205" s="744"/>
      <c r="K1205" s="72"/>
    </row>
    <row r="1206" spans="1:11" ht="21.75" customHeight="1">
      <c r="A1206" s="556"/>
      <c r="B1206" s="47" t="s">
        <v>1397</v>
      </c>
      <c r="C1206" s="572">
        <v>36</v>
      </c>
      <c r="D1206" s="49" t="s">
        <v>14</v>
      </c>
      <c r="E1206" s="33">
        <v>523</v>
      </c>
      <c r="F1206" s="33">
        <v>18828</v>
      </c>
      <c r="G1206" s="33">
        <v>65</v>
      </c>
      <c r="H1206" s="33">
        <v>2340</v>
      </c>
      <c r="I1206" s="33">
        <v>21168</v>
      </c>
      <c r="J1206" s="744"/>
    </row>
    <row r="1207" spans="1:11" ht="21.75" customHeight="1">
      <c r="A1207" s="35"/>
      <c r="B1207" s="614" t="s">
        <v>1605</v>
      </c>
      <c r="C1207" s="615">
        <v>1</v>
      </c>
      <c r="D1207" s="613" t="s">
        <v>165</v>
      </c>
      <c r="E1207" s="562">
        <v>10810</v>
      </c>
      <c r="F1207" s="562">
        <v>10810</v>
      </c>
      <c r="G1207" s="562">
        <v>3240</v>
      </c>
      <c r="H1207" s="562">
        <v>3240</v>
      </c>
      <c r="I1207" s="562">
        <v>14050</v>
      </c>
      <c r="J1207" s="745"/>
    </row>
    <row r="1208" spans="1:11" ht="21.75" customHeight="1">
      <c r="A1208" s="684"/>
      <c r="B1208" s="617" t="s">
        <v>1606</v>
      </c>
      <c r="C1208" s="610"/>
      <c r="D1208" s="609"/>
      <c r="E1208" s="552"/>
      <c r="F1208" s="552"/>
      <c r="G1208" s="552"/>
      <c r="H1208" s="552"/>
      <c r="I1208" s="552"/>
      <c r="J1208" s="743"/>
      <c r="K1208" s="72"/>
    </row>
    <row r="1209" spans="1:11" ht="21.75" customHeight="1">
      <c r="A1209" s="556"/>
      <c r="B1209" s="47" t="s">
        <v>184</v>
      </c>
      <c r="C1209" s="572">
        <v>1</v>
      </c>
      <c r="D1209" s="49" t="s">
        <v>172</v>
      </c>
      <c r="E1209" s="33">
        <v>20860</v>
      </c>
      <c r="F1209" s="33">
        <v>20860</v>
      </c>
      <c r="G1209" s="33">
        <v>200</v>
      </c>
      <c r="H1209" s="33">
        <v>200</v>
      </c>
      <c r="I1209" s="33">
        <v>21060</v>
      </c>
      <c r="J1209" s="744"/>
      <c r="K1209" s="72"/>
    </row>
    <row r="1210" spans="1:11" ht="21.75" customHeight="1">
      <c r="A1210" s="556"/>
      <c r="B1210" s="47" t="s">
        <v>1398</v>
      </c>
      <c r="C1210" s="572">
        <v>3</v>
      </c>
      <c r="D1210" s="49" t="s">
        <v>172</v>
      </c>
      <c r="E1210" s="33">
        <v>20860</v>
      </c>
      <c r="F1210" s="33">
        <v>62580</v>
      </c>
      <c r="G1210" s="33">
        <v>200</v>
      </c>
      <c r="H1210" s="33">
        <v>600</v>
      </c>
      <c r="I1210" s="33">
        <v>63180</v>
      </c>
      <c r="J1210" s="744"/>
    </row>
    <row r="1211" spans="1:11" ht="21.75" customHeight="1">
      <c r="A1211" s="599"/>
      <c r="B1211" s="47" t="s">
        <v>185</v>
      </c>
      <c r="C1211" s="572">
        <v>38</v>
      </c>
      <c r="D1211" s="49" t="s">
        <v>172</v>
      </c>
      <c r="E1211" s="33">
        <v>38</v>
      </c>
      <c r="F1211" s="33">
        <v>1444</v>
      </c>
      <c r="G1211" s="33">
        <v>80</v>
      </c>
      <c r="H1211" s="33">
        <v>3040</v>
      </c>
      <c r="I1211" s="33">
        <v>4484</v>
      </c>
      <c r="J1211" s="744"/>
      <c r="K1211" s="72"/>
    </row>
    <row r="1212" spans="1:11" ht="21.75" customHeight="1">
      <c r="A1212" s="677"/>
      <c r="B1212" s="47" t="s">
        <v>186</v>
      </c>
      <c r="C1212" s="572">
        <v>12</v>
      </c>
      <c r="D1212" s="49" t="s">
        <v>172</v>
      </c>
      <c r="E1212" s="33">
        <v>1200</v>
      </c>
      <c r="F1212" s="33">
        <v>14400</v>
      </c>
      <c r="G1212" s="33">
        <v>80</v>
      </c>
      <c r="H1212" s="33">
        <v>960</v>
      </c>
      <c r="I1212" s="33">
        <v>15360</v>
      </c>
      <c r="J1212" s="744"/>
      <c r="K1212" s="72"/>
    </row>
    <row r="1213" spans="1:11" ht="21.75" customHeight="1">
      <c r="A1213" s="677"/>
      <c r="B1213" s="47" t="s">
        <v>187</v>
      </c>
      <c r="C1213" s="572">
        <v>48</v>
      </c>
      <c r="D1213" s="49" t="s">
        <v>172</v>
      </c>
      <c r="E1213" s="33">
        <v>122</v>
      </c>
      <c r="F1213" s="33">
        <v>5856</v>
      </c>
      <c r="G1213" s="33">
        <v>90</v>
      </c>
      <c r="H1213" s="33">
        <v>4320</v>
      </c>
      <c r="I1213" s="33">
        <v>10176</v>
      </c>
      <c r="J1213" s="744"/>
      <c r="K1213" s="72"/>
    </row>
    <row r="1214" spans="1:11" ht="21.75" customHeight="1">
      <c r="A1214" s="599"/>
      <c r="B1214" s="47"/>
      <c r="C1214" s="722"/>
      <c r="D1214" s="753"/>
      <c r="E1214" s="722"/>
      <c r="F1214" s="722"/>
      <c r="G1214" s="722"/>
      <c r="H1214" s="722"/>
      <c r="I1214" s="722"/>
      <c r="J1214" s="754"/>
      <c r="K1214" s="75"/>
    </row>
    <row r="1215" spans="1:11" ht="21.75" customHeight="1">
      <c r="A1215" s="556"/>
      <c r="B1215" s="47"/>
      <c r="C1215" s="572"/>
      <c r="D1215" s="49"/>
      <c r="E1215" s="33"/>
      <c r="F1215" s="33"/>
      <c r="G1215" s="33"/>
      <c r="H1215" s="33"/>
      <c r="I1215" s="33"/>
      <c r="J1215" s="744"/>
    </row>
    <row r="1216" spans="1:11" ht="21.75" customHeight="1">
      <c r="A1216" s="556"/>
      <c r="B1216" s="47"/>
      <c r="C1216" s="572"/>
      <c r="D1216" s="49"/>
      <c r="E1216" s="33"/>
      <c r="F1216" s="33"/>
      <c r="G1216" s="33"/>
      <c r="H1216" s="33"/>
      <c r="I1216" s="33"/>
      <c r="J1216" s="744"/>
    </row>
    <row r="1217" spans="1:11" ht="21.75" customHeight="1">
      <c r="A1217" s="556"/>
      <c r="B1217" s="47"/>
      <c r="C1217" s="572"/>
      <c r="D1217" s="49"/>
      <c r="E1217" s="33"/>
      <c r="F1217" s="33"/>
      <c r="G1217" s="33"/>
      <c r="H1217" s="33"/>
      <c r="I1217" s="33"/>
      <c r="J1217" s="744"/>
      <c r="K1217" s="72"/>
    </row>
    <row r="1218" spans="1:11" ht="21.75" customHeight="1">
      <c r="A1218" s="556"/>
      <c r="B1218" s="47"/>
      <c r="C1218" s="572"/>
      <c r="D1218" s="49"/>
      <c r="E1218" s="33"/>
      <c r="F1218" s="33"/>
      <c r="G1218" s="33"/>
      <c r="H1218" s="33"/>
      <c r="I1218" s="33"/>
      <c r="J1218" s="744"/>
    </row>
    <row r="1219" spans="1:11" ht="21.75" customHeight="1">
      <c r="A1219" s="556"/>
      <c r="B1219" s="47"/>
      <c r="C1219" s="572"/>
      <c r="D1219" s="49"/>
      <c r="E1219" s="33"/>
      <c r="F1219" s="33"/>
      <c r="G1219" s="33"/>
      <c r="H1219" s="33"/>
      <c r="I1219" s="33"/>
      <c r="J1219" s="744"/>
      <c r="K1219" s="75"/>
    </row>
    <row r="1220" spans="1:11" ht="21.75" customHeight="1">
      <c r="A1220" s="556"/>
      <c r="B1220" s="47"/>
      <c r="C1220" s="572"/>
      <c r="D1220" s="49"/>
      <c r="E1220" s="33"/>
      <c r="F1220" s="33"/>
      <c r="G1220" s="33"/>
      <c r="H1220" s="33"/>
      <c r="I1220" s="33"/>
      <c r="J1220" s="744"/>
    </row>
    <row r="1221" spans="1:11" ht="21.75" customHeight="1">
      <c r="A1221" s="556"/>
      <c r="B1221" s="47"/>
      <c r="C1221" s="572"/>
      <c r="D1221" s="49"/>
      <c r="E1221" s="33"/>
      <c r="F1221" s="33"/>
      <c r="G1221" s="33"/>
      <c r="H1221" s="33"/>
      <c r="I1221" s="33"/>
      <c r="J1221" s="744"/>
    </row>
    <row r="1222" spans="1:11" ht="21.75" customHeight="1">
      <c r="A1222" s="599"/>
      <c r="B1222" s="47"/>
      <c r="C1222" s="572"/>
      <c r="D1222" s="49"/>
      <c r="E1222" s="33"/>
      <c r="F1222" s="33"/>
      <c r="G1222" s="572"/>
      <c r="H1222" s="33"/>
      <c r="I1222" s="721"/>
      <c r="J1222" s="754"/>
      <c r="K1222" s="75"/>
    </row>
    <row r="1223" spans="1:11" ht="21.75" customHeight="1">
      <c r="A1223" s="599"/>
      <c r="B1223" s="47"/>
      <c r="C1223" s="572"/>
      <c r="D1223" s="49"/>
      <c r="E1223" s="33"/>
      <c r="F1223" s="721"/>
      <c r="G1223" s="33"/>
      <c r="H1223" s="721"/>
      <c r="I1223" s="721"/>
      <c r="J1223" s="754"/>
      <c r="K1223" s="75"/>
    </row>
    <row r="1224" spans="1:11" ht="21.75" customHeight="1">
      <c r="A1224" s="35"/>
      <c r="B1224" s="678" t="s">
        <v>1718</v>
      </c>
      <c r="C1224" s="682"/>
      <c r="D1224" s="678"/>
      <c r="E1224" s="36"/>
      <c r="F1224" s="562"/>
      <c r="G1224" s="562"/>
      <c r="H1224" s="562"/>
      <c r="I1224" s="562">
        <v>698267</v>
      </c>
      <c r="J1224" s="745"/>
      <c r="K1224" s="72"/>
    </row>
    <row r="1225" spans="1:11" ht="21.75" customHeight="1">
      <c r="A1225" s="755">
        <v>6</v>
      </c>
      <c r="B1225" s="620" t="s">
        <v>1399</v>
      </c>
      <c r="C1225" s="610"/>
      <c r="D1225" s="609"/>
      <c r="E1225" s="552"/>
      <c r="F1225" s="552"/>
      <c r="G1225" s="552"/>
      <c r="H1225" s="552"/>
      <c r="I1225" s="552"/>
      <c r="J1225" s="743"/>
    </row>
    <row r="1226" spans="1:11" ht="21.75" customHeight="1">
      <c r="A1226" s="556"/>
      <c r="B1226" s="47" t="s">
        <v>1400</v>
      </c>
      <c r="C1226" s="572">
        <v>2</v>
      </c>
      <c r="D1226" s="49" t="s">
        <v>47</v>
      </c>
      <c r="E1226" s="756">
        <v>1960000</v>
      </c>
      <c r="F1226" s="33">
        <v>3920000</v>
      </c>
      <c r="G1226" s="33">
        <v>0</v>
      </c>
      <c r="H1226" s="33">
        <v>0</v>
      </c>
      <c r="I1226" s="33">
        <v>3920000</v>
      </c>
      <c r="J1226" s="744"/>
    </row>
    <row r="1227" spans="1:11" ht="21.75" customHeight="1">
      <c r="A1227" s="556"/>
      <c r="B1227" s="47" t="s">
        <v>1401</v>
      </c>
      <c r="C1227" s="572"/>
      <c r="D1227" s="49"/>
      <c r="E1227" s="33"/>
      <c r="F1227" s="33"/>
      <c r="G1227" s="33"/>
      <c r="H1227" s="33"/>
      <c r="I1227" s="33"/>
      <c r="J1227" s="744"/>
    </row>
    <row r="1228" spans="1:11" ht="21.75" customHeight="1">
      <c r="A1228" s="556"/>
      <c r="B1228" s="47" t="s">
        <v>1402</v>
      </c>
      <c r="C1228" s="572"/>
      <c r="D1228" s="49"/>
      <c r="E1228" s="33"/>
      <c r="F1228" s="33"/>
      <c r="G1228" s="33"/>
      <c r="H1228" s="33"/>
      <c r="I1228" s="33"/>
      <c r="J1228" s="744"/>
    </row>
    <row r="1229" spans="1:11" ht="21.75" customHeight="1">
      <c r="A1229" s="556"/>
      <c r="B1229" s="47"/>
      <c r="C1229" s="572"/>
      <c r="D1229" s="49"/>
      <c r="E1229" s="33"/>
      <c r="F1229" s="33"/>
      <c r="G1229" s="33"/>
      <c r="H1229" s="33"/>
      <c r="I1229" s="33"/>
      <c r="J1229" s="744"/>
    </row>
    <row r="1230" spans="1:11" ht="21.75" customHeight="1">
      <c r="A1230" s="556"/>
      <c r="B1230" s="47"/>
      <c r="C1230" s="572"/>
      <c r="D1230" s="49"/>
      <c r="E1230" s="33"/>
      <c r="F1230" s="33"/>
      <c r="G1230" s="33"/>
      <c r="H1230" s="33"/>
      <c r="I1230" s="33"/>
      <c r="J1230" s="744"/>
    </row>
    <row r="1231" spans="1:11" ht="21.75" customHeight="1">
      <c r="A1231" s="556"/>
      <c r="B1231" s="47"/>
      <c r="C1231" s="572"/>
      <c r="D1231" s="49"/>
      <c r="E1231" s="33"/>
      <c r="F1231" s="33"/>
      <c r="G1231" s="33"/>
      <c r="H1231" s="33"/>
      <c r="I1231" s="33"/>
      <c r="J1231" s="744"/>
    </row>
    <row r="1232" spans="1:11" ht="21.75" customHeight="1">
      <c r="A1232" s="556"/>
      <c r="B1232" s="47"/>
      <c r="C1232" s="572"/>
      <c r="D1232" s="49"/>
      <c r="E1232" s="33"/>
      <c r="F1232" s="33"/>
      <c r="G1232" s="33"/>
      <c r="H1232" s="33"/>
      <c r="I1232" s="33"/>
      <c r="J1232" s="744"/>
    </row>
    <row r="1233" spans="1:10" ht="21.75" customHeight="1">
      <c r="A1233" s="556"/>
      <c r="B1233" s="47"/>
      <c r="C1233" s="572"/>
      <c r="D1233" s="49"/>
      <c r="E1233" s="33"/>
      <c r="F1233" s="33"/>
      <c r="G1233" s="33"/>
      <c r="H1233" s="33"/>
      <c r="I1233" s="33"/>
      <c r="J1233" s="744"/>
    </row>
    <row r="1234" spans="1:10" ht="21.75" customHeight="1">
      <c r="A1234" s="556"/>
      <c r="B1234" s="47"/>
      <c r="C1234" s="572"/>
      <c r="D1234" s="49"/>
      <c r="E1234" s="33"/>
      <c r="F1234" s="33"/>
      <c r="G1234" s="33"/>
      <c r="H1234" s="33"/>
      <c r="I1234" s="33"/>
      <c r="J1234" s="744"/>
    </row>
    <row r="1235" spans="1:10" ht="21.75" customHeight="1">
      <c r="A1235" s="556"/>
      <c r="B1235" s="47"/>
      <c r="C1235" s="572"/>
      <c r="D1235" s="49"/>
      <c r="E1235" s="33"/>
      <c r="F1235" s="33"/>
      <c r="G1235" s="33"/>
      <c r="H1235" s="33"/>
      <c r="I1235" s="33"/>
      <c r="J1235" s="744"/>
    </row>
    <row r="1236" spans="1:10" ht="21.75" customHeight="1">
      <c r="A1236" s="556"/>
      <c r="B1236" s="47"/>
      <c r="C1236" s="572"/>
      <c r="D1236" s="49"/>
      <c r="E1236" s="33"/>
      <c r="F1236" s="33"/>
      <c r="G1236" s="33"/>
      <c r="H1236" s="33"/>
      <c r="I1236" s="33"/>
      <c r="J1236" s="744"/>
    </row>
    <row r="1237" spans="1:10" ht="21.75" customHeight="1">
      <c r="A1237" s="556"/>
      <c r="B1237" s="47"/>
      <c r="C1237" s="572"/>
      <c r="D1237" s="49"/>
      <c r="E1237" s="33"/>
      <c r="F1237" s="33"/>
      <c r="G1237" s="33"/>
      <c r="H1237" s="33"/>
      <c r="I1237" s="33"/>
      <c r="J1237" s="744"/>
    </row>
    <row r="1238" spans="1:10" ht="21.75" customHeight="1">
      <c r="A1238" s="556"/>
      <c r="B1238" s="47"/>
      <c r="C1238" s="572"/>
      <c r="D1238" s="49"/>
      <c r="E1238" s="33"/>
      <c r="F1238" s="33"/>
      <c r="G1238" s="33"/>
      <c r="H1238" s="33"/>
      <c r="I1238" s="33"/>
      <c r="J1238" s="744"/>
    </row>
    <row r="1239" spans="1:10" ht="21.75" customHeight="1">
      <c r="A1239" s="556"/>
      <c r="B1239" s="47"/>
      <c r="C1239" s="572"/>
      <c r="D1239" s="49"/>
      <c r="E1239" s="33"/>
      <c r="F1239" s="33"/>
      <c r="G1239" s="33"/>
      <c r="H1239" s="33"/>
      <c r="I1239" s="33"/>
      <c r="J1239" s="744"/>
    </row>
    <row r="1240" spans="1:10" ht="21.75" customHeight="1">
      <c r="A1240" s="556"/>
      <c r="B1240" s="47"/>
      <c r="C1240" s="572"/>
      <c r="D1240" s="49"/>
      <c r="E1240" s="33"/>
      <c r="F1240" s="33"/>
      <c r="G1240" s="33"/>
      <c r="H1240" s="33"/>
      <c r="I1240" s="33"/>
      <c r="J1240" s="744"/>
    </row>
    <row r="1241" spans="1:10" ht="21.75" customHeight="1">
      <c r="A1241" s="35"/>
      <c r="B1241" s="35" t="s">
        <v>1719</v>
      </c>
      <c r="C1241" s="615"/>
      <c r="D1241" s="613"/>
      <c r="E1241" s="562"/>
      <c r="F1241" s="562"/>
      <c r="G1241" s="562"/>
      <c r="H1241" s="562"/>
      <c r="I1241" s="596">
        <v>3920000</v>
      </c>
      <c r="J1241" s="745"/>
    </row>
    <row r="1242" spans="1:10" ht="21.75" customHeight="1">
      <c r="A1242" s="742">
        <v>7</v>
      </c>
      <c r="B1242" s="620" t="s">
        <v>1720</v>
      </c>
      <c r="C1242" s="610"/>
      <c r="D1242" s="609"/>
      <c r="E1242" s="552"/>
      <c r="F1242" s="552"/>
      <c r="G1242" s="552"/>
      <c r="H1242" s="552"/>
      <c r="I1242" s="552"/>
      <c r="J1242" s="743"/>
    </row>
    <row r="1243" spans="1:10" ht="21.75" customHeight="1">
      <c r="A1243" s="556"/>
      <c r="B1243" s="47"/>
      <c r="C1243" s="572"/>
      <c r="D1243" s="49"/>
      <c r="E1243" s="33"/>
      <c r="F1243" s="33"/>
      <c r="G1243" s="33"/>
      <c r="H1243" s="33"/>
      <c r="I1243" s="33"/>
      <c r="J1243" s="744"/>
    </row>
    <row r="1244" spans="1:10" ht="21.75" customHeight="1">
      <c r="A1244" s="556"/>
      <c r="B1244" s="47"/>
      <c r="C1244" s="572"/>
      <c r="D1244" s="49"/>
      <c r="E1244" s="33"/>
      <c r="F1244" s="33"/>
      <c r="G1244" s="33"/>
      <c r="H1244" s="33"/>
      <c r="I1244" s="33"/>
      <c r="J1244" s="744"/>
    </row>
    <row r="1245" spans="1:10" ht="21.75" customHeight="1">
      <c r="A1245" s="556"/>
      <c r="B1245" s="47"/>
      <c r="C1245" s="572"/>
      <c r="D1245" s="49"/>
      <c r="E1245" s="33"/>
      <c r="F1245" s="33"/>
      <c r="G1245" s="33"/>
      <c r="H1245" s="33"/>
      <c r="I1245" s="33"/>
      <c r="J1245" s="744"/>
    </row>
    <row r="1246" spans="1:10" ht="21.75" customHeight="1">
      <c r="A1246" s="556"/>
      <c r="B1246" s="47"/>
      <c r="C1246" s="572"/>
      <c r="D1246" s="49"/>
      <c r="E1246" s="33"/>
      <c r="F1246" s="33"/>
      <c r="G1246" s="33"/>
      <c r="H1246" s="33"/>
      <c r="I1246" s="33"/>
      <c r="J1246" s="744"/>
    </row>
    <row r="1247" spans="1:10" ht="21.75" customHeight="1">
      <c r="A1247" s="556"/>
      <c r="B1247" s="47"/>
      <c r="C1247" s="572"/>
      <c r="D1247" s="49"/>
      <c r="E1247" s="33"/>
      <c r="F1247" s="33"/>
      <c r="G1247" s="33"/>
      <c r="H1247" s="33"/>
      <c r="I1247" s="33"/>
      <c r="J1247" s="744"/>
    </row>
    <row r="1248" spans="1:10" ht="21.75" customHeight="1">
      <c r="A1248" s="556"/>
      <c r="B1248" s="47"/>
      <c r="C1248" s="572"/>
      <c r="D1248" s="49"/>
      <c r="E1248" s="33"/>
      <c r="F1248" s="33"/>
      <c r="G1248" s="33"/>
      <c r="H1248" s="33"/>
      <c r="I1248" s="33"/>
      <c r="J1248" s="744"/>
    </row>
    <row r="1249" spans="1:10" ht="21.75" customHeight="1">
      <c r="A1249" s="556"/>
      <c r="B1249" s="47"/>
      <c r="C1249" s="572"/>
      <c r="D1249" s="49"/>
      <c r="E1249" s="33"/>
      <c r="F1249" s="33"/>
      <c r="G1249" s="33"/>
      <c r="H1249" s="33"/>
      <c r="I1249" s="33"/>
      <c r="J1249" s="744"/>
    </row>
    <row r="1250" spans="1:10" ht="21.75" customHeight="1">
      <c r="A1250" s="556"/>
      <c r="B1250" s="47"/>
      <c r="C1250" s="572"/>
      <c r="D1250" s="49"/>
      <c r="E1250" s="33"/>
      <c r="F1250" s="33"/>
      <c r="G1250" s="33"/>
      <c r="H1250" s="33"/>
      <c r="I1250" s="33"/>
      <c r="J1250" s="744"/>
    </row>
    <row r="1251" spans="1:10" ht="21.75" customHeight="1">
      <c r="A1251" s="599"/>
      <c r="B1251" s="47"/>
      <c r="C1251" s="572"/>
      <c r="D1251" s="572"/>
      <c r="E1251" s="33"/>
      <c r="F1251" s="33"/>
      <c r="G1251" s="33"/>
      <c r="H1251" s="33"/>
      <c r="I1251" s="33"/>
      <c r="J1251" s="754"/>
    </row>
    <row r="1252" spans="1:10" ht="21.75" customHeight="1">
      <c r="A1252" s="599"/>
      <c r="B1252" s="47"/>
      <c r="C1252" s="572"/>
      <c r="D1252" s="572"/>
      <c r="E1252" s="33"/>
      <c r="F1252" s="33"/>
      <c r="G1252" s="33"/>
      <c r="H1252" s="33"/>
      <c r="I1252" s="33"/>
      <c r="J1252" s="754"/>
    </row>
    <row r="1253" spans="1:10" ht="21.75" customHeight="1">
      <c r="A1253" s="599"/>
      <c r="B1253" s="47"/>
      <c r="C1253" s="572"/>
      <c r="D1253" s="572"/>
      <c r="E1253" s="33"/>
      <c r="F1253" s="33"/>
      <c r="G1253" s="33"/>
      <c r="H1253" s="33"/>
      <c r="I1253" s="33"/>
      <c r="J1253" s="754"/>
    </row>
    <row r="1254" spans="1:10" ht="21.75" customHeight="1">
      <c r="A1254" s="556"/>
      <c r="B1254" s="47"/>
      <c r="C1254" s="572"/>
      <c r="D1254" s="49"/>
      <c r="E1254" s="33"/>
      <c r="F1254" s="33"/>
      <c r="G1254" s="33"/>
      <c r="H1254" s="33"/>
      <c r="I1254" s="33"/>
      <c r="J1254" s="744"/>
    </row>
    <row r="1255" spans="1:10" ht="21.75" customHeight="1">
      <c r="A1255" s="556"/>
      <c r="B1255" s="47"/>
      <c r="C1255" s="572"/>
      <c r="D1255" s="49"/>
      <c r="E1255" s="33"/>
      <c r="F1255" s="33"/>
      <c r="G1255" s="33"/>
      <c r="H1255" s="33"/>
      <c r="I1255" s="33"/>
      <c r="J1255" s="744"/>
    </row>
    <row r="1256" spans="1:10" ht="21.75" customHeight="1">
      <c r="A1256" s="599"/>
      <c r="B1256" s="47"/>
      <c r="C1256" s="572"/>
      <c r="D1256" s="572"/>
      <c r="E1256" s="33"/>
      <c r="F1256" s="33"/>
      <c r="G1256" s="33"/>
      <c r="H1256" s="33"/>
      <c r="I1256" s="33"/>
      <c r="J1256" s="754"/>
    </row>
    <row r="1257" spans="1:10" ht="21.75" customHeight="1">
      <c r="A1257" s="599"/>
      <c r="B1257" s="47"/>
      <c r="C1257" s="572"/>
      <c r="D1257" s="572"/>
      <c r="E1257" s="33"/>
      <c r="F1257" s="33"/>
      <c r="G1257" s="33"/>
      <c r="H1257" s="33"/>
      <c r="I1257" s="33"/>
      <c r="J1257" s="754"/>
    </row>
    <row r="1258" spans="1:10" ht="21.75" customHeight="1">
      <c r="A1258" s="35"/>
      <c r="B1258" s="678" t="s">
        <v>188</v>
      </c>
      <c r="C1258" s="682"/>
      <c r="D1258" s="678"/>
      <c r="E1258" s="36"/>
      <c r="F1258" s="562"/>
      <c r="G1258" s="562"/>
      <c r="H1258" s="562"/>
      <c r="I1258" s="562"/>
      <c r="J1258" s="745"/>
    </row>
    <row r="1501" spans="1:10" ht="21.75" customHeight="1">
      <c r="C1501" s="502"/>
      <c r="E1501" s="502"/>
      <c r="F1501" s="502"/>
      <c r="G1501" s="502"/>
      <c r="H1501" s="502"/>
      <c r="I1501" s="501"/>
    </row>
    <row r="1502" spans="1:10" ht="21.75" customHeight="1">
      <c r="A1502" s="31"/>
      <c r="B1502" s="498"/>
      <c r="C1502" s="499"/>
      <c r="D1502" s="500"/>
      <c r="E1502" s="501"/>
      <c r="F1502" s="501"/>
      <c r="G1502" s="501"/>
      <c r="H1502" s="501"/>
      <c r="I1502" s="501"/>
      <c r="J1502" s="72"/>
    </row>
    <row r="1503" spans="1:10" ht="21.75" customHeight="1">
      <c r="A1503" s="31"/>
      <c r="B1503" s="498"/>
      <c r="C1503" s="499"/>
      <c r="D1503" s="500"/>
      <c r="E1503" s="501"/>
      <c r="F1503" s="501"/>
      <c r="G1503" s="501"/>
      <c r="H1503" s="501"/>
      <c r="I1503" s="501"/>
      <c r="J1503" s="72"/>
    </row>
    <row r="1504" spans="1:10" ht="21.75" customHeight="1">
      <c r="A1504" s="31"/>
      <c r="B1504" s="498"/>
      <c r="C1504" s="499"/>
      <c r="D1504" s="500"/>
      <c r="E1504" s="501"/>
      <c r="F1504" s="501"/>
      <c r="G1504" s="501"/>
      <c r="H1504" s="501"/>
      <c r="I1504" s="501"/>
      <c r="J1504" s="72"/>
    </row>
    <row r="1505" spans="1:10" ht="21.75" customHeight="1">
      <c r="A1505" s="31"/>
      <c r="B1505" s="498"/>
      <c r="C1505" s="499"/>
      <c r="D1505" s="500"/>
      <c r="E1505" s="501"/>
      <c r="F1505" s="501"/>
      <c r="G1505" s="501"/>
      <c r="H1505" s="501"/>
      <c r="I1505" s="501"/>
      <c r="J1505" s="72"/>
    </row>
    <row r="1506" spans="1:10" ht="21.75" customHeight="1">
      <c r="A1506" s="31"/>
      <c r="B1506" s="498"/>
      <c r="C1506" s="499"/>
      <c r="D1506" s="500"/>
      <c r="E1506" s="501"/>
      <c r="F1506" s="501"/>
      <c r="G1506" s="501"/>
      <c r="H1506" s="501"/>
      <c r="I1506" s="501"/>
      <c r="J1506" s="72"/>
    </row>
    <row r="1507" spans="1:10" ht="21.75" customHeight="1">
      <c r="A1507" s="31"/>
      <c r="B1507" s="498"/>
      <c r="C1507" s="499"/>
      <c r="D1507" s="500"/>
      <c r="E1507" s="501"/>
      <c r="F1507" s="501"/>
      <c r="G1507" s="501"/>
      <c r="H1507" s="501"/>
      <c r="I1507" s="501"/>
      <c r="J1507" s="72"/>
    </row>
    <row r="1508" spans="1:10" ht="21.75" customHeight="1">
      <c r="A1508" s="31"/>
      <c r="B1508" s="498"/>
      <c r="C1508" s="499"/>
      <c r="D1508" s="500"/>
      <c r="E1508" s="501"/>
      <c r="F1508" s="501"/>
      <c r="G1508" s="501"/>
      <c r="H1508" s="501"/>
      <c r="I1508" s="501"/>
      <c r="J1508" s="72"/>
    </row>
    <row r="1509" spans="1:10" ht="21.75" customHeight="1">
      <c r="A1509" s="31"/>
      <c r="B1509" s="498"/>
      <c r="C1509" s="499"/>
      <c r="D1509" s="500"/>
      <c r="E1509" s="501"/>
      <c r="F1509" s="501"/>
      <c r="G1509" s="501"/>
      <c r="H1509" s="501"/>
      <c r="I1509" s="501"/>
      <c r="J1509" s="72"/>
    </row>
    <row r="1510" spans="1:10" ht="21.75" customHeight="1">
      <c r="A1510" s="31"/>
      <c r="B1510" s="498"/>
      <c r="C1510" s="499"/>
      <c r="D1510" s="500"/>
      <c r="E1510" s="501"/>
      <c r="F1510" s="501"/>
      <c r="G1510" s="501"/>
      <c r="H1510" s="501"/>
      <c r="I1510" s="501"/>
      <c r="J1510" s="72"/>
    </row>
    <row r="1511" spans="1:10" ht="21.75" customHeight="1">
      <c r="A1511" s="31"/>
      <c r="B1511" s="498"/>
      <c r="C1511" s="499"/>
      <c r="D1511" s="500"/>
      <c r="E1511" s="501"/>
      <c r="F1511" s="501"/>
      <c r="G1511" s="501"/>
      <c r="H1511" s="501"/>
      <c r="I1511" s="501"/>
      <c r="J1511" s="72"/>
    </row>
    <row r="1512" spans="1:10" ht="21.75" customHeight="1">
      <c r="A1512" s="31"/>
      <c r="B1512" s="498"/>
      <c r="C1512" s="499"/>
      <c r="D1512" s="500"/>
      <c r="E1512" s="501"/>
      <c r="F1512" s="501"/>
      <c r="G1512" s="501"/>
      <c r="H1512" s="501"/>
      <c r="I1512" s="501"/>
      <c r="J1512" s="72"/>
    </row>
    <row r="1513" spans="1:10" ht="21.75" customHeight="1">
      <c r="A1513" s="31"/>
      <c r="B1513" s="498"/>
      <c r="C1513" s="499"/>
      <c r="D1513" s="500"/>
      <c r="E1513" s="501"/>
      <c r="F1513" s="501"/>
      <c r="G1513" s="501"/>
      <c r="H1513" s="501"/>
      <c r="I1513" s="501"/>
      <c r="J1513" s="72"/>
    </row>
    <row r="1514" spans="1:10" ht="21.75" customHeight="1">
      <c r="A1514" s="31"/>
      <c r="B1514" s="498"/>
      <c r="C1514" s="499"/>
      <c r="D1514" s="500"/>
      <c r="E1514" s="501"/>
      <c r="F1514" s="501"/>
      <c r="G1514" s="501"/>
      <c r="H1514" s="501"/>
      <c r="I1514" s="501"/>
      <c r="J1514" s="72"/>
    </row>
    <row r="1515" spans="1:10" ht="21.75" customHeight="1">
      <c r="A1515" s="31"/>
      <c r="B1515" s="498"/>
      <c r="C1515" s="499"/>
      <c r="D1515" s="500"/>
      <c r="E1515" s="501"/>
      <c r="F1515" s="501"/>
      <c r="G1515" s="501"/>
      <c r="H1515" s="501"/>
      <c r="I1515" s="501"/>
      <c r="J1515" s="72"/>
    </row>
    <row r="1516" spans="1:10" ht="21.75" customHeight="1">
      <c r="A1516" s="31"/>
      <c r="B1516" s="498"/>
      <c r="C1516" s="499"/>
      <c r="D1516" s="500"/>
      <c r="E1516" s="501"/>
      <c r="F1516" s="501"/>
      <c r="G1516" s="501"/>
      <c r="H1516" s="501"/>
      <c r="I1516" s="501"/>
      <c r="J1516" s="72"/>
    </row>
    <row r="1517" spans="1:10" ht="21.75" customHeight="1">
      <c r="A1517" s="31"/>
      <c r="B1517" s="498"/>
      <c r="C1517" s="499"/>
      <c r="D1517" s="500"/>
      <c r="E1517" s="501"/>
      <c r="F1517" s="501"/>
      <c r="G1517" s="501"/>
      <c r="H1517" s="501"/>
      <c r="I1517" s="501"/>
      <c r="J1517" s="72"/>
    </row>
    <row r="1518" spans="1:10" ht="21.75" customHeight="1">
      <c r="A1518" s="31"/>
      <c r="B1518" s="498"/>
      <c r="C1518" s="499"/>
      <c r="D1518" s="500"/>
      <c r="E1518" s="501"/>
      <c r="F1518" s="501"/>
      <c r="G1518" s="501"/>
      <c r="H1518" s="501"/>
      <c r="I1518" s="501"/>
      <c r="J1518" s="72"/>
    </row>
    <row r="1519" spans="1:10" ht="21.75" customHeight="1">
      <c r="A1519" s="31"/>
      <c r="B1519" s="498"/>
      <c r="C1519" s="499"/>
      <c r="D1519" s="500"/>
      <c r="E1519" s="501"/>
      <c r="F1519" s="501"/>
      <c r="G1519" s="501"/>
      <c r="H1519" s="501"/>
      <c r="I1519" s="501"/>
      <c r="J1519" s="72"/>
    </row>
    <row r="1520" spans="1:10" ht="21.75" customHeight="1">
      <c r="A1520" s="31"/>
      <c r="B1520" s="498"/>
      <c r="C1520" s="499"/>
      <c r="D1520" s="500"/>
      <c r="E1520" s="501"/>
      <c r="F1520" s="501"/>
      <c r="G1520" s="501"/>
      <c r="H1520" s="501"/>
      <c r="I1520" s="501"/>
      <c r="J1520" s="72"/>
    </row>
    <row r="1521" spans="1:10" ht="21.75" customHeight="1">
      <c r="A1521" s="31"/>
      <c r="B1521" s="498"/>
      <c r="C1521" s="499"/>
      <c r="D1521" s="500"/>
      <c r="E1521" s="501"/>
      <c r="F1521" s="501"/>
      <c r="G1521" s="501"/>
      <c r="H1521" s="501"/>
      <c r="I1521" s="501"/>
      <c r="J1521" s="72"/>
    </row>
    <row r="1522" spans="1:10" ht="21.75" customHeight="1">
      <c r="A1522" s="31"/>
      <c r="B1522" s="498"/>
      <c r="C1522" s="499"/>
      <c r="D1522" s="500"/>
      <c r="E1522" s="501"/>
      <c r="F1522" s="501"/>
      <c r="G1522" s="501"/>
      <c r="H1522" s="501"/>
      <c r="I1522" s="501"/>
      <c r="J1522" s="72"/>
    </row>
    <row r="1523" spans="1:10" ht="21.75" customHeight="1">
      <c r="A1523" s="31"/>
      <c r="B1523" s="498"/>
      <c r="C1523" s="499"/>
      <c r="D1523" s="500"/>
      <c r="E1523" s="501"/>
      <c r="F1523" s="501"/>
      <c r="G1523" s="501"/>
      <c r="H1523" s="501"/>
      <c r="I1523" s="501"/>
      <c r="J1523" s="72"/>
    </row>
    <row r="1524" spans="1:10" ht="21.75" customHeight="1">
      <c r="A1524" s="31"/>
      <c r="B1524" s="498"/>
      <c r="C1524" s="499"/>
      <c r="D1524" s="500"/>
      <c r="E1524" s="501"/>
      <c r="F1524" s="501"/>
      <c r="G1524" s="501"/>
      <c r="H1524" s="501"/>
      <c r="I1524" s="501"/>
      <c r="J1524" s="72"/>
    </row>
    <row r="1525" spans="1:10" ht="21.75" customHeight="1">
      <c r="A1525" s="31"/>
      <c r="B1525" s="498"/>
      <c r="C1525" s="499"/>
      <c r="D1525" s="500"/>
      <c r="E1525" s="501"/>
      <c r="F1525" s="501"/>
      <c r="G1525" s="501"/>
      <c r="H1525" s="501"/>
      <c r="I1525" s="501"/>
      <c r="J1525" s="72"/>
    </row>
    <row r="1526" spans="1:10" ht="21.75" customHeight="1">
      <c r="A1526" s="31"/>
      <c r="B1526" s="498"/>
      <c r="C1526" s="499"/>
      <c r="D1526" s="500"/>
      <c r="E1526" s="501"/>
      <c r="F1526" s="501"/>
      <c r="G1526" s="501"/>
      <c r="H1526" s="501"/>
      <c r="I1526" s="501"/>
      <c r="J1526" s="72"/>
    </row>
    <row r="1527" spans="1:10" ht="21.75" customHeight="1">
      <c r="C1527" s="502"/>
      <c r="E1527" s="502"/>
      <c r="F1527" s="502"/>
      <c r="G1527" s="502"/>
      <c r="H1527" s="502"/>
      <c r="I1527" s="501"/>
    </row>
  </sheetData>
  <mergeCells count="32">
    <mergeCell ref="BU125:CF125"/>
    <mergeCell ref="CG125:CK125"/>
    <mergeCell ref="BG125:BN125"/>
    <mergeCell ref="AZ125:BF125"/>
    <mergeCell ref="G5:H5"/>
    <mergeCell ref="AN108:AX108"/>
    <mergeCell ref="BO125:BT125"/>
    <mergeCell ref="A2:C2"/>
    <mergeCell ref="D2:H2"/>
    <mergeCell ref="I2:J2"/>
    <mergeCell ref="A3:C3"/>
    <mergeCell ref="D3:I3"/>
    <mergeCell ref="A5:A6"/>
    <mergeCell ref="B5:B6"/>
    <mergeCell ref="C5:C6"/>
    <mergeCell ref="D5:D6"/>
    <mergeCell ref="E5:F5"/>
    <mergeCell ref="R159:AF159"/>
    <mergeCell ref="I5:I6"/>
    <mergeCell ref="J5:J6"/>
    <mergeCell ref="AK159:AS159"/>
    <mergeCell ref="AT159:BB159"/>
    <mergeCell ref="AY108:BD108"/>
    <mergeCell ref="AD108:AE108"/>
    <mergeCell ref="BC159:BI159"/>
    <mergeCell ref="AG159:AJ159"/>
    <mergeCell ref="S108:AC108"/>
    <mergeCell ref="AF108:AM108"/>
    <mergeCell ref="R125:Z125"/>
    <mergeCell ref="AA125:AI125"/>
    <mergeCell ref="AJ125:AQ125"/>
    <mergeCell ref="AR125:AY125"/>
  </mergeCells>
  <printOptions horizontalCentered="1"/>
  <pageMargins left="0.19685039370078741" right="0.19685039370078741" top="0.70866141732283472" bottom="0.47244094488188981" header="0.35433070866141736" footer="0.23622047244094491"/>
  <pageSetup paperSize="9" scale="99" orientation="landscape" r:id="rId1"/>
  <headerFooter>
    <oddHeader>&amp;R&amp;"TH SarabunPSK,ธรรมดา"&amp;14แบบ ปร.4 (ก)</oddHeader>
    <oddFooter xml:space="preserve">&amp;R&amp;"TH SarabunPSK,ธรรมดา"&amp;14แผ่นที่ &amp;P / &amp;N     </oddFooter>
  </headerFooter>
  <rowBreaks count="5" manualBreakCount="5">
    <brk id="159" max="9" man="1"/>
    <brk id="178" max="9" man="1"/>
    <brk id="367" max="9" man="1"/>
    <brk id="383" max="9" man="1"/>
    <brk id="401" max="9"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15890-CF27-44D3-9C5F-F95A1BCE3A09}">
  <sheetPr>
    <tabColor rgb="FFFFFF00"/>
  </sheetPr>
  <dimension ref="A1:AE634"/>
  <sheetViews>
    <sheetView showGridLines="0" topLeftCell="A13" zoomScale="130" zoomScaleNormal="130" zoomScaleSheetLayoutView="100" workbookViewId="0">
      <selection activeCell="B102" sqref="B102"/>
    </sheetView>
  </sheetViews>
  <sheetFormatPr defaultColWidth="9" defaultRowHeight="21.75" customHeight="1"/>
  <cols>
    <col min="1" max="1" width="6.375" style="317" customWidth="1"/>
    <col min="2" max="2" width="52.75" style="317" customWidth="1"/>
    <col min="3" max="3" width="7.75" style="481" customWidth="1"/>
    <col min="4" max="4" width="6.375" style="317" customWidth="1"/>
    <col min="5" max="8" width="9.75" style="460" customWidth="1"/>
    <col min="9" max="9" width="12.375" style="460" customWidth="1"/>
    <col min="10" max="10" width="8.75" style="317" customWidth="1"/>
    <col min="11" max="11" width="12.75" style="317" hidden="1" customWidth="1"/>
    <col min="12" max="12" width="12.375" style="317" hidden="1" customWidth="1"/>
    <col min="13" max="24" width="0" style="317" hidden="1" customWidth="1"/>
    <col min="25" max="25" width="9.25" style="318" customWidth="1"/>
    <col min="26" max="26" width="8.125" style="318" customWidth="1"/>
    <col min="27" max="27" width="9" style="318"/>
    <col min="28" max="28" width="6.125" style="317" customWidth="1"/>
    <col min="29" max="16384" width="9" style="317"/>
  </cols>
  <sheetData>
    <row r="1" spans="1:29" s="443" customFormat="1" ht="21.75" customHeight="1">
      <c r="A1" s="443" t="s">
        <v>868</v>
      </c>
      <c r="B1" s="446"/>
      <c r="C1" s="461"/>
      <c r="D1" s="446"/>
      <c r="E1" s="449"/>
      <c r="F1" s="449"/>
      <c r="G1" s="449"/>
      <c r="H1" s="449"/>
      <c r="I1" s="449"/>
      <c r="J1" s="446"/>
    </row>
    <row r="2" spans="1:29" s="443" customFormat="1" ht="21.75" customHeight="1">
      <c r="A2" s="1057" t="s">
        <v>304</v>
      </c>
      <c r="B2" s="1057"/>
      <c r="C2" s="1058"/>
      <c r="D2" s="448" t="s">
        <v>1428</v>
      </c>
      <c r="E2" s="450"/>
      <c r="F2" s="450"/>
      <c r="G2" s="450"/>
      <c r="H2" s="450"/>
      <c r="I2" s="450"/>
    </row>
    <row r="3" spans="1:29" s="444" customFormat="1" ht="21.75" customHeight="1">
      <c r="A3" s="1064" t="s">
        <v>0</v>
      </c>
      <c r="B3" s="1064"/>
      <c r="C3" s="1064"/>
      <c r="D3" s="1059">
        <f>ปร.6!A5</f>
        <v>45831</v>
      </c>
      <c r="E3" s="1059"/>
      <c r="F3" s="1059"/>
      <c r="G3" s="1059"/>
      <c r="H3" s="1059"/>
      <c r="I3" s="1059"/>
      <c r="J3" s="447"/>
      <c r="K3" s="445"/>
    </row>
    <row r="4" spans="1:29" s="443" customFormat="1" ht="21.75" customHeight="1">
      <c r="A4" s="443" t="s">
        <v>869</v>
      </c>
      <c r="C4" s="462"/>
      <c r="E4" s="450"/>
      <c r="F4" s="450"/>
      <c r="G4" s="450"/>
      <c r="H4" s="450"/>
      <c r="I4" s="450"/>
      <c r="J4" s="30" t="s">
        <v>16</v>
      </c>
    </row>
    <row r="5" spans="1:29" ht="21.75" customHeight="1">
      <c r="A5" s="1062" t="s">
        <v>1</v>
      </c>
      <c r="B5" s="1062" t="s">
        <v>2</v>
      </c>
      <c r="C5" s="1065" t="s">
        <v>3</v>
      </c>
      <c r="D5" s="1062" t="s">
        <v>4</v>
      </c>
      <c r="E5" s="1067" t="s">
        <v>17</v>
      </c>
      <c r="F5" s="1067"/>
      <c r="G5" s="1067" t="s">
        <v>18</v>
      </c>
      <c r="H5" s="1067"/>
      <c r="I5" s="1060" t="s">
        <v>19</v>
      </c>
      <c r="J5" s="1062" t="s">
        <v>7</v>
      </c>
      <c r="Y5" s="321"/>
      <c r="Z5" s="321"/>
      <c r="AA5" s="321"/>
      <c r="AB5" s="320"/>
      <c r="AC5" s="320"/>
    </row>
    <row r="6" spans="1:29" ht="21.75" customHeight="1">
      <c r="A6" s="1063"/>
      <c r="B6" s="1063"/>
      <c r="C6" s="1066"/>
      <c r="D6" s="1063"/>
      <c r="E6" s="451" t="s">
        <v>5</v>
      </c>
      <c r="F6" s="451" t="s">
        <v>6</v>
      </c>
      <c r="G6" s="451" t="s">
        <v>5</v>
      </c>
      <c r="H6" s="451" t="s">
        <v>6</v>
      </c>
      <c r="I6" s="1061"/>
      <c r="J6" s="1063"/>
      <c r="Y6" s="321"/>
      <c r="Z6" s="321"/>
      <c r="AA6" s="321"/>
      <c r="AB6" s="320"/>
      <c r="AC6" s="320"/>
    </row>
    <row r="7" spans="1:29" ht="21.75" customHeight="1">
      <c r="A7" s="419"/>
      <c r="B7" s="442" t="s">
        <v>865</v>
      </c>
      <c r="C7" s="463"/>
      <c r="D7" s="419"/>
      <c r="E7" s="452"/>
      <c r="F7" s="452"/>
      <c r="G7" s="452"/>
      <c r="H7" s="452"/>
      <c r="I7" s="452"/>
      <c r="J7" s="419"/>
      <c r="Y7" s="321"/>
      <c r="Z7" s="321"/>
      <c r="AA7" s="321"/>
      <c r="AB7" s="320"/>
      <c r="AC7" s="320"/>
    </row>
    <row r="8" spans="1:29" s="332" customFormat="1" ht="21.75" customHeight="1">
      <c r="A8" s="351">
        <v>1</v>
      </c>
      <c r="B8" s="352" t="s">
        <v>21</v>
      </c>
      <c r="C8" s="464"/>
      <c r="D8" s="439" t="s">
        <v>11</v>
      </c>
      <c r="E8" s="453"/>
      <c r="F8" s="453"/>
      <c r="G8" s="453"/>
      <c r="H8" s="453"/>
      <c r="I8" s="453" t="e">
        <f>I57</f>
        <v>#REF!</v>
      </c>
      <c r="J8" s="503" t="s">
        <v>1426</v>
      </c>
      <c r="Y8" s="441" t="s">
        <v>864</v>
      </c>
      <c r="Z8" s="440">
        <v>22327</v>
      </c>
      <c r="AA8" s="321" t="s">
        <v>863</v>
      </c>
      <c r="AB8" s="320"/>
      <c r="AC8" s="437"/>
    </row>
    <row r="9" spans="1:29" s="332" customFormat="1" ht="21.75" customHeight="1">
      <c r="A9" s="351">
        <v>2</v>
      </c>
      <c r="B9" s="352" t="s">
        <v>22</v>
      </c>
      <c r="C9" s="464"/>
      <c r="D9" s="439" t="s">
        <v>11</v>
      </c>
      <c r="E9" s="453"/>
      <c r="F9" s="453"/>
      <c r="G9" s="453"/>
      <c r="H9" s="453"/>
      <c r="I9" s="453" t="e">
        <f>I74</f>
        <v>#REF!</v>
      </c>
      <c r="J9" s="503" t="s">
        <v>1427</v>
      </c>
      <c r="Y9" s="441"/>
      <c r="Z9" s="321"/>
      <c r="AA9" s="321"/>
      <c r="AB9" s="320"/>
      <c r="AC9" s="437"/>
    </row>
    <row r="10" spans="1:29" s="332" customFormat="1" ht="21.75" customHeight="1">
      <c r="A10" s="351">
        <v>3</v>
      </c>
      <c r="B10" s="352" t="s">
        <v>23</v>
      </c>
      <c r="C10" s="464"/>
      <c r="D10" s="439" t="s">
        <v>11</v>
      </c>
      <c r="E10" s="453"/>
      <c r="F10" s="453"/>
      <c r="G10" s="453"/>
      <c r="H10" s="453"/>
      <c r="I10" s="453">
        <f>I214</f>
        <v>2193516</v>
      </c>
      <c r="J10" s="503" t="s">
        <v>1429</v>
      </c>
      <c r="Y10" s="441" t="s">
        <v>864</v>
      </c>
      <c r="Z10" s="440">
        <v>22571</v>
      </c>
      <c r="AA10" s="321" t="s">
        <v>863</v>
      </c>
      <c r="AB10" s="320"/>
      <c r="AC10" s="437"/>
    </row>
    <row r="11" spans="1:29" s="332" customFormat="1" ht="21.75" customHeight="1">
      <c r="A11" s="351">
        <v>4</v>
      </c>
      <c r="B11" s="352" t="s">
        <v>24</v>
      </c>
      <c r="C11" s="464"/>
      <c r="D11" s="439" t="s">
        <v>11</v>
      </c>
      <c r="E11" s="453"/>
      <c r="F11" s="453"/>
      <c r="G11" s="453"/>
      <c r="H11" s="453"/>
      <c r="I11" s="453">
        <f>I357</f>
        <v>2476502</v>
      </c>
      <c r="J11" s="503" t="s">
        <v>1430</v>
      </c>
      <c r="Y11" s="441" t="s">
        <v>864</v>
      </c>
      <c r="Z11" s="440">
        <v>22083</v>
      </c>
      <c r="AA11" s="321" t="s">
        <v>863</v>
      </c>
      <c r="AB11" s="320"/>
      <c r="AC11" s="437"/>
    </row>
    <row r="12" spans="1:29" s="332" customFormat="1" ht="21.75" customHeight="1">
      <c r="A12" s="351">
        <v>5</v>
      </c>
      <c r="B12" s="352" t="s">
        <v>25</v>
      </c>
      <c r="C12" s="464"/>
      <c r="D12" s="439" t="s">
        <v>11</v>
      </c>
      <c r="E12" s="453"/>
      <c r="F12" s="453"/>
      <c r="G12" s="453"/>
      <c r="H12" s="453"/>
      <c r="I12" s="453">
        <f>I505</f>
        <v>1012109</v>
      </c>
      <c r="J12" s="503" t="s">
        <v>1431</v>
      </c>
      <c r="Y12" s="441" t="s">
        <v>864</v>
      </c>
      <c r="Z12" s="440">
        <v>22082</v>
      </c>
      <c r="AA12" s="321" t="s">
        <v>863</v>
      </c>
      <c r="AB12" s="320"/>
      <c r="AC12" s="437"/>
    </row>
    <row r="13" spans="1:29" s="332" customFormat="1" ht="21.75" customHeight="1">
      <c r="A13" s="351">
        <v>6</v>
      </c>
      <c r="B13" s="352" t="s">
        <v>769</v>
      </c>
      <c r="C13" s="464"/>
      <c r="D13" s="439"/>
      <c r="E13" s="453"/>
      <c r="F13" s="453"/>
      <c r="G13" s="453"/>
      <c r="H13" s="453"/>
      <c r="I13" s="453"/>
      <c r="J13" s="438"/>
      <c r="Y13" s="321"/>
      <c r="Z13" s="321"/>
      <c r="AA13" s="321"/>
      <c r="AB13" s="320"/>
      <c r="AC13" s="437"/>
    </row>
    <row r="14" spans="1:29" s="332" customFormat="1" ht="21.75" customHeight="1">
      <c r="A14" s="331"/>
      <c r="B14" s="352"/>
      <c r="C14" s="464"/>
      <c r="D14" s="439"/>
      <c r="E14" s="453"/>
      <c r="F14" s="453"/>
      <c r="G14" s="453"/>
      <c r="H14" s="453"/>
      <c r="I14" s="453"/>
      <c r="J14" s="438"/>
      <c r="Y14" s="321"/>
      <c r="Z14" s="321"/>
      <c r="AA14" s="321"/>
      <c r="AB14" s="320"/>
      <c r="AC14" s="437"/>
    </row>
    <row r="15" spans="1:29" s="332" customFormat="1" ht="21.75" customHeight="1">
      <c r="A15" s="331"/>
      <c r="B15" s="352"/>
      <c r="C15" s="464"/>
      <c r="D15" s="439"/>
      <c r="E15" s="453"/>
      <c r="F15" s="453"/>
      <c r="G15" s="453"/>
      <c r="H15" s="453"/>
      <c r="I15" s="453"/>
      <c r="J15" s="438"/>
      <c r="Y15" s="321"/>
      <c r="Z15" s="321"/>
      <c r="AA15" s="321"/>
      <c r="AB15" s="320"/>
      <c r="AC15" s="437"/>
    </row>
    <row r="16" spans="1:29" s="332" customFormat="1" ht="21.75" customHeight="1">
      <c r="A16" s="331"/>
      <c r="B16" s="352"/>
      <c r="C16" s="464"/>
      <c r="D16" s="439"/>
      <c r="E16" s="453"/>
      <c r="F16" s="453"/>
      <c r="G16" s="453"/>
      <c r="H16" s="453"/>
      <c r="I16" s="453"/>
      <c r="J16" s="438"/>
      <c r="Y16" s="321"/>
      <c r="Z16" s="321"/>
      <c r="AA16" s="321"/>
      <c r="AB16" s="320"/>
      <c r="AC16" s="437"/>
    </row>
    <row r="17" spans="1:29" ht="21.75" customHeight="1">
      <c r="A17" s="331"/>
      <c r="B17" s="352"/>
      <c r="C17" s="465"/>
      <c r="D17" s="326"/>
      <c r="E17" s="454"/>
      <c r="F17" s="454"/>
      <c r="G17" s="454"/>
      <c r="H17" s="454"/>
      <c r="I17" s="454"/>
      <c r="J17" s="413"/>
      <c r="L17" s="319"/>
      <c r="Y17" s="321"/>
      <c r="Z17" s="321"/>
      <c r="AA17" s="321"/>
      <c r="AB17" s="320"/>
      <c r="AC17" s="320"/>
    </row>
    <row r="18" spans="1:29" ht="21.75" customHeight="1">
      <c r="A18" s="413"/>
      <c r="B18" s="436"/>
      <c r="C18" s="465"/>
      <c r="D18" s="326"/>
      <c r="E18" s="454"/>
      <c r="F18" s="454"/>
      <c r="G18" s="454"/>
      <c r="H18" s="454"/>
      <c r="I18" s="454"/>
      <c r="J18" s="413"/>
    </row>
    <row r="19" spans="1:29" ht="21.75" customHeight="1">
      <c r="A19" s="413"/>
      <c r="B19" s="436"/>
      <c r="C19" s="465"/>
      <c r="D19" s="326"/>
      <c r="E19" s="454"/>
      <c r="F19" s="454"/>
      <c r="G19" s="454"/>
      <c r="H19" s="454"/>
      <c r="I19" s="454"/>
      <c r="J19" s="413"/>
    </row>
    <row r="20" spans="1:29" ht="21.75" customHeight="1">
      <c r="A20" s="413"/>
      <c r="B20" s="436"/>
      <c r="C20" s="465"/>
      <c r="D20" s="326"/>
      <c r="E20" s="454"/>
      <c r="F20" s="454"/>
      <c r="G20" s="454"/>
      <c r="H20" s="454"/>
      <c r="I20" s="454"/>
      <c r="J20" s="413"/>
    </row>
    <row r="21" spans="1:29" ht="21.75" customHeight="1">
      <c r="A21" s="413"/>
      <c r="B21" s="436"/>
      <c r="C21" s="465"/>
      <c r="D21" s="326"/>
      <c r="E21" s="454"/>
      <c r="F21" s="454"/>
      <c r="G21" s="454"/>
      <c r="H21" s="454"/>
      <c r="I21" s="454"/>
      <c r="J21" s="413"/>
    </row>
    <row r="22" spans="1:29" ht="21.75" customHeight="1">
      <c r="A22" s="413"/>
      <c r="B22" s="436"/>
      <c r="C22" s="465"/>
      <c r="D22" s="326"/>
      <c r="E22" s="454"/>
      <c r="F22" s="454"/>
      <c r="G22" s="454"/>
      <c r="H22" s="454"/>
      <c r="I22" s="454"/>
      <c r="J22" s="413"/>
    </row>
    <row r="23" spans="1:29" ht="21.75" customHeight="1">
      <c r="A23" s="435"/>
      <c r="B23" s="35" t="s">
        <v>26</v>
      </c>
      <c r="C23" s="466"/>
      <c r="D23" s="323"/>
      <c r="E23" s="455"/>
      <c r="F23" s="455"/>
      <c r="G23" s="455"/>
      <c r="H23" s="455"/>
      <c r="I23" s="456" t="e">
        <f>SUM(I8:I22)</f>
        <v>#REF!</v>
      </c>
      <c r="J23" s="435"/>
    </row>
    <row r="24" spans="1:29" s="354" customFormat="1" ht="21.75" customHeight="1">
      <c r="A24" s="337">
        <f>A8</f>
        <v>1</v>
      </c>
      <c r="B24" s="336" t="str">
        <f>B8</f>
        <v>หมวดงานโครงสร้าง</v>
      </c>
      <c r="C24" s="467"/>
      <c r="D24" s="434"/>
      <c r="E24" s="457"/>
      <c r="F24" s="457"/>
      <c r="G24" s="457"/>
      <c r="H24" s="457"/>
      <c r="I24" s="457"/>
      <c r="J24" s="398"/>
      <c r="K24" s="355"/>
      <c r="L24" s="368"/>
      <c r="Y24" s="355"/>
      <c r="Z24" s="355"/>
      <c r="AA24" s="355"/>
    </row>
    <row r="25" spans="1:29" s="430" customFormat="1" ht="21.75" customHeight="1">
      <c r="A25" s="370"/>
      <c r="B25" s="371" t="s">
        <v>873</v>
      </c>
      <c r="C25" s="468">
        <v>2</v>
      </c>
      <c r="D25" s="40" t="s">
        <v>15</v>
      </c>
      <c r="E25" s="458">
        <v>0</v>
      </c>
      <c r="F25" s="458">
        <f t="shared" ref="F25:F47" si="0">ROUND(C25*E25,0)</f>
        <v>0</v>
      </c>
      <c r="G25" s="468">
        <v>15000</v>
      </c>
      <c r="H25" s="468">
        <f t="shared" ref="H25:H47" si="1">ROUND(C25*G25,0)</f>
        <v>30000</v>
      </c>
      <c r="I25" s="468">
        <f t="shared" ref="I25:I47" si="2">F25+H25</f>
        <v>30000</v>
      </c>
      <c r="J25" s="364"/>
      <c r="K25" s="432"/>
      <c r="L25" s="377"/>
      <c r="Y25" s="431"/>
      <c r="Z25" s="431"/>
      <c r="AA25" s="431"/>
    </row>
    <row r="26" spans="1:29" s="430" customFormat="1" ht="21.75" customHeight="1">
      <c r="A26" s="370"/>
      <c r="B26" s="371" t="s">
        <v>874</v>
      </c>
      <c r="C26" s="468">
        <v>2</v>
      </c>
      <c r="D26" s="40" t="s">
        <v>28</v>
      </c>
      <c r="E26" s="458">
        <v>0</v>
      </c>
      <c r="F26" s="458">
        <f t="shared" si="0"/>
        <v>0</v>
      </c>
      <c r="G26" s="468">
        <v>20000</v>
      </c>
      <c r="H26" s="468">
        <f t="shared" si="1"/>
        <v>40000</v>
      </c>
      <c r="I26" s="468">
        <f t="shared" si="2"/>
        <v>40000</v>
      </c>
      <c r="J26" s="364"/>
      <c r="K26" s="432"/>
      <c r="L26" s="377"/>
      <c r="Y26" s="431"/>
      <c r="Z26" s="431"/>
      <c r="AA26" s="431"/>
    </row>
    <row r="27" spans="1:29" s="430" customFormat="1" ht="21.75" customHeight="1">
      <c r="A27" s="370"/>
      <c r="B27" s="371" t="s">
        <v>875</v>
      </c>
      <c r="C27" s="468">
        <v>70</v>
      </c>
      <c r="D27" s="40" t="s">
        <v>28</v>
      </c>
      <c r="E27" s="468">
        <v>6020</v>
      </c>
      <c r="F27" s="468">
        <f t="shared" si="0"/>
        <v>421400</v>
      </c>
      <c r="G27" s="468" t="e">
        <f>ROUND((#REF!/21)*20,0)</f>
        <v>#REF!</v>
      </c>
      <c r="H27" s="468" t="e">
        <f t="shared" si="1"/>
        <v>#REF!</v>
      </c>
      <c r="I27" s="468" t="e">
        <f t="shared" si="2"/>
        <v>#REF!</v>
      </c>
      <c r="J27" s="364"/>
      <c r="K27" s="432"/>
      <c r="L27" s="377"/>
      <c r="Y27" s="431"/>
      <c r="Z27" s="431"/>
      <c r="AA27" s="431"/>
    </row>
    <row r="28" spans="1:29" s="430" customFormat="1" ht="21.75" customHeight="1">
      <c r="A28" s="370"/>
      <c r="B28" s="371" t="s">
        <v>862</v>
      </c>
      <c r="C28" s="468">
        <v>70</v>
      </c>
      <c r="D28" s="40" t="s">
        <v>28</v>
      </c>
      <c r="E28" s="458">
        <v>0</v>
      </c>
      <c r="F28" s="458">
        <f t="shared" si="0"/>
        <v>0</v>
      </c>
      <c r="G28" s="468" t="e">
        <f>#REF!</f>
        <v>#REF!</v>
      </c>
      <c r="H28" s="468" t="e">
        <f t="shared" si="1"/>
        <v>#REF!</v>
      </c>
      <c r="I28" s="468" t="e">
        <f t="shared" si="2"/>
        <v>#REF!</v>
      </c>
      <c r="J28" s="364"/>
      <c r="K28" s="432"/>
      <c r="L28" s="377"/>
      <c r="Y28" s="431"/>
      <c r="Z28" s="431"/>
      <c r="AA28" s="431"/>
    </row>
    <row r="29" spans="1:29" s="430" customFormat="1" ht="21.75" customHeight="1">
      <c r="A29" s="370"/>
      <c r="B29" s="371" t="s">
        <v>29</v>
      </c>
      <c r="C29" s="468">
        <v>124</v>
      </c>
      <c r="D29" s="40" t="s">
        <v>30</v>
      </c>
      <c r="E29" s="458">
        <v>0</v>
      </c>
      <c r="F29" s="458">
        <f t="shared" si="0"/>
        <v>0</v>
      </c>
      <c r="G29" s="33" t="e">
        <f>#REF!</f>
        <v>#REF!</v>
      </c>
      <c r="H29" s="468" t="e">
        <f t="shared" si="1"/>
        <v>#REF!</v>
      </c>
      <c r="I29" s="468" t="e">
        <f t="shared" si="2"/>
        <v>#REF!</v>
      </c>
      <c r="J29" s="364"/>
      <c r="K29" s="432"/>
      <c r="L29" s="377"/>
      <c r="Y29" s="431"/>
      <c r="Z29" s="431"/>
      <c r="AA29" s="431"/>
    </row>
    <row r="30" spans="1:29" s="430" customFormat="1" ht="21.75" customHeight="1">
      <c r="A30" s="370"/>
      <c r="B30" s="371" t="s">
        <v>349</v>
      </c>
      <c r="C30" s="468">
        <v>13</v>
      </c>
      <c r="D30" s="40" t="s">
        <v>30</v>
      </c>
      <c r="E30" s="468">
        <v>430</v>
      </c>
      <c r="F30" s="468">
        <f t="shared" si="0"/>
        <v>5590</v>
      </c>
      <c r="G30" s="468" t="e">
        <f>#REF!</f>
        <v>#REF!</v>
      </c>
      <c r="H30" s="468" t="e">
        <f t="shared" si="1"/>
        <v>#REF!</v>
      </c>
      <c r="I30" s="468" t="e">
        <f t="shared" si="2"/>
        <v>#REF!</v>
      </c>
      <c r="J30" s="364"/>
      <c r="K30" s="432"/>
      <c r="L30" s="377"/>
      <c r="Y30" s="431"/>
      <c r="Z30" s="431"/>
      <c r="AA30" s="431"/>
    </row>
    <row r="31" spans="1:29" s="430" customFormat="1" ht="21.75" customHeight="1">
      <c r="A31" s="370"/>
      <c r="B31" s="371" t="s">
        <v>32</v>
      </c>
      <c r="C31" s="468">
        <v>4</v>
      </c>
      <c r="D31" s="40" t="s">
        <v>30</v>
      </c>
      <c r="E31" s="468">
        <v>1970</v>
      </c>
      <c r="F31" s="468">
        <f t="shared" si="0"/>
        <v>7880</v>
      </c>
      <c r="G31" s="33" t="e">
        <f>#REF!</f>
        <v>#REF!</v>
      </c>
      <c r="H31" s="468" t="e">
        <f t="shared" si="1"/>
        <v>#REF!</v>
      </c>
      <c r="I31" s="468" t="e">
        <f t="shared" si="2"/>
        <v>#REF!</v>
      </c>
      <c r="J31" s="364"/>
      <c r="K31" s="432"/>
      <c r="L31" s="377"/>
      <c r="Y31" s="431"/>
      <c r="Z31" s="431"/>
      <c r="AA31" s="431"/>
    </row>
    <row r="32" spans="1:29" s="430" customFormat="1" ht="21.75" customHeight="1">
      <c r="A32" s="370"/>
      <c r="B32" s="371" t="s">
        <v>876</v>
      </c>
      <c r="C32" s="468">
        <v>276</v>
      </c>
      <c r="D32" s="40" t="s">
        <v>30</v>
      </c>
      <c r="E32" s="468">
        <v>2158</v>
      </c>
      <c r="F32" s="468">
        <f t="shared" si="0"/>
        <v>595608</v>
      </c>
      <c r="G32" s="468" t="e">
        <f>#REF!</f>
        <v>#REF!</v>
      </c>
      <c r="H32" s="468" t="e">
        <f t="shared" si="1"/>
        <v>#REF!</v>
      </c>
      <c r="I32" s="468" t="e">
        <f t="shared" si="2"/>
        <v>#REF!</v>
      </c>
      <c r="J32" s="364"/>
      <c r="K32" s="432"/>
      <c r="L32" s="377"/>
      <c r="Y32" s="431"/>
      <c r="Z32" s="431"/>
      <c r="AA32" s="431"/>
    </row>
    <row r="33" spans="1:27" s="430" customFormat="1" ht="21.75" customHeight="1">
      <c r="A33" s="370"/>
      <c r="B33" s="371" t="s">
        <v>877</v>
      </c>
      <c r="C33" s="468">
        <v>113</v>
      </c>
      <c r="D33" s="40" t="s">
        <v>30</v>
      </c>
      <c r="E33" s="468">
        <v>2258</v>
      </c>
      <c r="F33" s="468">
        <f t="shared" si="0"/>
        <v>255154</v>
      </c>
      <c r="G33" s="468" t="e">
        <f>#REF!</f>
        <v>#REF!</v>
      </c>
      <c r="H33" s="468" t="e">
        <f t="shared" si="1"/>
        <v>#REF!</v>
      </c>
      <c r="I33" s="468" t="e">
        <f t="shared" si="2"/>
        <v>#REF!</v>
      </c>
      <c r="J33" s="364"/>
      <c r="K33" s="432"/>
      <c r="L33" s="377"/>
      <c r="Y33" s="431"/>
      <c r="Z33" s="431"/>
      <c r="AA33" s="431"/>
    </row>
    <row r="34" spans="1:27" s="430" customFormat="1" ht="21.75" customHeight="1">
      <c r="A34" s="370"/>
      <c r="B34" s="371" t="s">
        <v>347</v>
      </c>
      <c r="C34" s="468">
        <v>1747</v>
      </c>
      <c r="D34" s="40" t="s">
        <v>13</v>
      </c>
      <c r="E34" s="468">
        <v>385</v>
      </c>
      <c r="F34" s="468">
        <f t="shared" si="0"/>
        <v>672595</v>
      </c>
      <c r="G34" s="458">
        <v>0</v>
      </c>
      <c r="H34" s="458">
        <f t="shared" si="1"/>
        <v>0</v>
      </c>
      <c r="I34" s="468">
        <f t="shared" si="2"/>
        <v>672595</v>
      </c>
      <c r="J34" s="364"/>
      <c r="K34" s="432"/>
      <c r="L34" s="377"/>
      <c r="Y34" s="431"/>
      <c r="Z34" s="431"/>
      <c r="AA34" s="431"/>
    </row>
    <row r="35" spans="1:27" s="430" customFormat="1" ht="21.75" customHeight="1">
      <c r="A35" s="370"/>
      <c r="B35" s="371" t="s">
        <v>34</v>
      </c>
      <c r="C35" s="468">
        <v>3493</v>
      </c>
      <c r="D35" s="40" t="s">
        <v>13</v>
      </c>
      <c r="E35" s="458">
        <v>0</v>
      </c>
      <c r="F35" s="458">
        <f t="shared" si="0"/>
        <v>0</v>
      </c>
      <c r="G35" s="468" t="e">
        <f>#REF!</f>
        <v>#REF!</v>
      </c>
      <c r="H35" s="468" t="e">
        <f t="shared" si="1"/>
        <v>#REF!</v>
      </c>
      <c r="I35" s="468" t="e">
        <f t="shared" si="2"/>
        <v>#REF!</v>
      </c>
      <c r="J35" s="364"/>
      <c r="K35" s="432"/>
      <c r="L35" s="377"/>
      <c r="Y35" s="431"/>
      <c r="Z35" s="431"/>
      <c r="AA35" s="431"/>
    </row>
    <row r="36" spans="1:27" s="430" customFormat="1" ht="21.75" customHeight="1">
      <c r="A36" s="370"/>
      <c r="B36" s="371" t="s">
        <v>35</v>
      </c>
      <c r="C36" s="468">
        <v>526</v>
      </c>
      <c r="D36" s="40" t="s">
        <v>36</v>
      </c>
      <c r="E36" s="468">
        <v>256</v>
      </c>
      <c r="F36" s="468">
        <f t="shared" si="0"/>
        <v>134656</v>
      </c>
      <c r="G36" s="458">
        <v>0</v>
      </c>
      <c r="H36" s="458">
        <f t="shared" si="1"/>
        <v>0</v>
      </c>
      <c r="I36" s="468">
        <f t="shared" si="2"/>
        <v>134656</v>
      </c>
      <c r="J36" s="364"/>
      <c r="K36" s="432"/>
      <c r="L36" s="377"/>
      <c r="Y36" s="431"/>
      <c r="Z36" s="431"/>
      <c r="AA36" s="431"/>
    </row>
    <row r="37" spans="1:27" s="430" customFormat="1" ht="21.75" customHeight="1">
      <c r="A37" s="370"/>
      <c r="B37" s="371" t="s">
        <v>861</v>
      </c>
      <c r="C37" s="468">
        <v>989</v>
      </c>
      <c r="D37" s="40" t="s">
        <v>28</v>
      </c>
      <c r="E37" s="468">
        <v>65</v>
      </c>
      <c r="F37" s="468">
        <f t="shared" si="0"/>
        <v>64285</v>
      </c>
      <c r="G37" s="458">
        <v>0</v>
      </c>
      <c r="H37" s="458">
        <f t="shared" si="1"/>
        <v>0</v>
      </c>
      <c r="I37" s="468">
        <f t="shared" si="2"/>
        <v>64285</v>
      </c>
      <c r="J37" s="364"/>
      <c r="K37" s="432"/>
      <c r="L37" s="377"/>
      <c r="Y37" s="431"/>
      <c r="Z37" s="431"/>
      <c r="AA37" s="431"/>
    </row>
    <row r="38" spans="1:27" s="430" customFormat="1" ht="21.75" customHeight="1">
      <c r="A38" s="370"/>
      <c r="B38" s="371" t="s">
        <v>38</v>
      </c>
      <c r="C38" s="468">
        <v>876</v>
      </c>
      <c r="D38" s="40" t="s">
        <v>39</v>
      </c>
      <c r="E38" s="468">
        <v>32.71</v>
      </c>
      <c r="F38" s="468">
        <f t="shared" si="0"/>
        <v>28654</v>
      </c>
      <c r="G38" s="458">
        <v>0</v>
      </c>
      <c r="H38" s="458">
        <f t="shared" si="1"/>
        <v>0</v>
      </c>
      <c r="I38" s="468">
        <f t="shared" si="2"/>
        <v>28654</v>
      </c>
      <c r="J38" s="364"/>
      <c r="K38" s="432"/>
      <c r="L38" s="377"/>
      <c r="Y38" s="431"/>
      <c r="Z38" s="431"/>
      <c r="AA38" s="431"/>
    </row>
    <row r="39" spans="1:27" s="430" customFormat="1" ht="21.75" customHeight="1">
      <c r="A39" s="370"/>
      <c r="B39" s="39" t="s">
        <v>40</v>
      </c>
      <c r="C39" s="468">
        <v>2357</v>
      </c>
      <c r="D39" s="40" t="s">
        <v>39</v>
      </c>
      <c r="E39" s="468">
        <v>25.26</v>
      </c>
      <c r="F39" s="468">
        <f t="shared" si="0"/>
        <v>59538</v>
      </c>
      <c r="G39" s="468" t="e">
        <f>ROUND((#REF!/1000),2)</f>
        <v>#REF!</v>
      </c>
      <c r="H39" s="468" t="e">
        <f t="shared" si="1"/>
        <v>#REF!</v>
      </c>
      <c r="I39" s="468" t="e">
        <f t="shared" si="2"/>
        <v>#REF!</v>
      </c>
      <c r="J39" s="364"/>
      <c r="K39" s="432"/>
      <c r="L39" s="377"/>
      <c r="Y39" s="431"/>
      <c r="Z39" s="431"/>
      <c r="AA39" s="431"/>
    </row>
    <row r="40" spans="1:27" s="430" customFormat="1" ht="21.75" customHeight="1">
      <c r="A40" s="433"/>
      <c r="B40" s="253" t="s">
        <v>41</v>
      </c>
      <c r="C40" s="482">
        <v>13977</v>
      </c>
      <c r="D40" s="42" t="s">
        <v>39</v>
      </c>
      <c r="E40" s="469">
        <v>20.04</v>
      </c>
      <c r="F40" s="469">
        <f t="shared" si="0"/>
        <v>280099</v>
      </c>
      <c r="G40" s="469" t="e">
        <f>G39</f>
        <v>#REF!</v>
      </c>
      <c r="H40" s="469" t="e">
        <f t="shared" si="1"/>
        <v>#REF!</v>
      </c>
      <c r="I40" s="469" t="e">
        <f t="shared" si="2"/>
        <v>#REF!</v>
      </c>
      <c r="J40" s="396"/>
      <c r="K40" s="432"/>
      <c r="L40" s="377"/>
      <c r="Y40" s="431"/>
      <c r="Z40" s="431"/>
      <c r="AA40" s="431"/>
    </row>
    <row r="41" spans="1:27" s="430" customFormat="1" ht="21.75" customHeight="1">
      <c r="A41" s="391"/>
      <c r="B41" s="254" t="s">
        <v>42</v>
      </c>
      <c r="C41" s="470">
        <v>1885</v>
      </c>
      <c r="D41" s="43" t="s">
        <v>39</v>
      </c>
      <c r="E41" s="470">
        <v>19.149999999999999</v>
      </c>
      <c r="F41" s="470">
        <f t="shared" si="0"/>
        <v>36098</v>
      </c>
      <c r="G41" s="470" t="e">
        <f>ROUND((#REF!/1000),2)</f>
        <v>#REF!</v>
      </c>
      <c r="H41" s="470" t="e">
        <f t="shared" si="1"/>
        <v>#REF!</v>
      </c>
      <c r="I41" s="470" t="e">
        <f t="shared" si="2"/>
        <v>#REF!</v>
      </c>
      <c r="J41" s="392"/>
      <c r="K41" s="432"/>
      <c r="L41" s="377"/>
      <c r="Y41" s="431"/>
      <c r="Z41" s="431"/>
      <c r="AA41" s="431"/>
    </row>
    <row r="42" spans="1:27" s="430" customFormat="1" ht="21.75" customHeight="1">
      <c r="A42" s="370"/>
      <c r="B42" s="39" t="s">
        <v>43</v>
      </c>
      <c r="C42" s="468">
        <v>6811</v>
      </c>
      <c r="D42" s="40" t="s">
        <v>39</v>
      </c>
      <c r="E42" s="468">
        <v>19.25</v>
      </c>
      <c r="F42" s="468">
        <f t="shared" si="0"/>
        <v>131112</v>
      </c>
      <c r="G42" s="468" t="e">
        <f>G41</f>
        <v>#REF!</v>
      </c>
      <c r="H42" s="468" t="e">
        <f t="shared" si="1"/>
        <v>#REF!</v>
      </c>
      <c r="I42" s="468" t="e">
        <f t="shared" si="2"/>
        <v>#REF!</v>
      </c>
      <c r="J42" s="364"/>
      <c r="K42" s="432"/>
      <c r="L42" s="377"/>
      <c r="Y42" s="431"/>
      <c r="Z42" s="431"/>
      <c r="AA42" s="431"/>
    </row>
    <row r="43" spans="1:27" s="430" customFormat="1" ht="21.75" customHeight="1">
      <c r="A43" s="370"/>
      <c r="B43" s="39" t="s">
        <v>44</v>
      </c>
      <c r="C43" s="483">
        <v>13432</v>
      </c>
      <c r="D43" s="40" t="s">
        <v>39</v>
      </c>
      <c r="E43" s="505">
        <v>19.315000000000001</v>
      </c>
      <c r="F43" s="468">
        <f t="shared" si="0"/>
        <v>259439</v>
      </c>
      <c r="G43" s="468" t="e">
        <f>ROUND((#REF!/1000),2)</f>
        <v>#REF!</v>
      </c>
      <c r="H43" s="468" t="e">
        <f t="shared" si="1"/>
        <v>#REF!</v>
      </c>
      <c r="I43" s="468" t="e">
        <f t="shared" si="2"/>
        <v>#REF!</v>
      </c>
      <c r="J43" s="364"/>
      <c r="K43" s="432"/>
      <c r="L43" s="377"/>
      <c r="Y43" s="431"/>
      <c r="Z43" s="431"/>
      <c r="AA43" s="431"/>
    </row>
    <row r="44" spans="1:27" s="430" customFormat="1" ht="21.75" customHeight="1">
      <c r="A44" s="370"/>
      <c r="B44" s="39" t="s">
        <v>45</v>
      </c>
      <c r="C44" s="483">
        <v>23310</v>
      </c>
      <c r="D44" s="40" t="s">
        <v>39</v>
      </c>
      <c r="E44" s="505">
        <v>19.315000000000001</v>
      </c>
      <c r="F44" s="468">
        <f t="shared" si="0"/>
        <v>450233</v>
      </c>
      <c r="G44" s="468" t="e">
        <f>G43</f>
        <v>#REF!</v>
      </c>
      <c r="H44" s="468" t="e">
        <f t="shared" si="1"/>
        <v>#REF!</v>
      </c>
      <c r="I44" s="468" t="e">
        <f t="shared" si="2"/>
        <v>#REF!</v>
      </c>
      <c r="J44" s="364"/>
      <c r="K44" s="432"/>
      <c r="L44" s="377"/>
      <c r="Y44" s="431"/>
      <c r="Z44" s="431"/>
      <c r="AA44" s="431"/>
    </row>
    <row r="45" spans="1:27" s="430" customFormat="1" ht="21.75" customHeight="1">
      <c r="A45" s="370"/>
      <c r="B45" s="371" t="s">
        <v>46</v>
      </c>
      <c r="C45" s="468">
        <v>1854</v>
      </c>
      <c r="D45" s="40" t="s">
        <v>39</v>
      </c>
      <c r="E45" s="468">
        <v>71.650000000000006</v>
      </c>
      <c r="F45" s="468">
        <f t="shared" si="0"/>
        <v>132839</v>
      </c>
      <c r="G45" s="458">
        <v>0</v>
      </c>
      <c r="H45" s="458">
        <f t="shared" si="1"/>
        <v>0</v>
      </c>
      <c r="I45" s="468">
        <f t="shared" si="2"/>
        <v>132839</v>
      </c>
      <c r="J45" s="364"/>
      <c r="K45" s="432"/>
      <c r="L45" s="377"/>
      <c r="Y45" s="431"/>
      <c r="Z45" s="431"/>
      <c r="AA45" s="431"/>
    </row>
    <row r="46" spans="1:27" s="430" customFormat="1" ht="21.75" customHeight="1">
      <c r="A46" s="370"/>
      <c r="B46" s="371" t="s">
        <v>878</v>
      </c>
      <c r="C46" s="468">
        <v>731</v>
      </c>
      <c r="D46" s="40" t="s">
        <v>13</v>
      </c>
      <c r="E46" s="468">
        <v>270</v>
      </c>
      <c r="F46" s="468">
        <f t="shared" si="0"/>
        <v>197370</v>
      </c>
      <c r="G46" s="468" t="e">
        <f>#REF!</f>
        <v>#REF!</v>
      </c>
      <c r="H46" s="468" t="e">
        <f t="shared" si="1"/>
        <v>#REF!</v>
      </c>
      <c r="I46" s="468" t="e">
        <f t="shared" si="2"/>
        <v>#REF!</v>
      </c>
      <c r="J46" s="364"/>
      <c r="K46" s="432"/>
      <c r="L46" s="377"/>
      <c r="Y46" s="431"/>
      <c r="Z46" s="431"/>
      <c r="AA46" s="431"/>
    </row>
    <row r="47" spans="1:27" s="430" customFormat="1" ht="21.75" customHeight="1">
      <c r="A47" s="370"/>
      <c r="B47" s="371" t="s">
        <v>860</v>
      </c>
      <c r="C47" s="468">
        <v>731</v>
      </c>
      <c r="D47" s="40" t="s">
        <v>13</v>
      </c>
      <c r="E47" s="468">
        <v>166.5</v>
      </c>
      <c r="F47" s="468">
        <f t="shared" si="0"/>
        <v>121712</v>
      </c>
      <c r="G47" s="468" t="e">
        <f>ROUND((#REF!*0.05)+#REF!,0)</f>
        <v>#REF!</v>
      </c>
      <c r="H47" s="468" t="e">
        <f t="shared" si="1"/>
        <v>#REF!</v>
      </c>
      <c r="I47" s="468" t="e">
        <f t="shared" si="2"/>
        <v>#REF!</v>
      </c>
      <c r="J47" s="364"/>
      <c r="K47" s="432"/>
      <c r="L47" s="377"/>
      <c r="Y47" s="431"/>
      <c r="Z47" s="431"/>
      <c r="AA47" s="431"/>
    </row>
    <row r="48" spans="1:27" s="430" customFormat="1" ht="21.75" customHeight="1">
      <c r="A48" s="370"/>
      <c r="B48" s="492" t="s">
        <v>879</v>
      </c>
      <c r="C48" s="468"/>
      <c r="D48" s="40"/>
      <c r="E48" s="468"/>
      <c r="F48" s="468"/>
      <c r="G48" s="468"/>
      <c r="H48" s="468"/>
      <c r="I48" s="468"/>
      <c r="J48" s="364"/>
      <c r="K48" s="432"/>
      <c r="L48" s="377"/>
      <c r="Y48" s="431"/>
      <c r="Z48" s="431"/>
      <c r="AA48" s="431"/>
    </row>
    <row r="49" spans="1:27" s="430" customFormat="1" ht="21.75" customHeight="1">
      <c r="A49" s="370"/>
      <c r="B49" s="371" t="s">
        <v>1019</v>
      </c>
      <c r="C49" s="468">
        <v>1842</v>
      </c>
      <c r="D49" s="40" t="s">
        <v>39</v>
      </c>
      <c r="E49" s="468">
        <v>21</v>
      </c>
      <c r="F49" s="468">
        <f t="shared" ref="F49:F54" si="3">ROUND(C49*E49,0)</f>
        <v>38682</v>
      </c>
      <c r="G49" s="468" t="e">
        <f>#REF!</f>
        <v>#REF!</v>
      </c>
      <c r="H49" s="468" t="e">
        <f t="shared" ref="H49:H54" si="4">ROUND(C49*G49,0)</f>
        <v>#REF!</v>
      </c>
      <c r="I49" s="468" t="e">
        <f t="shared" ref="I49:I54" si="5">F49+H49</f>
        <v>#REF!</v>
      </c>
      <c r="J49" s="364"/>
      <c r="K49" s="432"/>
      <c r="L49" s="377"/>
      <c r="Y49" s="431"/>
      <c r="Z49" s="431"/>
      <c r="AA49" s="431"/>
    </row>
    <row r="50" spans="1:27" s="430" customFormat="1" ht="21.75" customHeight="1">
      <c r="A50" s="370"/>
      <c r="B50" s="371" t="s">
        <v>880</v>
      </c>
      <c r="C50" s="468">
        <v>2342</v>
      </c>
      <c r="D50" s="40" t="s">
        <v>39</v>
      </c>
      <c r="E50" s="468">
        <v>21</v>
      </c>
      <c r="F50" s="468">
        <f t="shared" si="3"/>
        <v>49182</v>
      </c>
      <c r="G50" s="468" t="e">
        <f>#REF!</f>
        <v>#REF!</v>
      </c>
      <c r="H50" s="468" t="e">
        <f t="shared" si="4"/>
        <v>#REF!</v>
      </c>
      <c r="I50" s="468" t="e">
        <f t="shared" si="5"/>
        <v>#REF!</v>
      </c>
      <c r="J50" s="364"/>
      <c r="K50" s="432"/>
      <c r="L50" s="377"/>
      <c r="Y50" s="431"/>
      <c r="Z50" s="431"/>
      <c r="AA50" s="431"/>
    </row>
    <row r="51" spans="1:27" s="430" customFormat="1" ht="21.75" customHeight="1">
      <c r="A51" s="370"/>
      <c r="B51" s="371" t="s">
        <v>882</v>
      </c>
      <c r="C51" s="468">
        <v>119</v>
      </c>
      <c r="D51" s="40" t="s">
        <v>39</v>
      </c>
      <c r="E51" s="468">
        <v>25.8</v>
      </c>
      <c r="F51" s="468">
        <f t="shared" si="3"/>
        <v>3070</v>
      </c>
      <c r="G51" s="468" t="e">
        <f>#REF!</f>
        <v>#REF!</v>
      </c>
      <c r="H51" s="468" t="e">
        <f t="shared" si="4"/>
        <v>#REF!</v>
      </c>
      <c r="I51" s="468" t="e">
        <f t="shared" si="5"/>
        <v>#REF!</v>
      </c>
      <c r="J51" s="364"/>
      <c r="K51" s="432"/>
      <c r="L51" s="377"/>
      <c r="Y51" s="431"/>
      <c r="Z51" s="431"/>
      <c r="AA51" s="431"/>
    </row>
    <row r="52" spans="1:27" s="430" customFormat="1" ht="21.75" customHeight="1">
      <c r="A52" s="370"/>
      <c r="B52" s="371" t="s">
        <v>883</v>
      </c>
      <c r="C52" s="468">
        <v>80</v>
      </c>
      <c r="D52" s="40" t="s">
        <v>47</v>
      </c>
      <c r="E52" s="468">
        <v>26</v>
      </c>
      <c r="F52" s="468">
        <f t="shared" si="3"/>
        <v>2080</v>
      </c>
      <c r="G52" s="458">
        <v>0</v>
      </c>
      <c r="H52" s="458">
        <f t="shared" si="4"/>
        <v>0</v>
      </c>
      <c r="I52" s="468">
        <f t="shared" si="5"/>
        <v>2080</v>
      </c>
      <c r="J52" s="364"/>
      <c r="K52" s="432"/>
      <c r="L52" s="377"/>
      <c r="Y52" s="431"/>
      <c r="Z52" s="431"/>
      <c r="AA52" s="431"/>
    </row>
    <row r="53" spans="1:27" s="430" customFormat="1" ht="21.75" customHeight="1">
      <c r="A53" s="370"/>
      <c r="B53" s="371" t="s">
        <v>48</v>
      </c>
      <c r="C53" s="468">
        <v>218</v>
      </c>
      <c r="D53" s="40" t="s">
        <v>13</v>
      </c>
      <c r="E53" s="468">
        <v>56</v>
      </c>
      <c r="F53" s="468">
        <f t="shared" si="3"/>
        <v>12208</v>
      </c>
      <c r="G53" s="468" t="e">
        <f>#REF!</f>
        <v>#REF!</v>
      </c>
      <c r="H53" s="468" t="e">
        <f t="shared" si="4"/>
        <v>#REF!</v>
      </c>
      <c r="I53" s="468" t="e">
        <f t="shared" si="5"/>
        <v>#REF!</v>
      </c>
      <c r="J53" s="364"/>
      <c r="K53" s="432"/>
      <c r="L53" s="377"/>
      <c r="Y53" s="431"/>
      <c r="Z53" s="431"/>
      <c r="AA53" s="431"/>
    </row>
    <row r="54" spans="1:27" s="430" customFormat="1" ht="21.75" customHeight="1">
      <c r="A54" s="370"/>
      <c r="B54" s="371" t="s">
        <v>881</v>
      </c>
      <c r="C54" s="468">
        <v>218</v>
      </c>
      <c r="D54" s="40" t="s">
        <v>13</v>
      </c>
      <c r="E54" s="468">
        <v>80</v>
      </c>
      <c r="F54" s="468">
        <f t="shared" si="3"/>
        <v>17440</v>
      </c>
      <c r="G54" s="468" t="e">
        <f>G53</f>
        <v>#REF!</v>
      </c>
      <c r="H54" s="468" t="e">
        <f t="shared" si="4"/>
        <v>#REF!</v>
      </c>
      <c r="I54" s="468" t="e">
        <f t="shared" si="5"/>
        <v>#REF!</v>
      </c>
      <c r="J54" s="364"/>
      <c r="K54" s="432"/>
      <c r="L54" s="377"/>
      <c r="Y54" s="431"/>
      <c r="Z54" s="431"/>
      <c r="AA54" s="431"/>
    </row>
    <row r="55" spans="1:27" s="354" customFormat="1" ht="21.75" customHeight="1">
      <c r="A55" s="429"/>
      <c r="B55" s="428"/>
      <c r="C55" s="471"/>
      <c r="D55" s="427"/>
      <c r="E55" s="468"/>
      <c r="F55" s="468"/>
      <c r="G55" s="468"/>
      <c r="H55" s="468"/>
      <c r="I55" s="468"/>
      <c r="J55" s="426"/>
      <c r="K55" s="425"/>
      <c r="L55" s="368"/>
      <c r="Y55" s="355"/>
      <c r="Z55" s="355"/>
      <c r="AA55" s="355"/>
    </row>
    <row r="56" spans="1:27" s="354" customFormat="1" ht="21.75" customHeight="1">
      <c r="A56" s="429"/>
      <c r="B56" s="428"/>
      <c r="C56" s="471"/>
      <c r="D56" s="427"/>
      <c r="E56" s="468"/>
      <c r="F56" s="468"/>
      <c r="G56" s="468"/>
      <c r="H56" s="468"/>
      <c r="I56" s="468"/>
      <c r="J56" s="426"/>
      <c r="K56" s="425"/>
      <c r="L56" s="368"/>
      <c r="Y56" s="355"/>
      <c r="Z56" s="355"/>
      <c r="AA56" s="355"/>
    </row>
    <row r="57" spans="1:27" s="421" customFormat="1" ht="21.75" customHeight="1">
      <c r="A57" s="424"/>
      <c r="B57" s="256" t="str">
        <f>"รวมข้อ "&amp;A24&amp;" "&amp;B24</f>
        <v>รวมข้อ 1 หมวดงานโครงสร้าง</v>
      </c>
      <c r="C57" s="472"/>
      <c r="D57" s="423"/>
      <c r="E57" s="469"/>
      <c r="F57" s="469"/>
      <c r="G57" s="469"/>
      <c r="H57" s="469"/>
      <c r="I57" s="472" t="e">
        <f>SUM(I25:I56)</f>
        <v>#REF!</v>
      </c>
      <c r="J57" s="423"/>
      <c r="Y57" s="422"/>
      <c r="Z57" s="422"/>
      <c r="AA57" s="422"/>
    </row>
    <row r="58" spans="1:27" ht="21.75" customHeight="1">
      <c r="A58" s="484">
        <f>A9</f>
        <v>2</v>
      </c>
      <c r="B58" s="336" t="str">
        <f>B9</f>
        <v>หมวดงานสถาปัตยกรรม</v>
      </c>
      <c r="C58" s="463"/>
      <c r="D58" s="420"/>
      <c r="E58" s="470"/>
      <c r="F58" s="470"/>
      <c r="G58" s="470"/>
      <c r="H58" s="470"/>
      <c r="I58" s="470"/>
      <c r="J58" s="419"/>
    </row>
    <row r="59" spans="1:27" ht="21.75" customHeight="1">
      <c r="A59" s="418"/>
      <c r="B59" s="386" t="s">
        <v>370</v>
      </c>
      <c r="C59" s="473"/>
      <c r="D59" s="416" t="s">
        <v>11</v>
      </c>
      <c r="E59" s="468"/>
      <c r="F59" s="468"/>
      <c r="G59" s="468"/>
      <c r="H59" s="468"/>
      <c r="I59" s="468" t="e">
        <f>I82</f>
        <v>#REF!</v>
      </c>
      <c r="J59" s="328"/>
    </row>
    <row r="60" spans="1:27" ht="21.75" customHeight="1">
      <c r="A60" s="418"/>
      <c r="B60" s="386" t="s">
        <v>371</v>
      </c>
      <c r="C60" s="473"/>
      <c r="D60" s="416" t="s">
        <v>11</v>
      </c>
      <c r="E60" s="468"/>
      <c r="F60" s="468"/>
      <c r="G60" s="468"/>
      <c r="H60" s="468"/>
      <c r="I60" s="468" t="e">
        <f>I91</f>
        <v>#REF!</v>
      </c>
      <c r="J60" s="328"/>
    </row>
    <row r="61" spans="1:27" ht="21.75" customHeight="1">
      <c r="A61" s="418"/>
      <c r="B61" s="386" t="s">
        <v>856</v>
      </c>
      <c r="C61" s="473"/>
      <c r="D61" s="416" t="s">
        <v>11</v>
      </c>
      <c r="E61" s="468"/>
      <c r="F61" s="468"/>
      <c r="G61" s="468"/>
      <c r="H61" s="468"/>
      <c r="I61" s="468" t="e">
        <f>I108</f>
        <v>#REF!</v>
      </c>
      <c r="J61" s="328"/>
    </row>
    <row r="62" spans="1:27" ht="21.75" customHeight="1">
      <c r="A62" s="418"/>
      <c r="B62" s="386" t="s">
        <v>851</v>
      </c>
      <c r="C62" s="473"/>
      <c r="D62" s="416" t="s">
        <v>11</v>
      </c>
      <c r="E62" s="468"/>
      <c r="F62" s="468"/>
      <c r="G62" s="468"/>
      <c r="H62" s="468"/>
      <c r="I62" s="468" t="e">
        <f>I125</f>
        <v>#REF!</v>
      </c>
      <c r="J62" s="328"/>
    </row>
    <row r="63" spans="1:27" ht="21.75" customHeight="1">
      <c r="A63" s="418"/>
      <c r="B63" s="386" t="s">
        <v>859</v>
      </c>
      <c r="C63" s="473"/>
      <c r="D63" s="416" t="s">
        <v>11</v>
      </c>
      <c r="E63" s="468"/>
      <c r="F63" s="468"/>
      <c r="G63" s="468"/>
      <c r="H63" s="468"/>
      <c r="I63" s="468">
        <f>I143</f>
        <v>1706450</v>
      </c>
      <c r="J63" s="328"/>
    </row>
    <row r="64" spans="1:27" ht="21.75" customHeight="1">
      <c r="A64" s="418"/>
      <c r="B64" s="386" t="s">
        <v>846</v>
      </c>
      <c r="C64" s="465"/>
      <c r="D64" s="416" t="s">
        <v>11</v>
      </c>
      <c r="E64" s="468"/>
      <c r="F64" s="468"/>
      <c r="G64" s="468"/>
      <c r="H64" s="468"/>
      <c r="I64" s="468" t="e">
        <f>I161</f>
        <v>#REF!</v>
      </c>
      <c r="J64" s="328"/>
    </row>
    <row r="65" spans="1:28" ht="21.75" customHeight="1">
      <c r="A65" s="413"/>
      <c r="B65" s="386" t="s">
        <v>841</v>
      </c>
      <c r="C65" s="465"/>
      <c r="D65" s="416" t="s">
        <v>11</v>
      </c>
      <c r="E65" s="468"/>
      <c r="F65" s="468"/>
      <c r="G65" s="468"/>
      <c r="H65" s="468"/>
      <c r="I65" s="468" t="e">
        <f>I184</f>
        <v>#REF!</v>
      </c>
      <c r="J65" s="328"/>
    </row>
    <row r="66" spans="1:28" ht="21.75" customHeight="1">
      <c r="A66" s="413"/>
      <c r="B66" s="386" t="s">
        <v>50</v>
      </c>
      <c r="C66" s="465"/>
      <c r="D66" s="416" t="s">
        <v>11</v>
      </c>
      <c r="E66" s="468"/>
      <c r="F66" s="468"/>
      <c r="G66" s="468"/>
      <c r="H66" s="468"/>
      <c r="I66" s="468" t="e">
        <f>I191</f>
        <v>#REF!</v>
      </c>
      <c r="J66" s="328"/>
    </row>
    <row r="67" spans="1:28" ht="21.75" customHeight="1">
      <c r="A67" s="413"/>
      <c r="B67" s="405" t="s">
        <v>375</v>
      </c>
      <c r="C67" s="465"/>
      <c r="D67" s="416" t="s">
        <v>11</v>
      </c>
      <c r="E67" s="468"/>
      <c r="F67" s="468"/>
      <c r="G67" s="468"/>
      <c r="H67" s="468"/>
      <c r="I67" s="468">
        <f>I197</f>
        <v>316980</v>
      </c>
      <c r="J67" s="328"/>
    </row>
    <row r="68" spans="1:28" ht="21.75" customHeight="1">
      <c r="A68" s="413"/>
      <c r="B68" s="386"/>
      <c r="C68" s="465"/>
      <c r="D68" s="416"/>
      <c r="E68" s="468"/>
      <c r="F68" s="468"/>
      <c r="G68" s="468"/>
      <c r="H68" s="468"/>
      <c r="I68" s="468"/>
      <c r="J68" s="328"/>
    </row>
    <row r="69" spans="1:28" ht="21.75" customHeight="1">
      <c r="A69" s="413"/>
      <c r="B69" s="417"/>
      <c r="C69" s="465"/>
      <c r="D69" s="416"/>
      <c r="E69" s="468"/>
      <c r="F69" s="468"/>
      <c r="G69" s="468"/>
      <c r="H69" s="468"/>
      <c r="I69" s="468"/>
      <c r="J69" s="328"/>
    </row>
    <row r="70" spans="1:28" ht="21.75" customHeight="1">
      <c r="A70" s="413"/>
      <c r="B70" s="417"/>
      <c r="C70" s="465"/>
      <c r="D70" s="416"/>
      <c r="E70" s="468"/>
      <c r="F70" s="468"/>
      <c r="G70" s="468"/>
      <c r="H70" s="468"/>
      <c r="I70" s="468"/>
      <c r="J70" s="328"/>
    </row>
    <row r="71" spans="1:28" ht="21.75" customHeight="1">
      <c r="A71" s="413"/>
      <c r="B71" s="415"/>
      <c r="C71" s="474"/>
      <c r="D71" s="414"/>
      <c r="E71" s="468"/>
      <c r="F71" s="468"/>
      <c r="G71" s="468"/>
      <c r="H71" s="468"/>
      <c r="I71" s="468"/>
      <c r="J71" s="413"/>
    </row>
    <row r="72" spans="1:28" ht="21.75" customHeight="1">
      <c r="A72" s="413"/>
      <c r="B72" s="415"/>
      <c r="C72" s="474"/>
      <c r="D72" s="414"/>
      <c r="E72" s="468"/>
      <c r="F72" s="468"/>
      <c r="G72" s="468"/>
      <c r="H72" s="468"/>
      <c r="I72" s="468"/>
      <c r="J72" s="413"/>
    </row>
    <row r="73" spans="1:28" ht="21.75" customHeight="1">
      <c r="A73" s="413"/>
      <c r="B73" s="415"/>
      <c r="C73" s="474"/>
      <c r="D73" s="414"/>
      <c r="E73" s="468"/>
      <c r="F73" s="468"/>
      <c r="G73" s="468"/>
      <c r="H73" s="468"/>
      <c r="I73" s="468"/>
      <c r="J73" s="413"/>
    </row>
    <row r="74" spans="1:28" s="320" customFormat="1" ht="21.75" customHeight="1">
      <c r="A74" s="412"/>
      <c r="B74" s="256" t="str">
        <f>"รวมข้อ "&amp;A58&amp;" "&amp;B58</f>
        <v>รวมข้อ 2 หมวดงานสถาปัตยกรรม</v>
      </c>
      <c r="C74" s="466"/>
      <c r="D74" s="323"/>
      <c r="E74" s="469"/>
      <c r="F74" s="469"/>
      <c r="G74" s="469"/>
      <c r="H74" s="469"/>
      <c r="I74" s="472" t="e">
        <f>SUM(I59:I73)</f>
        <v>#REF!</v>
      </c>
      <c r="J74" s="324"/>
      <c r="Y74" s="321"/>
      <c r="Z74" s="321"/>
      <c r="AA74" s="321"/>
    </row>
    <row r="75" spans="1:28" s="353" customFormat="1" ht="21.75" customHeight="1">
      <c r="A75" s="374"/>
      <c r="B75" s="485" t="str">
        <f>B59</f>
        <v>2.1 งานหลังคา</v>
      </c>
      <c r="C75" s="475"/>
      <c r="D75" s="373"/>
      <c r="E75" s="470"/>
      <c r="F75" s="470" t="s">
        <v>86</v>
      </c>
      <c r="G75" s="470"/>
      <c r="H75" s="470" t="s">
        <v>86</v>
      </c>
      <c r="I75" s="470" t="s">
        <v>86</v>
      </c>
      <c r="J75" s="372"/>
      <c r="K75" s="406"/>
      <c r="Y75" s="356"/>
      <c r="Z75" s="356"/>
      <c r="AA75" s="356"/>
    </row>
    <row r="76" spans="1:28" s="353" customFormat="1" ht="21.75" customHeight="1">
      <c r="A76" s="360"/>
      <c r="B76" s="400" t="s">
        <v>1029</v>
      </c>
      <c r="C76" s="468">
        <v>709</v>
      </c>
      <c r="D76" s="364" t="s">
        <v>330</v>
      </c>
      <c r="E76" s="468">
        <v>50</v>
      </c>
      <c r="F76" s="468">
        <f>ROUND(C76*E76,0)</f>
        <v>35450</v>
      </c>
      <c r="G76" s="458">
        <v>0</v>
      </c>
      <c r="H76" s="458">
        <f>ROUND(C76*G76,0)</f>
        <v>0</v>
      </c>
      <c r="I76" s="468">
        <f>F76+H76</f>
        <v>35450</v>
      </c>
      <c r="J76" s="363"/>
      <c r="Y76" s="362"/>
      <c r="Z76" s="362"/>
      <c r="AA76" s="362"/>
      <c r="AB76" s="361"/>
    </row>
    <row r="77" spans="1:28" s="353" customFormat="1" ht="21.75" customHeight="1">
      <c r="A77" s="360"/>
      <c r="B77" s="400" t="s">
        <v>1025</v>
      </c>
      <c r="C77" s="468">
        <f>+C76*2</f>
        <v>1418</v>
      </c>
      <c r="D77" s="364" t="s">
        <v>84</v>
      </c>
      <c r="E77" s="468">
        <v>3</v>
      </c>
      <c r="F77" s="468">
        <f>ROUND(C77*E77,0)</f>
        <v>4254</v>
      </c>
      <c r="G77" s="458">
        <v>0</v>
      </c>
      <c r="H77" s="458">
        <f>ROUND(C77*G77,0)</f>
        <v>0</v>
      </c>
      <c r="I77" s="468">
        <f>F77+H77</f>
        <v>4254</v>
      </c>
      <c r="J77" s="363"/>
      <c r="Y77" s="362"/>
      <c r="Z77" s="362"/>
      <c r="AA77" s="362"/>
      <c r="AB77" s="361"/>
    </row>
    <row r="78" spans="1:28" s="353" customFormat="1" ht="21.75" customHeight="1">
      <c r="A78" s="360"/>
      <c r="B78" s="400" t="s">
        <v>1026</v>
      </c>
      <c r="C78" s="468">
        <v>310</v>
      </c>
      <c r="D78" s="364" t="s">
        <v>13</v>
      </c>
      <c r="E78" s="458">
        <v>0</v>
      </c>
      <c r="F78" s="458">
        <f>ROUND(C78*E78,0)</f>
        <v>0</v>
      </c>
      <c r="G78" s="468" t="e">
        <f>#REF!</f>
        <v>#REF!</v>
      </c>
      <c r="H78" s="468" t="e">
        <f>ROUND(C78*G78,0)</f>
        <v>#REF!</v>
      </c>
      <c r="I78" s="468" t="e">
        <f>F78+H78</f>
        <v>#REF!</v>
      </c>
      <c r="J78" s="363"/>
      <c r="Y78" s="362"/>
      <c r="Z78" s="362"/>
      <c r="AA78" s="362"/>
      <c r="AB78" s="361"/>
    </row>
    <row r="79" spans="1:28" s="353" customFormat="1" ht="21.75" customHeight="1">
      <c r="A79" s="360"/>
      <c r="B79" s="365"/>
      <c r="C79" s="468"/>
      <c r="D79" s="364"/>
      <c r="E79" s="468"/>
      <c r="F79" s="468"/>
      <c r="G79" s="468"/>
      <c r="H79" s="468"/>
      <c r="I79" s="468"/>
      <c r="J79" s="363"/>
      <c r="Y79" s="362"/>
      <c r="Z79" s="362"/>
      <c r="AA79" s="362"/>
      <c r="AB79" s="361"/>
    </row>
    <row r="80" spans="1:28" s="353" customFormat="1" ht="21.75" customHeight="1">
      <c r="A80" s="360"/>
      <c r="B80" s="365"/>
      <c r="C80" s="468"/>
      <c r="D80" s="364"/>
      <c r="E80" s="468"/>
      <c r="F80" s="468"/>
      <c r="G80" s="468"/>
      <c r="H80" s="468"/>
      <c r="I80" s="468"/>
      <c r="J80" s="363"/>
      <c r="Y80" s="362"/>
      <c r="Z80" s="362"/>
      <c r="AA80" s="362"/>
      <c r="AB80" s="361"/>
    </row>
    <row r="81" spans="1:28" s="353" customFormat="1" ht="21.75" customHeight="1">
      <c r="A81" s="360"/>
      <c r="B81" s="365"/>
      <c r="C81" s="468"/>
      <c r="D81" s="364"/>
      <c r="E81" s="468"/>
      <c r="F81" s="468"/>
      <c r="G81" s="468"/>
      <c r="H81" s="468"/>
      <c r="I81" s="468"/>
      <c r="J81" s="363"/>
      <c r="Y81" s="362"/>
      <c r="Z81" s="362"/>
      <c r="AA81" s="362"/>
      <c r="AB81" s="361"/>
    </row>
    <row r="82" spans="1:28" s="401" customFormat="1" ht="21.75" customHeight="1">
      <c r="A82" s="358"/>
      <c r="B82" s="46" t="str">
        <f>"รวมข้อ "&amp;B75</f>
        <v>รวมข้อ 2.1 งานหลังคา</v>
      </c>
      <c r="C82" s="468"/>
      <c r="D82" s="359"/>
      <c r="E82" s="468"/>
      <c r="F82" s="468"/>
      <c r="G82" s="468"/>
      <c r="H82" s="468"/>
      <c r="I82" s="468" t="e">
        <f>SUM(I76:I81)</f>
        <v>#REF!</v>
      </c>
      <c r="J82" s="388"/>
      <c r="Y82" s="402"/>
      <c r="Z82" s="402"/>
      <c r="AA82" s="402"/>
    </row>
    <row r="83" spans="1:28" s="353" customFormat="1" ht="21.75" customHeight="1">
      <c r="A83" s="411"/>
      <c r="B83" s="486" t="str">
        <f>B60</f>
        <v>2.2 งานฝ้าเพดาน</v>
      </c>
      <c r="C83" s="476"/>
      <c r="D83" s="359"/>
      <c r="E83" s="468"/>
      <c r="F83" s="468" t="s">
        <v>86</v>
      </c>
      <c r="G83" s="468"/>
      <c r="H83" s="468" t="s">
        <v>86</v>
      </c>
      <c r="I83" s="468" t="s">
        <v>86</v>
      </c>
      <c r="J83" s="357"/>
      <c r="K83" s="406"/>
      <c r="Y83" s="356"/>
      <c r="Z83" s="356"/>
      <c r="AA83" s="356"/>
    </row>
    <row r="84" spans="1:28" s="338" customFormat="1" ht="21.75" customHeight="1">
      <c r="A84" s="342"/>
      <c r="B84" s="371" t="s">
        <v>1030</v>
      </c>
      <c r="C84" s="476">
        <v>936</v>
      </c>
      <c r="D84" s="343" t="s">
        <v>13</v>
      </c>
      <c r="E84" s="468">
        <v>237</v>
      </c>
      <c r="F84" s="468">
        <f>ROUND(C84*E84,0)</f>
        <v>221832</v>
      </c>
      <c r="G84" s="468" t="e">
        <f>#REF!</f>
        <v>#REF!</v>
      </c>
      <c r="H84" s="468" t="e">
        <f>ROUND(C84*G84,0)</f>
        <v>#REF!</v>
      </c>
      <c r="I84" s="468" t="e">
        <f>F84+H84</f>
        <v>#REF!</v>
      </c>
      <c r="J84" s="342"/>
      <c r="Y84" s="339"/>
      <c r="Z84" s="339"/>
      <c r="AA84" s="339"/>
    </row>
    <row r="85" spans="1:28" s="338" customFormat="1" ht="21.75" customHeight="1">
      <c r="A85" s="342"/>
      <c r="B85" s="410" t="s">
        <v>858</v>
      </c>
      <c r="C85" s="476"/>
      <c r="D85" s="343"/>
      <c r="E85" s="468"/>
      <c r="F85" s="468"/>
      <c r="G85" s="468"/>
      <c r="H85" s="468"/>
      <c r="I85" s="468"/>
      <c r="J85" s="342"/>
      <c r="Y85" s="339"/>
      <c r="Z85" s="339"/>
      <c r="AA85" s="339"/>
    </row>
    <row r="86" spans="1:28" s="338" customFormat="1" ht="21.75" customHeight="1">
      <c r="A86" s="342"/>
      <c r="B86" s="371" t="s">
        <v>1031</v>
      </c>
      <c r="C86" s="476">
        <v>321</v>
      </c>
      <c r="D86" s="343" t="s">
        <v>13</v>
      </c>
      <c r="E86" s="468">
        <v>260</v>
      </c>
      <c r="F86" s="468">
        <f>ROUND(C86*E86,0)</f>
        <v>83460</v>
      </c>
      <c r="G86" s="468" t="e">
        <f>#REF!</f>
        <v>#REF!</v>
      </c>
      <c r="H86" s="468" t="e">
        <f>ROUND(C86*G86,0)</f>
        <v>#REF!</v>
      </c>
      <c r="I86" s="468" t="e">
        <f>F86+H86</f>
        <v>#REF!</v>
      </c>
      <c r="J86" s="342"/>
      <c r="Y86" s="339"/>
      <c r="Z86" s="339"/>
      <c r="AA86" s="339"/>
    </row>
    <row r="87" spans="1:28" s="338" customFormat="1" ht="21.75" customHeight="1">
      <c r="A87" s="342"/>
      <c r="B87" s="410" t="s">
        <v>1032</v>
      </c>
      <c r="C87" s="476"/>
      <c r="D87" s="343"/>
      <c r="E87" s="468"/>
      <c r="F87" s="468"/>
      <c r="G87" s="468"/>
      <c r="H87" s="468"/>
      <c r="I87" s="468"/>
      <c r="J87" s="342"/>
      <c r="Y87" s="339"/>
      <c r="Z87" s="339"/>
      <c r="AA87" s="339"/>
    </row>
    <row r="88" spans="1:28" s="338" customFormat="1" ht="21.75" customHeight="1">
      <c r="A88" s="342"/>
      <c r="B88" s="371" t="s">
        <v>857</v>
      </c>
      <c r="C88" s="476">
        <v>76</v>
      </c>
      <c r="D88" s="343" t="s">
        <v>13</v>
      </c>
      <c r="E88" s="468">
        <v>68</v>
      </c>
      <c r="F88" s="468">
        <f>ROUND(C88*E88,0)</f>
        <v>5168</v>
      </c>
      <c r="G88" s="468" t="e">
        <f>ROUND(#REF!*0.5,0)</f>
        <v>#REF!</v>
      </c>
      <c r="H88" s="468" t="e">
        <f>ROUND(C88*G88,0)</f>
        <v>#REF!</v>
      </c>
      <c r="I88" s="468" t="e">
        <f>F88+H88</f>
        <v>#REF!</v>
      </c>
      <c r="J88" s="342"/>
      <c r="Y88" s="339"/>
      <c r="Z88" s="339"/>
      <c r="AA88" s="339"/>
    </row>
    <row r="89" spans="1:28" s="353" customFormat="1" ht="21.75" customHeight="1">
      <c r="A89" s="360"/>
      <c r="B89" s="365"/>
      <c r="C89" s="468"/>
      <c r="D89" s="364"/>
      <c r="E89" s="468"/>
      <c r="F89" s="468"/>
      <c r="G89" s="468"/>
      <c r="H89" s="468"/>
      <c r="I89" s="468"/>
      <c r="J89" s="363"/>
      <c r="Y89" s="362"/>
      <c r="Z89" s="362"/>
      <c r="AA89" s="362"/>
      <c r="AB89" s="361"/>
    </row>
    <row r="90" spans="1:28" s="353" customFormat="1" ht="21.75" customHeight="1">
      <c r="A90" s="360"/>
      <c r="B90" s="365"/>
      <c r="C90" s="468"/>
      <c r="D90" s="364"/>
      <c r="E90" s="468"/>
      <c r="F90" s="468"/>
      <c r="G90" s="468"/>
      <c r="H90" s="468"/>
      <c r="I90" s="468"/>
      <c r="J90" s="363"/>
      <c r="Y90" s="362"/>
      <c r="Z90" s="362"/>
      <c r="AA90" s="362"/>
      <c r="AB90" s="361"/>
    </row>
    <row r="91" spans="1:28" s="401" customFormat="1" ht="21.75" customHeight="1">
      <c r="A91" s="379"/>
      <c r="B91" s="255" t="str">
        <f>"รวมข้อ "&amp;B83</f>
        <v>รวมข้อ 2.2 งานฝ้าเพดาน</v>
      </c>
      <c r="C91" s="469"/>
      <c r="D91" s="380"/>
      <c r="E91" s="469"/>
      <c r="F91" s="469"/>
      <c r="G91" s="469"/>
      <c r="H91" s="469"/>
      <c r="I91" s="469" t="e">
        <f>SUM(I84:I90)</f>
        <v>#REF!</v>
      </c>
      <c r="J91" s="378"/>
      <c r="Y91" s="402"/>
      <c r="Z91" s="402"/>
      <c r="AA91" s="402"/>
    </row>
    <row r="92" spans="1:28" s="353" customFormat="1" ht="21.75" customHeight="1">
      <c r="A92" s="374"/>
      <c r="B92" s="485" t="str">
        <f>B61</f>
        <v>2.3 งานผนังและตกแต่ง</v>
      </c>
      <c r="C92" s="470"/>
      <c r="D92" s="373"/>
      <c r="E92" s="470" t="s">
        <v>86</v>
      </c>
      <c r="F92" s="470" t="s">
        <v>86</v>
      </c>
      <c r="G92" s="470" t="s">
        <v>86</v>
      </c>
      <c r="H92" s="470" t="s">
        <v>86</v>
      </c>
      <c r="I92" s="470" t="s">
        <v>86</v>
      </c>
      <c r="J92" s="372"/>
      <c r="Y92" s="356"/>
      <c r="Z92" s="356"/>
      <c r="AA92" s="356"/>
    </row>
    <row r="93" spans="1:28" s="367" customFormat="1" ht="21.75" customHeight="1">
      <c r="A93" s="384"/>
      <c r="B93" s="408" t="s">
        <v>855</v>
      </c>
      <c r="C93" s="477">
        <v>2580</v>
      </c>
      <c r="D93" s="381" t="s">
        <v>13</v>
      </c>
      <c r="E93" s="468">
        <v>282</v>
      </c>
      <c r="F93" s="468">
        <f t="shared" ref="F93:F103" si="6">ROUND(C93*E93,0)</f>
        <v>727560</v>
      </c>
      <c r="G93" s="468" t="e">
        <f>#REF!</f>
        <v>#REF!</v>
      </c>
      <c r="H93" s="468" t="e">
        <f t="shared" ref="H93:H103" si="7">ROUND(C93*G93,0)</f>
        <v>#REF!</v>
      </c>
      <c r="I93" s="468" t="e">
        <f t="shared" ref="I93:I103" si="8">F93+H93</f>
        <v>#REF!</v>
      </c>
      <c r="J93" s="383"/>
      <c r="K93" s="366"/>
      <c r="L93" s="368"/>
      <c r="Y93" s="366"/>
      <c r="Z93" s="366"/>
      <c r="AA93" s="366"/>
    </row>
    <row r="94" spans="1:28" s="367" customFormat="1" ht="21.75" customHeight="1">
      <c r="A94" s="384"/>
      <c r="B94" s="408" t="s">
        <v>854</v>
      </c>
      <c r="C94" s="477">
        <v>387</v>
      </c>
      <c r="D94" s="381" t="s">
        <v>13</v>
      </c>
      <c r="E94" s="468">
        <v>578</v>
      </c>
      <c r="F94" s="468">
        <f t="shared" si="6"/>
        <v>223686</v>
      </c>
      <c r="G94" s="468" t="e">
        <f>#REF!</f>
        <v>#REF!</v>
      </c>
      <c r="H94" s="468" t="e">
        <f t="shared" si="7"/>
        <v>#REF!</v>
      </c>
      <c r="I94" s="468" t="e">
        <f t="shared" si="8"/>
        <v>#REF!</v>
      </c>
      <c r="J94" s="383"/>
      <c r="K94" s="366"/>
      <c r="L94" s="368"/>
      <c r="Y94" s="366"/>
      <c r="Z94" s="366"/>
      <c r="AA94" s="366"/>
    </row>
    <row r="95" spans="1:28" s="367" customFormat="1" ht="21.75" customHeight="1">
      <c r="A95" s="384"/>
      <c r="B95" s="408" t="s">
        <v>1022</v>
      </c>
      <c r="C95" s="477">
        <v>1548</v>
      </c>
      <c r="D95" s="381" t="s">
        <v>14</v>
      </c>
      <c r="E95" s="468">
        <v>115</v>
      </c>
      <c r="F95" s="468">
        <f t="shared" si="6"/>
        <v>178020</v>
      </c>
      <c r="G95" s="468" t="e">
        <f>#REF!</f>
        <v>#REF!</v>
      </c>
      <c r="H95" s="468" t="e">
        <f t="shared" si="7"/>
        <v>#REF!</v>
      </c>
      <c r="I95" s="468" t="e">
        <f t="shared" si="8"/>
        <v>#REF!</v>
      </c>
      <c r="J95" s="383"/>
      <c r="K95" s="366"/>
      <c r="L95" s="368"/>
      <c r="Y95" s="366"/>
      <c r="Z95" s="404"/>
      <c r="AA95" s="366"/>
    </row>
    <row r="96" spans="1:28" s="367" customFormat="1" ht="21.75" customHeight="1">
      <c r="A96" s="384"/>
      <c r="B96" s="408" t="s">
        <v>1023</v>
      </c>
      <c r="C96" s="477">
        <v>232</v>
      </c>
      <c r="D96" s="381" t="s">
        <v>14</v>
      </c>
      <c r="E96" s="468">
        <v>171</v>
      </c>
      <c r="F96" s="468">
        <f t="shared" si="6"/>
        <v>39672</v>
      </c>
      <c r="G96" s="468" t="e">
        <f>#REF!</f>
        <v>#REF!</v>
      </c>
      <c r="H96" s="468" t="e">
        <f t="shared" si="7"/>
        <v>#REF!</v>
      </c>
      <c r="I96" s="468" t="e">
        <f t="shared" si="8"/>
        <v>#REF!</v>
      </c>
      <c r="J96" s="383"/>
      <c r="K96" s="366"/>
      <c r="L96" s="368"/>
      <c r="Y96" s="366"/>
      <c r="Z96" s="404"/>
      <c r="AA96" s="366"/>
    </row>
    <row r="97" spans="1:28" s="367" customFormat="1" ht="21.75" customHeight="1">
      <c r="A97" s="384"/>
      <c r="B97" s="408" t="s">
        <v>1024</v>
      </c>
      <c r="C97" s="477">
        <v>5842</v>
      </c>
      <c r="D97" s="381" t="s">
        <v>13</v>
      </c>
      <c r="E97" s="468">
        <v>68</v>
      </c>
      <c r="F97" s="468">
        <f t="shared" si="6"/>
        <v>397256</v>
      </c>
      <c r="G97" s="468" t="e">
        <f>#REF!</f>
        <v>#REF!</v>
      </c>
      <c r="H97" s="468" t="e">
        <f t="shared" si="7"/>
        <v>#REF!</v>
      </c>
      <c r="I97" s="468" t="e">
        <f t="shared" si="8"/>
        <v>#REF!</v>
      </c>
      <c r="J97" s="383"/>
      <c r="K97" s="366"/>
      <c r="L97" s="368"/>
      <c r="Y97" s="362"/>
      <c r="Z97" s="404"/>
      <c r="AA97" s="362"/>
      <c r="AB97" s="409"/>
    </row>
    <row r="98" spans="1:28" s="367" customFormat="1" ht="21.75" customHeight="1">
      <c r="A98" s="384"/>
      <c r="B98" s="408" t="s">
        <v>1020</v>
      </c>
      <c r="C98" s="477">
        <v>1753</v>
      </c>
      <c r="D98" s="381" t="s">
        <v>13</v>
      </c>
      <c r="E98" s="468">
        <v>68</v>
      </c>
      <c r="F98" s="468">
        <f t="shared" si="6"/>
        <v>119204</v>
      </c>
      <c r="G98" s="468" t="e">
        <f>#REF!</f>
        <v>#REF!</v>
      </c>
      <c r="H98" s="468" t="e">
        <f t="shared" si="7"/>
        <v>#REF!</v>
      </c>
      <c r="I98" s="468" t="e">
        <f t="shared" si="8"/>
        <v>#REF!</v>
      </c>
      <c r="J98" s="383"/>
      <c r="K98" s="366"/>
      <c r="L98" s="368"/>
      <c r="Y98" s="362"/>
      <c r="Z98" s="404"/>
      <c r="AA98" s="362"/>
      <c r="AB98" s="409"/>
    </row>
    <row r="99" spans="1:28" s="367" customFormat="1" ht="21.75" customHeight="1">
      <c r="A99" s="384"/>
      <c r="B99" s="408" t="s">
        <v>1021</v>
      </c>
      <c r="C99" s="477">
        <v>491</v>
      </c>
      <c r="D99" s="381" t="s">
        <v>13</v>
      </c>
      <c r="E99" s="468">
        <v>253</v>
      </c>
      <c r="F99" s="468">
        <f t="shared" si="6"/>
        <v>124223</v>
      </c>
      <c r="G99" s="468" t="e">
        <f>#REF!</f>
        <v>#REF!</v>
      </c>
      <c r="H99" s="468" t="e">
        <f t="shared" si="7"/>
        <v>#REF!</v>
      </c>
      <c r="I99" s="468" t="e">
        <f t="shared" si="8"/>
        <v>#REF!</v>
      </c>
      <c r="J99" s="383"/>
      <c r="K99" s="366"/>
      <c r="L99" s="368"/>
      <c r="Y99" s="366"/>
      <c r="Z99" s="404"/>
    </row>
    <row r="100" spans="1:28" s="367" customFormat="1" ht="21.75" customHeight="1">
      <c r="A100" s="384"/>
      <c r="B100" s="408" t="s">
        <v>1027</v>
      </c>
      <c r="C100" s="477">
        <v>70</v>
      </c>
      <c r="D100" s="381" t="s">
        <v>13</v>
      </c>
      <c r="E100" s="468">
        <v>85</v>
      </c>
      <c r="F100" s="468">
        <f t="shared" si="6"/>
        <v>5950</v>
      </c>
      <c r="G100" s="468" t="e">
        <f>#REF!</f>
        <v>#REF!</v>
      </c>
      <c r="H100" s="468" t="e">
        <f t="shared" si="7"/>
        <v>#REF!</v>
      </c>
      <c r="I100" s="468" t="e">
        <f t="shared" si="8"/>
        <v>#REF!</v>
      </c>
      <c r="J100" s="383"/>
      <c r="K100" s="366"/>
      <c r="L100" s="368"/>
      <c r="Y100" s="366"/>
      <c r="Z100" s="404"/>
    </row>
    <row r="101" spans="1:28" s="353" customFormat="1" ht="21.75" customHeight="1">
      <c r="A101" s="360"/>
      <c r="B101" s="408" t="s">
        <v>853</v>
      </c>
      <c r="C101" s="477">
        <v>516</v>
      </c>
      <c r="D101" s="381" t="s">
        <v>13</v>
      </c>
      <c r="E101" s="468">
        <v>165</v>
      </c>
      <c r="F101" s="468">
        <f t="shared" si="6"/>
        <v>85140</v>
      </c>
      <c r="G101" s="458">
        <v>0</v>
      </c>
      <c r="H101" s="458">
        <f t="shared" si="7"/>
        <v>0</v>
      </c>
      <c r="I101" s="468">
        <f t="shared" si="8"/>
        <v>85140</v>
      </c>
      <c r="J101" s="363"/>
      <c r="Y101" s="366" t="s">
        <v>823</v>
      </c>
      <c r="Z101" s="362"/>
      <c r="AA101" s="362"/>
      <c r="AB101" s="361"/>
    </row>
    <row r="102" spans="1:28" s="353" customFormat="1" ht="21.75" customHeight="1">
      <c r="A102" s="360"/>
      <c r="B102" s="365" t="s">
        <v>1028</v>
      </c>
      <c r="C102" s="468">
        <v>101</v>
      </c>
      <c r="D102" s="343" t="s">
        <v>13</v>
      </c>
      <c r="E102" s="468">
        <v>176</v>
      </c>
      <c r="F102" s="468">
        <f t="shared" si="6"/>
        <v>17776</v>
      </c>
      <c r="G102" s="468" t="e">
        <f>#REF!</f>
        <v>#REF!</v>
      </c>
      <c r="H102" s="468" t="e">
        <f t="shared" si="7"/>
        <v>#REF!</v>
      </c>
      <c r="I102" s="468" t="e">
        <f t="shared" si="8"/>
        <v>#REF!</v>
      </c>
      <c r="J102" s="363"/>
      <c r="Y102" s="362"/>
      <c r="Z102" s="362"/>
      <c r="AA102" s="362"/>
      <c r="AB102" s="361"/>
    </row>
    <row r="103" spans="1:28" s="353" customFormat="1" ht="21.75" customHeight="1">
      <c r="A103" s="360"/>
      <c r="B103" s="365" t="s">
        <v>852</v>
      </c>
      <c r="C103" s="468">
        <v>1130</v>
      </c>
      <c r="D103" s="381" t="s">
        <v>14</v>
      </c>
      <c r="E103" s="468">
        <v>22</v>
      </c>
      <c r="F103" s="468">
        <f t="shared" si="6"/>
        <v>24860</v>
      </c>
      <c r="G103" s="468">
        <v>8</v>
      </c>
      <c r="H103" s="468">
        <f t="shared" si="7"/>
        <v>9040</v>
      </c>
      <c r="I103" s="468">
        <f t="shared" si="8"/>
        <v>33900</v>
      </c>
      <c r="J103" s="363"/>
      <c r="Y103" s="362"/>
      <c r="Z103" s="362"/>
      <c r="AA103" s="362"/>
      <c r="AB103" s="361"/>
    </row>
    <row r="104" spans="1:28" s="353" customFormat="1" ht="21.75" customHeight="1">
      <c r="A104" s="360"/>
      <c r="B104" s="365"/>
      <c r="C104" s="468"/>
      <c r="D104" s="364"/>
      <c r="E104" s="468"/>
      <c r="F104" s="468"/>
      <c r="G104" s="468"/>
      <c r="H104" s="468"/>
      <c r="I104" s="468"/>
      <c r="J104" s="363"/>
      <c r="Y104" s="362"/>
      <c r="Z104" s="362"/>
      <c r="AA104" s="362"/>
      <c r="AB104" s="361"/>
    </row>
    <row r="105" spans="1:28" s="353" customFormat="1" ht="21.75" customHeight="1">
      <c r="A105" s="360"/>
      <c r="B105" s="365"/>
      <c r="C105" s="468"/>
      <c r="D105" s="364"/>
      <c r="E105" s="468"/>
      <c r="F105" s="468"/>
      <c r="G105" s="468"/>
      <c r="H105" s="468"/>
      <c r="I105" s="468"/>
      <c r="J105" s="363"/>
      <c r="Y105" s="362"/>
      <c r="Z105" s="362"/>
      <c r="AA105" s="362"/>
      <c r="AB105" s="361"/>
    </row>
    <row r="106" spans="1:28" s="338" customFormat="1" ht="21.75" customHeight="1">
      <c r="A106" s="342"/>
      <c r="B106" s="344"/>
      <c r="C106" s="476"/>
      <c r="D106" s="343"/>
      <c r="E106" s="468"/>
      <c r="F106" s="468"/>
      <c r="G106" s="468"/>
      <c r="H106" s="468"/>
      <c r="I106" s="468"/>
      <c r="J106" s="342"/>
      <c r="Y106" s="339"/>
      <c r="Z106" s="339"/>
      <c r="AA106" s="339"/>
    </row>
    <row r="107" spans="1:28" s="353" customFormat="1" ht="21.75" customHeight="1">
      <c r="A107" s="360"/>
      <c r="B107" s="365"/>
      <c r="C107" s="468"/>
      <c r="D107" s="364"/>
      <c r="E107" s="468"/>
      <c r="F107" s="468"/>
      <c r="G107" s="468"/>
      <c r="H107" s="468"/>
      <c r="I107" s="468"/>
      <c r="J107" s="363"/>
      <c r="Y107" s="362"/>
      <c r="Z107" s="362"/>
      <c r="AA107" s="362"/>
      <c r="AB107" s="361"/>
    </row>
    <row r="108" spans="1:28" s="401" customFormat="1" ht="21.75" customHeight="1">
      <c r="A108" s="379"/>
      <c r="B108" s="255" t="str">
        <f>"รวมข้อ "&amp;B92</f>
        <v>รวมข้อ 2.3 งานผนังและตกแต่ง</v>
      </c>
      <c r="C108" s="469"/>
      <c r="D108" s="380"/>
      <c r="E108" s="469"/>
      <c r="F108" s="469"/>
      <c r="G108" s="469"/>
      <c r="H108" s="469"/>
      <c r="I108" s="469" t="e">
        <f>SUM(I93:I107)</f>
        <v>#REF!</v>
      </c>
      <c r="J108" s="378"/>
      <c r="Y108" s="402"/>
      <c r="Z108" s="402"/>
      <c r="AA108" s="402"/>
    </row>
    <row r="109" spans="1:28" s="353" customFormat="1" ht="21.75" customHeight="1">
      <c r="A109" s="374"/>
      <c r="B109" s="485" t="str">
        <f>B62</f>
        <v>2.4 งานพื้นและตกแต่ง</v>
      </c>
      <c r="C109" s="467"/>
      <c r="D109" s="407"/>
      <c r="E109" s="470" t="s">
        <v>86</v>
      </c>
      <c r="F109" s="470" t="s">
        <v>86</v>
      </c>
      <c r="G109" s="470" t="s">
        <v>86</v>
      </c>
      <c r="H109" s="470" t="s">
        <v>86</v>
      </c>
      <c r="I109" s="470" t="s">
        <v>86</v>
      </c>
      <c r="J109" s="372"/>
      <c r="K109" s="406"/>
      <c r="Y109" s="356"/>
      <c r="Z109" s="356"/>
      <c r="AA109" s="356"/>
    </row>
    <row r="110" spans="1:28" s="353" customFormat="1" ht="21.75" customHeight="1">
      <c r="A110" s="342"/>
      <c r="B110" s="371" t="s">
        <v>1033</v>
      </c>
      <c r="C110" s="468">
        <v>575</v>
      </c>
      <c r="D110" s="343" t="s">
        <v>13</v>
      </c>
      <c r="E110" s="468">
        <v>470</v>
      </c>
      <c r="F110" s="468">
        <f t="shared" ref="F110:F120" si="9">ROUND(C110*E110,0)</f>
        <v>270250</v>
      </c>
      <c r="G110" s="468" t="e">
        <f>#REF!</f>
        <v>#REF!</v>
      </c>
      <c r="H110" s="468" t="e">
        <f t="shared" ref="H110:H120" si="10">ROUND(C110*G110,0)</f>
        <v>#REF!</v>
      </c>
      <c r="I110" s="468" t="e">
        <f t="shared" ref="I110:I120" si="11">F110+H110</f>
        <v>#REF!</v>
      </c>
      <c r="J110" s="342"/>
      <c r="Y110" s="356"/>
      <c r="Z110" s="356"/>
      <c r="AA110" s="356"/>
    </row>
    <row r="111" spans="1:28" s="353" customFormat="1" ht="21.75" customHeight="1">
      <c r="A111" s="342"/>
      <c r="B111" s="371" t="s">
        <v>1034</v>
      </c>
      <c r="C111" s="468">
        <v>370</v>
      </c>
      <c r="D111" s="343" t="s">
        <v>13</v>
      </c>
      <c r="E111" s="468">
        <v>343</v>
      </c>
      <c r="F111" s="468">
        <f t="shared" si="9"/>
        <v>126910</v>
      </c>
      <c r="G111" s="468" t="e">
        <f>#REF!</f>
        <v>#REF!</v>
      </c>
      <c r="H111" s="468" t="e">
        <f t="shared" si="10"/>
        <v>#REF!</v>
      </c>
      <c r="I111" s="468" t="e">
        <f t="shared" si="11"/>
        <v>#REF!</v>
      </c>
      <c r="J111" s="342"/>
      <c r="Y111" s="356"/>
      <c r="Z111" s="356"/>
      <c r="AA111" s="356"/>
    </row>
    <row r="112" spans="1:28" s="353" customFormat="1" ht="21.75" customHeight="1">
      <c r="A112" s="342"/>
      <c r="B112" s="371" t="s">
        <v>1035</v>
      </c>
      <c r="C112" s="468">
        <v>321</v>
      </c>
      <c r="D112" s="343" t="s">
        <v>13</v>
      </c>
      <c r="E112" s="468">
        <v>280</v>
      </c>
      <c r="F112" s="468">
        <f t="shared" si="9"/>
        <v>89880</v>
      </c>
      <c r="G112" s="468" t="e">
        <f>#REF!</f>
        <v>#REF!</v>
      </c>
      <c r="H112" s="468" t="e">
        <f t="shared" si="10"/>
        <v>#REF!</v>
      </c>
      <c r="I112" s="468" t="e">
        <f t="shared" si="11"/>
        <v>#REF!</v>
      </c>
      <c r="J112" s="342"/>
      <c r="Y112" s="356"/>
      <c r="Z112" s="356"/>
      <c r="AA112" s="356"/>
    </row>
    <row r="113" spans="1:28" s="353" customFormat="1" ht="21.75" customHeight="1">
      <c r="A113" s="360"/>
      <c r="B113" s="371" t="s">
        <v>1036</v>
      </c>
      <c r="C113" s="468">
        <v>73</v>
      </c>
      <c r="D113" s="343" t="s">
        <v>13</v>
      </c>
      <c r="E113" s="468">
        <v>360</v>
      </c>
      <c r="F113" s="468">
        <f t="shared" si="9"/>
        <v>26280</v>
      </c>
      <c r="G113" s="468">
        <v>60</v>
      </c>
      <c r="H113" s="468">
        <f t="shared" si="10"/>
        <v>4380</v>
      </c>
      <c r="I113" s="468">
        <f t="shared" si="11"/>
        <v>30660</v>
      </c>
      <c r="J113" s="363"/>
      <c r="Y113" s="362"/>
      <c r="Z113" s="362"/>
      <c r="AA113" s="362"/>
      <c r="AB113" s="361"/>
    </row>
    <row r="114" spans="1:28" s="353" customFormat="1" ht="21.75" customHeight="1">
      <c r="A114" s="360"/>
      <c r="B114" s="371" t="s">
        <v>1037</v>
      </c>
      <c r="C114" s="468">
        <v>15</v>
      </c>
      <c r="D114" s="343" t="s">
        <v>13</v>
      </c>
      <c r="E114" s="468">
        <v>325</v>
      </c>
      <c r="F114" s="468">
        <f t="shared" si="9"/>
        <v>4875</v>
      </c>
      <c r="G114" s="468" t="e">
        <f>#REF!</f>
        <v>#REF!</v>
      </c>
      <c r="H114" s="468" t="e">
        <f t="shared" si="10"/>
        <v>#REF!</v>
      </c>
      <c r="I114" s="468" t="e">
        <f t="shared" si="11"/>
        <v>#REF!</v>
      </c>
      <c r="J114" s="363"/>
      <c r="Y114" s="362"/>
      <c r="Z114" s="362"/>
      <c r="AA114" s="362"/>
      <c r="AB114" s="361"/>
    </row>
    <row r="115" spans="1:28" s="353" customFormat="1" ht="21.75" customHeight="1">
      <c r="A115" s="360"/>
      <c r="B115" s="371" t="s">
        <v>850</v>
      </c>
      <c r="C115" s="468">
        <v>153</v>
      </c>
      <c r="D115" s="343" t="s">
        <v>13</v>
      </c>
      <c r="E115" s="468">
        <v>65</v>
      </c>
      <c r="F115" s="468">
        <f t="shared" si="9"/>
        <v>9945</v>
      </c>
      <c r="G115" s="468" t="e">
        <f>#REF!</f>
        <v>#REF!</v>
      </c>
      <c r="H115" s="468" t="e">
        <f t="shared" si="10"/>
        <v>#REF!</v>
      </c>
      <c r="I115" s="468" t="e">
        <f t="shared" si="11"/>
        <v>#REF!</v>
      </c>
      <c r="J115" s="363"/>
      <c r="Y115" s="362"/>
      <c r="Z115" s="362"/>
      <c r="AA115" s="362"/>
      <c r="AB115" s="361"/>
    </row>
    <row r="116" spans="1:28" s="353" customFormat="1" ht="21.75" customHeight="1">
      <c r="A116" s="360"/>
      <c r="B116" s="371" t="s">
        <v>1038</v>
      </c>
      <c r="C116" s="468">
        <v>52</v>
      </c>
      <c r="D116" s="343" t="s">
        <v>13</v>
      </c>
      <c r="E116" s="468">
        <v>340</v>
      </c>
      <c r="F116" s="468">
        <f t="shared" si="9"/>
        <v>17680</v>
      </c>
      <c r="G116" s="468" t="e">
        <f>#REF!</f>
        <v>#REF!</v>
      </c>
      <c r="H116" s="468" t="e">
        <f t="shared" si="10"/>
        <v>#REF!</v>
      </c>
      <c r="I116" s="468" t="e">
        <f t="shared" si="11"/>
        <v>#REF!</v>
      </c>
      <c r="J116" s="363"/>
      <c r="Y116" s="362"/>
      <c r="Z116" s="362"/>
      <c r="AA116" s="362"/>
      <c r="AB116" s="361"/>
    </row>
    <row r="117" spans="1:28" s="353" customFormat="1" ht="21.75" customHeight="1">
      <c r="A117" s="360"/>
      <c r="B117" s="371" t="s">
        <v>1039</v>
      </c>
      <c r="C117" s="468">
        <f>+C110+C116</f>
        <v>627</v>
      </c>
      <c r="D117" s="364" t="s">
        <v>13</v>
      </c>
      <c r="E117" s="468">
        <v>99</v>
      </c>
      <c r="F117" s="468">
        <f t="shared" si="9"/>
        <v>62073</v>
      </c>
      <c r="G117" s="468" t="e">
        <f>#REF!</f>
        <v>#REF!</v>
      </c>
      <c r="H117" s="468" t="e">
        <f t="shared" si="10"/>
        <v>#REF!</v>
      </c>
      <c r="I117" s="468" t="e">
        <f t="shared" si="11"/>
        <v>#REF!</v>
      </c>
      <c r="J117" s="363"/>
      <c r="Y117" s="362"/>
      <c r="Z117" s="362"/>
      <c r="AA117" s="362"/>
      <c r="AB117" s="361"/>
    </row>
    <row r="118" spans="1:28" s="353" customFormat="1" ht="21.75" customHeight="1">
      <c r="A118" s="360"/>
      <c r="B118" s="371" t="s">
        <v>849</v>
      </c>
      <c r="C118" s="468">
        <v>481</v>
      </c>
      <c r="D118" s="381" t="s">
        <v>14</v>
      </c>
      <c r="E118" s="468">
        <v>100</v>
      </c>
      <c r="F118" s="468">
        <f t="shared" si="9"/>
        <v>48100</v>
      </c>
      <c r="G118" s="468" t="e">
        <f>#REF!</f>
        <v>#REF!</v>
      </c>
      <c r="H118" s="468" t="e">
        <f t="shared" si="10"/>
        <v>#REF!</v>
      </c>
      <c r="I118" s="468" t="e">
        <f t="shared" si="11"/>
        <v>#REF!</v>
      </c>
      <c r="J118" s="363"/>
      <c r="Y118" s="362"/>
      <c r="Z118" s="362"/>
      <c r="AA118" s="362"/>
      <c r="AB118" s="361"/>
    </row>
    <row r="119" spans="1:28" s="353" customFormat="1" ht="21.75" customHeight="1">
      <c r="A119" s="360"/>
      <c r="B119" s="371" t="s">
        <v>848</v>
      </c>
      <c r="C119" s="468">
        <v>556</v>
      </c>
      <c r="D119" s="381" t="s">
        <v>14</v>
      </c>
      <c r="E119" s="468">
        <v>70</v>
      </c>
      <c r="F119" s="468">
        <f t="shared" si="9"/>
        <v>38920</v>
      </c>
      <c r="G119" s="468" t="e">
        <f>#REF!</f>
        <v>#REF!</v>
      </c>
      <c r="H119" s="468" t="e">
        <f t="shared" si="10"/>
        <v>#REF!</v>
      </c>
      <c r="I119" s="468" t="e">
        <f t="shared" si="11"/>
        <v>#REF!</v>
      </c>
      <c r="J119" s="363"/>
      <c r="Y119" s="362"/>
      <c r="Z119" s="362"/>
      <c r="AA119" s="362"/>
      <c r="AB119" s="361"/>
    </row>
    <row r="120" spans="1:28" s="353" customFormat="1" ht="21.75" customHeight="1">
      <c r="A120" s="360"/>
      <c r="B120" s="371" t="s">
        <v>847</v>
      </c>
      <c r="C120" s="468">
        <v>3</v>
      </c>
      <c r="D120" s="381" t="s">
        <v>14</v>
      </c>
      <c r="E120" s="468">
        <v>120</v>
      </c>
      <c r="F120" s="468">
        <f t="shared" si="9"/>
        <v>360</v>
      </c>
      <c r="G120" s="468" t="e">
        <f>#REF!</f>
        <v>#REF!</v>
      </c>
      <c r="H120" s="468" t="e">
        <f t="shared" si="10"/>
        <v>#REF!</v>
      </c>
      <c r="I120" s="468" t="e">
        <f t="shared" si="11"/>
        <v>#REF!</v>
      </c>
      <c r="J120" s="363"/>
      <c r="Y120" s="362"/>
      <c r="Z120" s="362"/>
      <c r="AA120" s="362"/>
      <c r="AB120" s="361"/>
    </row>
    <row r="121" spans="1:28" s="353" customFormat="1" ht="21.75" customHeight="1">
      <c r="A121" s="360"/>
      <c r="B121" s="365"/>
      <c r="C121" s="468"/>
      <c r="D121" s="364"/>
      <c r="E121" s="468"/>
      <c r="F121" s="468"/>
      <c r="G121" s="468"/>
      <c r="H121" s="468"/>
      <c r="I121" s="468"/>
      <c r="J121" s="363"/>
      <c r="Y121" s="362"/>
      <c r="Z121" s="362"/>
      <c r="AA121" s="362"/>
      <c r="AB121" s="361"/>
    </row>
    <row r="122" spans="1:28" ht="21.75" customHeight="1">
      <c r="A122" s="360"/>
      <c r="B122" s="365"/>
      <c r="C122" s="468"/>
      <c r="D122" s="364"/>
      <c r="E122" s="468"/>
      <c r="F122" s="468"/>
      <c r="G122" s="468"/>
      <c r="H122" s="468"/>
      <c r="I122" s="468"/>
      <c r="J122" s="363"/>
    </row>
    <row r="123" spans="1:28" ht="21.75" customHeight="1">
      <c r="A123" s="360"/>
      <c r="B123" s="365"/>
      <c r="C123" s="468"/>
      <c r="D123" s="364"/>
      <c r="E123" s="468"/>
      <c r="F123" s="468"/>
      <c r="G123" s="468"/>
      <c r="H123" s="468"/>
      <c r="I123" s="468"/>
      <c r="J123" s="363"/>
    </row>
    <row r="124" spans="1:28" ht="21.75" customHeight="1">
      <c r="A124" s="360"/>
      <c r="B124" s="365"/>
      <c r="C124" s="468"/>
      <c r="D124" s="364"/>
      <c r="E124" s="468"/>
      <c r="F124" s="468"/>
      <c r="G124" s="468"/>
      <c r="H124" s="468"/>
      <c r="I124" s="468"/>
      <c r="J124" s="363"/>
    </row>
    <row r="125" spans="1:28" s="401" customFormat="1" ht="21.75" customHeight="1">
      <c r="A125" s="379"/>
      <c r="B125" s="255" t="str">
        <f>"รวมข้อ "&amp;B109</f>
        <v>รวมข้อ 2.4 งานพื้นและตกแต่ง</v>
      </c>
      <c r="C125" s="469"/>
      <c r="D125" s="380"/>
      <c r="E125" s="469"/>
      <c r="F125" s="469"/>
      <c r="G125" s="469"/>
      <c r="H125" s="469"/>
      <c r="I125" s="469" t="e">
        <f>SUM(I110:I124)</f>
        <v>#REF!</v>
      </c>
      <c r="J125" s="378"/>
      <c r="Y125" s="402"/>
      <c r="Z125" s="402"/>
      <c r="AA125" s="402"/>
    </row>
    <row r="126" spans="1:28" s="353" customFormat="1" ht="21.75" customHeight="1">
      <c r="A126" s="399"/>
      <c r="B126" s="485" t="str">
        <f>B63</f>
        <v>2.5 งานประตู - หน้าต่าง พร้อมมุ้งลวด</v>
      </c>
      <c r="C126" s="470"/>
      <c r="D126" s="373"/>
      <c r="E126" s="470"/>
      <c r="F126" s="470"/>
      <c r="G126" s="470"/>
      <c r="H126" s="470"/>
      <c r="I126" s="470"/>
      <c r="J126" s="372"/>
      <c r="Y126" s="366"/>
      <c r="Z126" s="356"/>
      <c r="AA126" s="356"/>
      <c r="AB126" s="356"/>
    </row>
    <row r="127" spans="1:28" s="353" customFormat="1" ht="20.85" customHeight="1">
      <c r="A127" s="342"/>
      <c r="B127" s="400" t="s">
        <v>1043</v>
      </c>
      <c r="C127" s="468">
        <v>1</v>
      </c>
      <c r="D127" s="364" t="s">
        <v>47</v>
      </c>
      <c r="E127" s="468">
        <v>54400</v>
      </c>
      <c r="F127" s="468">
        <f t="shared" ref="F127:F142" si="12">ROUND(C127*E127,0)</f>
        <v>54400</v>
      </c>
      <c r="G127" s="458">
        <v>0</v>
      </c>
      <c r="H127" s="458">
        <f t="shared" ref="H127:H142" si="13">ROUND(C127*G127,0)</f>
        <v>0</v>
      </c>
      <c r="I127" s="468">
        <f t="shared" ref="I127:I142" si="14">F127+H127</f>
        <v>54400</v>
      </c>
      <c r="J127" s="342"/>
      <c r="Y127" s="366" t="s">
        <v>823</v>
      </c>
      <c r="Z127" s="404"/>
      <c r="AA127" s="506">
        <f>ROUND((4.9*2.7)*4100,0)</f>
        <v>54243</v>
      </c>
    </row>
    <row r="128" spans="1:28" s="353" customFormat="1" ht="20.85" customHeight="1">
      <c r="A128" s="360"/>
      <c r="B128" s="400" t="s">
        <v>1040</v>
      </c>
      <c r="C128" s="468">
        <v>2</v>
      </c>
      <c r="D128" s="364" t="s">
        <v>47</v>
      </c>
      <c r="E128" s="468">
        <v>6700</v>
      </c>
      <c r="F128" s="468">
        <f t="shared" si="12"/>
        <v>13400</v>
      </c>
      <c r="G128" s="458">
        <v>0</v>
      </c>
      <c r="H128" s="458">
        <f t="shared" si="13"/>
        <v>0</v>
      </c>
      <c r="I128" s="468">
        <f t="shared" si="14"/>
        <v>13400</v>
      </c>
      <c r="J128" s="363"/>
      <c r="Y128" s="366" t="s">
        <v>823</v>
      </c>
      <c r="Z128" s="362"/>
      <c r="AA128" s="362"/>
      <c r="AB128" s="361"/>
    </row>
    <row r="129" spans="1:28" s="353" customFormat="1" ht="20.85" customHeight="1">
      <c r="A129" s="360"/>
      <c r="B129" s="400" t="s">
        <v>1041</v>
      </c>
      <c r="C129" s="468">
        <v>2</v>
      </c>
      <c r="D129" s="364" t="s">
        <v>47</v>
      </c>
      <c r="E129" s="468">
        <v>7300</v>
      </c>
      <c r="F129" s="468">
        <f t="shared" si="12"/>
        <v>14600</v>
      </c>
      <c r="G129" s="458">
        <v>0</v>
      </c>
      <c r="H129" s="458">
        <f t="shared" si="13"/>
        <v>0</v>
      </c>
      <c r="I129" s="468">
        <f t="shared" si="14"/>
        <v>14600</v>
      </c>
      <c r="J129" s="363"/>
      <c r="Y129" s="366" t="s">
        <v>823</v>
      </c>
      <c r="Z129" s="362"/>
      <c r="AA129" s="362"/>
      <c r="AB129" s="361"/>
    </row>
    <row r="130" spans="1:28" s="353" customFormat="1" ht="20.85" customHeight="1">
      <c r="A130" s="360"/>
      <c r="B130" s="400" t="s">
        <v>1042</v>
      </c>
      <c r="C130" s="468">
        <v>2</v>
      </c>
      <c r="D130" s="364" t="s">
        <v>47</v>
      </c>
      <c r="E130" s="468">
        <v>11150</v>
      </c>
      <c r="F130" s="468">
        <f t="shared" si="12"/>
        <v>22300</v>
      </c>
      <c r="G130" s="458">
        <v>0</v>
      </c>
      <c r="H130" s="458">
        <f t="shared" si="13"/>
        <v>0</v>
      </c>
      <c r="I130" s="468">
        <f t="shared" si="14"/>
        <v>22300</v>
      </c>
      <c r="J130" s="363"/>
      <c r="Y130" s="366" t="s">
        <v>823</v>
      </c>
      <c r="Z130" s="362"/>
      <c r="AA130" s="362"/>
      <c r="AB130" s="361"/>
    </row>
    <row r="131" spans="1:28" s="353" customFormat="1" ht="20.85" customHeight="1">
      <c r="A131" s="360"/>
      <c r="B131" s="400" t="s">
        <v>1044</v>
      </c>
      <c r="C131" s="468">
        <v>4</v>
      </c>
      <c r="D131" s="364" t="s">
        <v>47</v>
      </c>
      <c r="E131" s="468">
        <v>15940</v>
      </c>
      <c r="F131" s="468">
        <f t="shared" si="12"/>
        <v>63760</v>
      </c>
      <c r="G131" s="458">
        <v>0</v>
      </c>
      <c r="H131" s="458">
        <f t="shared" si="13"/>
        <v>0</v>
      </c>
      <c r="I131" s="468">
        <f t="shared" si="14"/>
        <v>63760</v>
      </c>
      <c r="J131" s="363"/>
      <c r="Y131" s="366" t="s">
        <v>823</v>
      </c>
      <c r="Z131" s="362"/>
      <c r="AA131" s="362"/>
      <c r="AB131" s="361"/>
    </row>
    <row r="132" spans="1:28" s="353" customFormat="1" ht="20.85" customHeight="1">
      <c r="A132" s="360"/>
      <c r="B132" s="400" t="s">
        <v>1045</v>
      </c>
      <c r="C132" s="468">
        <v>2</v>
      </c>
      <c r="D132" s="364" t="s">
        <v>47</v>
      </c>
      <c r="E132" s="468">
        <v>17030</v>
      </c>
      <c r="F132" s="468">
        <f t="shared" si="12"/>
        <v>34060</v>
      </c>
      <c r="G132" s="458">
        <v>0</v>
      </c>
      <c r="H132" s="458">
        <f t="shared" si="13"/>
        <v>0</v>
      </c>
      <c r="I132" s="468">
        <f t="shared" si="14"/>
        <v>34060</v>
      </c>
      <c r="J132" s="363"/>
      <c r="Y132" s="366" t="s">
        <v>823</v>
      </c>
      <c r="Z132" s="362"/>
      <c r="AA132" s="362"/>
      <c r="AB132" s="361"/>
    </row>
    <row r="133" spans="1:28" s="353" customFormat="1" ht="20.85" customHeight="1">
      <c r="A133" s="360"/>
      <c r="B133" s="493" t="s">
        <v>1046</v>
      </c>
      <c r="C133" s="468">
        <v>26</v>
      </c>
      <c r="D133" s="364" t="s">
        <v>47</v>
      </c>
      <c r="E133" s="468">
        <v>6500</v>
      </c>
      <c r="F133" s="468">
        <f t="shared" si="12"/>
        <v>169000</v>
      </c>
      <c r="G133" s="458">
        <v>0</v>
      </c>
      <c r="H133" s="458">
        <f t="shared" si="13"/>
        <v>0</v>
      </c>
      <c r="I133" s="468">
        <f t="shared" si="14"/>
        <v>169000</v>
      </c>
      <c r="J133" s="363"/>
      <c r="Y133" s="366" t="s">
        <v>823</v>
      </c>
      <c r="Z133" s="362"/>
      <c r="AA133" s="362"/>
      <c r="AB133" s="361"/>
    </row>
    <row r="134" spans="1:28" s="353" customFormat="1" ht="20.85" customHeight="1">
      <c r="A134" s="360"/>
      <c r="B134" s="400" t="s">
        <v>1047</v>
      </c>
      <c r="C134" s="468">
        <v>26</v>
      </c>
      <c r="D134" s="364" t="s">
        <v>47</v>
      </c>
      <c r="E134" s="468">
        <v>6800</v>
      </c>
      <c r="F134" s="468">
        <f t="shared" si="12"/>
        <v>176800</v>
      </c>
      <c r="G134" s="458">
        <v>0</v>
      </c>
      <c r="H134" s="458">
        <f t="shared" si="13"/>
        <v>0</v>
      </c>
      <c r="I134" s="468">
        <f t="shared" si="14"/>
        <v>176800</v>
      </c>
      <c r="J134" s="363"/>
      <c r="Y134" s="366" t="s">
        <v>823</v>
      </c>
      <c r="Z134" s="362"/>
      <c r="AA134" s="362"/>
      <c r="AB134" s="361"/>
    </row>
    <row r="135" spans="1:28" s="353" customFormat="1" ht="20.85" customHeight="1">
      <c r="A135" s="360"/>
      <c r="B135" s="400" t="s">
        <v>1048</v>
      </c>
      <c r="C135" s="468">
        <v>26</v>
      </c>
      <c r="D135" s="364" t="s">
        <v>47</v>
      </c>
      <c r="E135" s="468">
        <v>10820</v>
      </c>
      <c r="F135" s="468">
        <f t="shared" si="12"/>
        <v>281320</v>
      </c>
      <c r="G135" s="458">
        <v>0</v>
      </c>
      <c r="H135" s="458">
        <f t="shared" si="13"/>
        <v>0</v>
      </c>
      <c r="I135" s="468">
        <f t="shared" si="14"/>
        <v>281320</v>
      </c>
      <c r="J135" s="357"/>
      <c r="Y135" s="366" t="s">
        <v>823</v>
      </c>
      <c r="Z135" s="356"/>
      <c r="AA135" s="356"/>
      <c r="AB135" s="356"/>
    </row>
    <row r="136" spans="1:28" s="353" customFormat="1" ht="20.85" customHeight="1">
      <c r="A136" s="360"/>
      <c r="B136" s="400" t="s">
        <v>1049</v>
      </c>
      <c r="C136" s="468">
        <v>28</v>
      </c>
      <c r="D136" s="364" t="s">
        <v>47</v>
      </c>
      <c r="E136" s="468">
        <v>10920</v>
      </c>
      <c r="F136" s="468">
        <f t="shared" si="12"/>
        <v>305760</v>
      </c>
      <c r="G136" s="458">
        <v>0</v>
      </c>
      <c r="H136" s="458">
        <f t="shared" si="13"/>
        <v>0</v>
      </c>
      <c r="I136" s="468">
        <f t="shared" si="14"/>
        <v>305760</v>
      </c>
      <c r="J136" s="363"/>
      <c r="Y136" s="366" t="s">
        <v>823</v>
      </c>
      <c r="Z136" s="362"/>
      <c r="AA136" s="362"/>
      <c r="AB136" s="361"/>
    </row>
    <row r="137" spans="1:28" s="353" customFormat="1" ht="20.85" customHeight="1">
      <c r="A137" s="360"/>
      <c r="B137" s="400" t="s">
        <v>1050</v>
      </c>
      <c r="C137" s="468">
        <v>15</v>
      </c>
      <c r="D137" s="364" t="s">
        <v>47</v>
      </c>
      <c r="E137" s="468">
        <v>4450</v>
      </c>
      <c r="F137" s="468">
        <f t="shared" si="12"/>
        <v>66750</v>
      </c>
      <c r="G137" s="458">
        <v>0</v>
      </c>
      <c r="H137" s="458">
        <f t="shared" si="13"/>
        <v>0</v>
      </c>
      <c r="I137" s="468">
        <f t="shared" si="14"/>
        <v>66750</v>
      </c>
      <c r="J137" s="363"/>
      <c r="Y137" s="366" t="s">
        <v>823</v>
      </c>
      <c r="Z137" s="362"/>
      <c r="AA137" s="362"/>
      <c r="AB137" s="361"/>
    </row>
    <row r="138" spans="1:28" s="353" customFormat="1" ht="20.85" customHeight="1">
      <c r="A138" s="360"/>
      <c r="B138" s="493" t="s">
        <v>1051</v>
      </c>
      <c r="C138" s="468">
        <v>3</v>
      </c>
      <c r="D138" s="364" t="s">
        <v>47</v>
      </c>
      <c r="E138" s="468">
        <v>30500</v>
      </c>
      <c r="F138" s="468">
        <f t="shared" si="12"/>
        <v>91500</v>
      </c>
      <c r="G138" s="458">
        <v>0</v>
      </c>
      <c r="H138" s="458">
        <f t="shared" si="13"/>
        <v>0</v>
      </c>
      <c r="I138" s="468">
        <f t="shared" si="14"/>
        <v>91500</v>
      </c>
      <c r="J138" s="363"/>
      <c r="Y138" s="366" t="s">
        <v>823</v>
      </c>
      <c r="Z138" s="362"/>
      <c r="AA138" s="362"/>
      <c r="AB138" s="361"/>
    </row>
    <row r="139" spans="1:28" s="353" customFormat="1" ht="20.85" customHeight="1">
      <c r="A139" s="360"/>
      <c r="B139" s="400" t="s">
        <v>1052</v>
      </c>
      <c r="C139" s="468">
        <v>4</v>
      </c>
      <c r="D139" s="364" t="s">
        <v>47</v>
      </c>
      <c r="E139" s="468">
        <v>11600</v>
      </c>
      <c r="F139" s="468">
        <f t="shared" si="12"/>
        <v>46400</v>
      </c>
      <c r="G139" s="458">
        <v>0</v>
      </c>
      <c r="H139" s="458">
        <f t="shared" si="13"/>
        <v>0</v>
      </c>
      <c r="I139" s="468">
        <f t="shared" si="14"/>
        <v>46400</v>
      </c>
      <c r="J139" s="363"/>
      <c r="Y139" s="366" t="s">
        <v>823</v>
      </c>
      <c r="Z139" s="362"/>
      <c r="AA139" s="362"/>
      <c r="AB139" s="361"/>
    </row>
    <row r="140" spans="1:28" s="338" customFormat="1" ht="20.85" customHeight="1">
      <c r="A140" s="342"/>
      <c r="B140" s="400" t="s">
        <v>1053</v>
      </c>
      <c r="C140" s="468">
        <v>1</v>
      </c>
      <c r="D140" s="364" t="s">
        <v>47</v>
      </c>
      <c r="E140" s="468">
        <v>6980</v>
      </c>
      <c r="F140" s="468">
        <f t="shared" si="12"/>
        <v>6980</v>
      </c>
      <c r="G140" s="458">
        <v>0</v>
      </c>
      <c r="H140" s="458">
        <f t="shared" si="13"/>
        <v>0</v>
      </c>
      <c r="I140" s="468">
        <f t="shared" si="14"/>
        <v>6980</v>
      </c>
      <c r="J140" s="342"/>
      <c r="Y140" s="366" t="s">
        <v>823</v>
      </c>
      <c r="Z140" s="339"/>
      <c r="AA140" s="339"/>
    </row>
    <row r="141" spans="1:28" s="353" customFormat="1" ht="20.85" customHeight="1">
      <c r="A141" s="360"/>
      <c r="B141" s="493" t="s">
        <v>1054</v>
      </c>
      <c r="C141" s="468">
        <v>28</v>
      </c>
      <c r="D141" s="364" t="s">
        <v>47</v>
      </c>
      <c r="E141" s="468">
        <v>12720</v>
      </c>
      <c r="F141" s="468">
        <f t="shared" si="12"/>
        <v>356160</v>
      </c>
      <c r="G141" s="458">
        <v>0</v>
      </c>
      <c r="H141" s="458">
        <f t="shared" si="13"/>
        <v>0</v>
      </c>
      <c r="I141" s="468">
        <f t="shared" si="14"/>
        <v>356160</v>
      </c>
      <c r="J141" s="363"/>
      <c r="Y141" s="366" t="s">
        <v>823</v>
      </c>
      <c r="Z141" s="362"/>
      <c r="AA141" s="362"/>
      <c r="AB141" s="361"/>
    </row>
    <row r="142" spans="1:28" s="353" customFormat="1" ht="20.85" customHeight="1">
      <c r="A142" s="360"/>
      <c r="B142" s="400" t="s">
        <v>1055</v>
      </c>
      <c r="C142" s="468">
        <v>2</v>
      </c>
      <c r="D142" s="364" t="s">
        <v>47</v>
      </c>
      <c r="E142" s="468">
        <v>1630</v>
      </c>
      <c r="F142" s="468">
        <f t="shared" si="12"/>
        <v>3260</v>
      </c>
      <c r="G142" s="458">
        <v>0</v>
      </c>
      <c r="H142" s="458">
        <f t="shared" si="13"/>
        <v>0</v>
      </c>
      <c r="I142" s="468">
        <f t="shared" si="14"/>
        <v>3260</v>
      </c>
      <c r="J142" s="363"/>
      <c r="Y142" s="366" t="s">
        <v>823</v>
      </c>
      <c r="Z142" s="362"/>
      <c r="AA142" s="362"/>
      <c r="AB142" s="361"/>
    </row>
    <row r="143" spans="1:28" s="401" customFormat="1" ht="20.85" customHeight="1">
      <c r="A143" s="379"/>
      <c r="B143" s="255" t="str">
        <f>"รวมข้อ "&amp;B126</f>
        <v>รวมข้อ 2.5 งานประตู - หน้าต่าง พร้อมมุ้งลวด</v>
      </c>
      <c r="C143" s="469"/>
      <c r="D143" s="380"/>
      <c r="E143" s="469"/>
      <c r="F143" s="469"/>
      <c r="G143" s="469"/>
      <c r="H143" s="469"/>
      <c r="I143" s="469">
        <f>SUM(I127:I142)</f>
        <v>1706450</v>
      </c>
      <c r="J143" s="378"/>
      <c r="Y143" s="403"/>
      <c r="Z143" s="403"/>
      <c r="AA143" s="402"/>
    </row>
    <row r="144" spans="1:28" s="354" customFormat="1" ht="21.75" customHeight="1">
      <c r="A144" s="394"/>
      <c r="B144" s="487" t="str">
        <f>B64</f>
        <v>2.6 งานสุขภัณฑ์</v>
      </c>
      <c r="C144" s="470"/>
      <c r="D144" s="392"/>
      <c r="E144" s="470"/>
      <c r="F144" s="470" t="s">
        <v>86</v>
      </c>
      <c r="G144" s="470"/>
      <c r="H144" s="470" t="s">
        <v>86</v>
      </c>
      <c r="I144" s="470" t="s">
        <v>86</v>
      </c>
      <c r="J144" s="398"/>
      <c r="K144" s="385"/>
      <c r="L144" s="368"/>
      <c r="Y144" s="366"/>
      <c r="Z144" s="355"/>
      <c r="AA144" s="355"/>
    </row>
    <row r="145" spans="1:28" s="367" customFormat="1" ht="20.85" customHeight="1">
      <c r="A145" s="384" t="s">
        <v>86</v>
      </c>
      <c r="B145" s="371" t="s">
        <v>1056</v>
      </c>
      <c r="C145" s="468">
        <v>28</v>
      </c>
      <c r="D145" s="40" t="s">
        <v>47</v>
      </c>
      <c r="E145" s="468">
        <v>3850</v>
      </c>
      <c r="F145" s="468">
        <f t="shared" ref="F145:F160" si="15">ROUND(C145*E145,0)</f>
        <v>107800</v>
      </c>
      <c r="G145" s="468" t="e">
        <f>#REF!</f>
        <v>#REF!</v>
      </c>
      <c r="H145" s="468" t="e">
        <f t="shared" ref="H145:H160" si="16">ROUND(C145*G145,0)</f>
        <v>#REF!</v>
      </c>
      <c r="I145" s="468" t="e">
        <f t="shared" ref="I145:I160" si="17">F145+H145</f>
        <v>#REF!</v>
      </c>
      <c r="J145" s="383"/>
      <c r="K145" s="366"/>
      <c r="L145" s="368"/>
      <c r="Y145" s="366"/>
      <c r="Z145" s="366"/>
      <c r="AA145" s="366"/>
    </row>
    <row r="146" spans="1:28" s="353" customFormat="1" ht="20.85" customHeight="1">
      <c r="A146" s="360"/>
      <c r="B146" s="371" t="s">
        <v>1057</v>
      </c>
      <c r="C146" s="468">
        <v>28</v>
      </c>
      <c r="D146" s="40" t="s">
        <v>172</v>
      </c>
      <c r="E146" s="468">
        <v>280</v>
      </c>
      <c r="F146" s="468">
        <f t="shared" si="15"/>
        <v>7840</v>
      </c>
      <c r="G146" s="468" t="e">
        <f>#REF!</f>
        <v>#REF!</v>
      </c>
      <c r="H146" s="468" t="e">
        <f t="shared" si="16"/>
        <v>#REF!</v>
      </c>
      <c r="I146" s="468" t="e">
        <f t="shared" si="17"/>
        <v>#REF!</v>
      </c>
      <c r="J146" s="363"/>
      <c r="Y146" s="366"/>
      <c r="Z146" s="356"/>
      <c r="AA146" s="356"/>
    </row>
    <row r="147" spans="1:28" s="367" customFormat="1" ht="20.85" customHeight="1">
      <c r="A147" s="384" t="s">
        <v>86</v>
      </c>
      <c r="B147" s="371" t="s">
        <v>1071</v>
      </c>
      <c r="C147" s="468">
        <v>28</v>
      </c>
      <c r="D147" s="40" t="s">
        <v>172</v>
      </c>
      <c r="E147" s="468">
        <v>250</v>
      </c>
      <c r="F147" s="468">
        <f t="shared" si="15"/>
        <v>7000</v>
      </c>
      <c r="G147" s="468" t="e">
        <f>#REF!</f>
        <v>#REF!</v>
      </c>
      <c r="H147" s="468" t="e">
        <f t="shared" si="16"/>
        <v>#REF!</v>
      </c>
      <c r="I147" s="468" t="e">
        <f t="shared" si="17"/>
        <v>#REF!</v>
      </c>
      <c r="J147" s="383"/>
      <c r="K147" s="366"/>
      <c r="L147" s="368"/>
      <c r="Y147" s="366"/>
      <c r="Z147" s="366"/>
      <c r="AA147" s="366"/>
    </row>
    <row r="148" spans="1:28" s="367" customFormat="1" ht="20.85" customHeight="1">
      <c r="A148" s="384" t="s">
        <v>86</v>
      </c>
      <c r="B148" s="371" t="s">
        <v>1065</v>
      </c>
      <c r="C148" s="468">
        <v>26</v>
      </c>
      <c r="D148" s="40" t="s">
        <v>47</v>
      </c>
      <c r="E148" s="468">
        <v>3150</v>
      </c>
      <c r="F148" s="468">
        <f t="shared" si="15"/>
        <v>81900</v>
      </c>
      <c r="G148" s="468" t="e">
        <f>#REF!</f>
        <v>#REF!</v>
      </c>
      <c r="H148" s="468" t="e">
        <f t="shared" si="16"/>
        <v>#REF!</v>
      </c>
      <c r="I148" s="468" t="e">
        <f t="shared" si="17"/>
        <v>#REF!</v>
      </c>
      <c r="J148" s="383"/>
      <c r="K148" s="366"/>
      <c r="L148" s="368"/>
      <c r="Y148" s="366"/>
      <c r="Z148" s="366"/>
      <c r="AA148" s="366"/>
    </row>
    <row r="149" spans="1:28" s="367" customFormat="1" ht="20.85" customHeight="1">
      <c r="A149" s="384" t="s">
        <v>86</v>
      </c>
      <c r="B149" s="371" t="s">
        <v>1058</v>
      </c>
      <c r="C149" s="468">
        <v>2</v>
      </c>
      <c r="D149" s="40" t="s">
        <v>47</v>
      </c>
      <c r="E149" s="468">
        <v>2750</v>
      </c>
      <c r="F149" s="468">
        <f t="shared" si="15"/>
        <v>5500</v>
      </c>
      <c r="G149" s="468" t="e">
        <f>#REF!</f>
        <v>#REF!</v>
      </c>
      <c r="H149" s="468" t="e">
        <f t="shared" si="16"/>
        <v>#REF!</v>
      </c>
      <c r="I149" s="468" t="e">
        <f t="shared" si="17"/>
        <v>#REF!</v>
      </c>
      <c r="J149" s="383"/>
      <c r="K149" s="366"/>
      <c r="L149" s="368"/>
      <c r="Y149" s="366"/>
      <c r="Z149" s="366"/>
      <c r="AA149" s="366"/>
    </row>
    <row r="150" spans="1:28" s="353" customFormat="1" ht="20.85" customHeight="1">
      <c r="A150" s="360"/>
      <c r="B150" s="371" t="s">
        <v>1059</v>
      </c>
      <c r="C150" s="468">
        <v>19</v>
      </c>
      <c r="D150" s="381" t="s">
        <v>14</v>
      </c>
      <c r="E150" s="468">
        <v>2850</v>
      </c>
      <c r="F150" s="468">
        <f t="shared" si="15"/>
        <v>54150</v>
      </c>
      <c r="G150" s="458">
        <v>0</v>
      </c>
      <c r="H150" s="458">
        <f t="shared" si="16"/>
        <v>0</v>
      </c>
      <c r="I150" s="468">
        <f t="shared" si="17"/>
        <v>54150</v>
      </c>
      <c r="J150" s="363"/>
      <c r="Y150" s="362"/>
      <c r="Z150" s="362"/>
      <c r="AA150" s="362"/>
      <c r="AB150" s="361"/>
    </row>
    <row r="151" spans="1:28" s="353" customFormat="1" ht="20.85" customHeight="1">
      <c r="A151" s="360"/>
      <c r="B151" s="371" t="s">
        <v>1061</v>
      </c>
      <c r="C151" s="468">
        <v>208</v>
      </c>
      <c r="D151" s="40" t="s">
        <v>175</v>
      </c>
      <c r="E151" s="468">
        <v>140</v>
      </c>
      <c r="F151" s="468">
        <f t="shared" si="15"/>
        <v>29120</v>
      </c>
      <c r="G151" s="458">
        <v>0</v>
      </c>
      <c r="H151" s="458">
        <f t="shared" si="16"/>
        <v>0</v>
      </c>
      <c r="I151" s="468">
        <f t="shared" si="17"/>
        <v>29120</v>
      </c>
      <c r="J151" s="363"/>
      <c r="Y151" s="362"/>
      <c r="Z151" s="362"/>
      <c r="AA151" s="362"/>
      <c r="AB151" s="361"/>
    </row>
    <row r="152" spans="1:28" s="353" customFormat="1" ht="20.85" customHeight="1">
      <c r="A152" s="360"/>
      <c r="B152" s="371" t="s">
        <v>1062</v>
      </c>
      <c r="C152" s="468">
        <v>2</v>
      </c>
      <c r="D152" s="40" t="s">
        <v>47</v>
      </c>
      <c r="E152" s="468">
        <v>450</v>
      </c>
      <c r="F152" s="468">
        <f t="shared" si="15"/>
        <v>900</v>
      </c>
      <c r="G152" s="468" t="e">
        <f>#REF!</f>
        <v>#REF!</v>
      </c>
      <c r="H152" s="468" t="e">
        <f t="shared" si="16"/>
        <v>#REF!</v>
      </c>
      <c r="I152" s="468" t="e">
        <f t="shared" si="17"/>
        <v>#REF!</v>
      </c>
      <c r="J152" s="363"/>
      <c r="Y152" s="366"/>
      <c r="Z152" s="362"/>
      <c r="AA152" s="362"/>
      <c r="AB152" s="361"/>
    </row>
    <row r="153" spans="1:28" s="353" customFormat="1" ht="20.85" customHeight="1">
      <c r="A153" s="360"/>
      <c r="B153" s="371" t="s">
        <v>1060</v>
      </c>
      <c r="C153" s="468">
        <v>28</v>
      </c>
      <c r="D153" s="40" t="s">
        <v>47</v>
      </c>
      <c r="E153" s="468">
        <v>950</v>
      </c>
      <c r="F153" s="468">
        <f t="shared" si="15"/>
        <v>26600</v>
      </c>
      <c r="G153" s="468" t="e">
        <f>#REF!</f>
        <v>#REF!</v>
      </c>
      <c r="H153" s="468" t="e">
        <f t="shared" si="16"/>
        <v>#REF!</v>
      </c>
      <c r="I153" s="468" t="e">
        <f t="shared" si="17"/>
        <v>#REF!</v>
      </c>
      <c r="J153" s="363"/>
      <c r="Y153" s="366"/>
      <c r="Z153" s="362"/>
      <c r="AA153" s="362"/>
      <c r="AB153" s="361"/>
    </row>
    <row r="154" spans="1:28" s="353" customFormat="1" ht="20.85" customHeight="1">
      <c r="A154" s="360"/>
      <c r="B154" s="371" t="s">
        <v>1070</v>
      </c>
      <c r="C154" s="468">
        <v>28</v>
      </c>
      <c r="D154" s="40" t="s">
        <v>172</v>
      </c>
      <c r="E154" s="468">
        <v>250</v>
      </c>
      <c r="F154" s="468">
        <f t="shared" si="15"/>
        <v>7000</v>
      </c>
      <c r="G154" s="468" t="e">
        <f>#REF!</f>
        <v>#REF!</v>
      </c>
      <c r="H154" s="468" t="e">
        <f t="shared" si="16"/>
        <v>#REF!</v>
      </c>
      <c r="I154" s="468" t="e">
        <f t="shared" si="17"/>
        <v>#REF!</v>
      </c>
      <c r="J154" s="363"/>
      <c r="Y154" s="366"/>
      <c r="Z154" s="362"/>
      <c r="AA154" s="362"/>
      <c r="AB154" s="361"/>
    </row>
    <row r="155" spans="1:28" s="353" customFormat="1" ht="20.85" customHeight="1">
      <c r="A155" s="360"/>
      <c r="B155" s="371" t="s">
        <v>1063</v>
      </c>
      <c r="C155" s="468">
        <v>28</v>
      </c>
      <c r="D155" s="40" t="s">
        <v>172</v>
      </c>
      <c r="E155" s="468">
        <v>320</v>
      </c>
      <c r="F155" s="468">
        <f t="shared" si="15"/>
        <v>8960</v>
      </c>
      <c r="G155" s="468" t="e">
        <f>#REF!</f>
        <v>#REF!</v>
      </c>
      <c r="H155" s="468" t="e">
        <f t="shared" si="16"/>
        <v>#REF!</v>
      </c>
      <c r="I155" s="468" t="e">
        <f t="shared" si="17"/>
        <v>#REF!</v>
      </c>
      <c r="J155" s="363"/>
      <c r="Y155" s="366"/>
      <c r="Z155" s="362"/>
      <c r="AA155" s="362"/>
      <c r="AB155" s="361"/>
    </row>
    <row r="156" spans="1:28" s="353" customFormat="1" ht="20.85" customHeight="1">
      <c r="A156" s="360"/>
      <c r="B156" s="371" t="s">
        <v>1064</v>
      </c>
      <c r="C156" s="468">
        <v>28</v>
      </c>
      <c r="D156" s="40" t="s">
        <v>172</v>
      </c>
      <c r="E156" s="468">
        <v>180</v>
      </c>
      <c r="F156" s="468">
        <f t="shared" si="15"/>
        <v>5040</v>
      </c>
      <c r="G156" s="468" t="e">
        <f>#REF!</f>
        <v>#REF!</v>
      </c>
      <c r="H156" s="468" t="e">
        <f t="shared" si="16"/>
        <v>#REF!</v>
      </c>
      <c r="I156" s="468" t="e">
        <f t="shared" si="17"/>
        <v>#REF!</v>
      </c>
      <c r="J156" s="363"/>
      <c r="Y156" s="362"/>
      <c r="Z156" s="362"/>
      <c r="AA156" s="362"/>
      <c r="AB156" s="361"/>
    </row>
    <row r="157" spans="1:28" s="353" customFormat="1" ht="20.85" customHeight="1">
      <c r="A157" s="360"/>
      <c r="B157" s="400" t="s">
        <v>845</v>
      </c>
      <c r="C157" s="468">
        <v>26</v>
      </c>
      <c r="D157" s="381" t="s">
        <v>14</v>
      </c>
      <c r="E157" s="468">
        <v>70</v>
      </c>
      <c r="F157" s="468">
        <f t="shared" si="15"/>
        <v>1820</v>
      </c>
      <c r="G157" s="458">
        <v>0</v>
      </c>
      <c r="H157" s="458">
        <f t="shared" si="16"/>
        <v>0</v>
      </c>
      <c r="I157" s="468">
        <f t="shared" si="17"/>
        <v>1820</v>
      </c>
      <c r="J157" s="363"/>
      <c r="Y157" s="362"/>
      <c r="Z157" s="362"/>
      <c r="AA157" s="362"/>
      <c r="AB157" s="361"/>
    </row>
    <row r="158" spans="1:28" s="353" customFormat="1" ht="20.85" customHeight="1">
      <c r="A158" s="360"/>
      <c r="B158" s="371" t="s">
        <v>844</v>
      </c>
      <c r="C158" s="468">
        <v>3</v>
      </c>
      <c r="D158" s="381" t="s">
        <v>14</v>
      </c>
      <c r="E158" s="468">
        <v>140</v>
      </c>
      <c r="F158" s="468">
        <f t="shared" si="15"/>
        <v>420</v>
      </c>
      <c r="G158" s="458">
        <v>0</v>
      </c>
      <c r="H158" s="458">
        <f t="shared" si="16"/>
        <v>0</v>
      </c>
      <c r="I158" s="468">
        <f t="shared" si="17"/>
        <v>420</v>
      </c>
      <c r="J158" s="363"/>
      <c r="Y158" s="362"/>
      <c r="Z158" s="362"/>
      <c r="AA158" s="362"/>
      <c r="AB158" s="361"/>
    </row>
    <row r="159" spans="1:28" s="353" customFormat="1" ht="20.85" customHeight="1">
      <c r="A159" s="360"/>
      <c r="B159" s="400" t="s">
        <v>843</v>
      </c>
      <c r="C159" s="468">
        <v>2</v>
      </c>
      <c r="D159" s="364" t="s">
        <v>47</v>
      </c>
      <c r="E159" s="468">
        <v>4500</v>
      </c>
      <c r="F159" s="468">
        <f t="shared" si="15"/>
        <v>9000</v>
      </c>
      <c r="G159" s="468" t="e">
        <f>#REF!</f>
        <v>#REF!</v>
      </c>
      <c r="H159" s="468" t="e">
        <f t="shared" si="16"/>
        <v>#REF!</v>
      </c>
      <c r="I159" s="468" t="e">
        <f t="shared" si="17"/>
        <v>#REF!</v>
      </c>
      <c r="J159" s="363"/>
      <c r="Y159" s="362"/>
      <c r="Z159" s="362"/>
      <c r="AA159" s="362"/>
      <c r="AB159" s="361"/>
    </row>
    <row r="160" spans="1:28" s="353" customFormat="1" ht="20.85" customHeight="1">
      <c r="A160" s="360"/>
      <c r="B160" s="400" t="s">
        <v>842</v>
      </c>
      <c r="C160" s="468">
        <v>2</v>
      </c>
      <c r="D160" s="364" t="s">
        <v>47</v>
      </c>
      <c r="E160" s="468">
        <v>3000</v>
      </c>
      <c r="F160" s="468">
        <f t="shared" si="15"/>
        <v>6000</v>
      </c>
      <c r="G160" s="468" t="e">
        <f>#REF!</f>
        <v>#REF!</v>
      </c>
      <c r="H160" s="468" t="e">
        <f t="shared" si="16"/>
        <v>#REF!</v>
      </c>
      <c r="I160" s="468" t="e">
        <f t="shared" si="17"/>
        <v>#REF!</v>
      </c>
      <c r="J160" s="363"/>
      <c r="Y160" s="362"/>
      <c r="Z160" s="362"/>
      <c r="AA160" s="362"/>
      <c r="AB160" s="361"/>
    </row>
    <row r="161" spans="1:27" s="375" customFormat="1" ht="20.85" customHeight="1">
      <c r="A161" s="379"/>
      <c r="B161" s="255" t="str">
        <f>"รวมข้อ "&amp;B144</f>
        <v>รวมข้อ 2.6 งานสุขภัณฑ์</v>
      </c>
      <c r="C161" s="469"/>
      <c r="D161" s="380"/>
      <c r="E161" s="469"/>
      <c r="F161" s="469"/>
      <c r="G161" s="469"/>
      <c r="H161" s="469"/>
      <c r="I161" s="469" t="e">
        <f>SUM(I145:I160)</f>
        <v>#REF!</v>
      </c>
      <c r="J161" s="378"/>
      <c r="K161" s="376"/>
      <c r="L161" s="377"/>
      <c r="Y161" s="376"/>
      <c r="Z161" s="376"/>
      <c r="AA161" s="376"/>
    </row>
    <row r="162" spans="1:27" s="354" customFormat="1" ht="21.75" customHeight="1">
      <c r="A162" s="394"/>
      <c r="B162" s="487" t="str">
        <f>B65</f>
        <v>2.7 งานบันได</v>
      </c>
      <c r="C162" s="470"/>
      <c r="D162" s="392"/>
      <c r="E162" s="470"/>
      <c r="F162" s="470" t="s">
        <v>86</v>
      </c>
      <c r="G162" s="470"/>
      <c r="H162" s="470" t="s">
        <v>86</v>
      </c>
      <c r="I162" s="470" t="s">
        <v>86</v>
      </c>
      <c r="J162" s="398"/>
      <c r="K162" s="385"/>
      <c r="L162" s="368"/>
      <c r="Y162" s="366"/>
      <c r="Z162" s="355"/>
      <c r="AA162" s="355"/>
    </row>
    <row r="163" spans="1:27" s="354" customFormat="1" ht="21.75" customHeight="1">
      <c r="A163" s="387"/>
      <c r="B163" s="386" t="s">
        <v>840</v>
      </c>
      <c r="C163" s="468"/>
      <c r="D163" s="364"/>
      <c r="E163" s="468"/>
      <c r="F163" s="468"/>
      <c r="G163" s="468"/>
      <c r="H163" s="468"/>
      <c r="I163" s="468"/>
      <c r="J163" s="389"/>
      <c r="K163" s="385"/>
      <c r="L163" s="368"/>
      <c r="Y163" s="366"/>
      <c r="Z163" s="355"/>
      <c r="AA163" s="355"/>
    </row>
    <row r="164" spans="1:27" s="367" customFormat="1" ht="21.75" customHeight="1">
      <c r="A164" s="384" t="s">
        <v>86</v>
      </c>
      <c r="B164" s="371" t="s">
        <v>1075</v>
      </c>
      <c r="C164" s="468">
        <v>144</v>
      </c>
      <c r="D164" s="381" t="s">
        <v>14</v>
      </c>
      <c r="E164" s="468">
        <v>613</v>
      </c>
      <c r="F164" s="468">
        <f t="shared" ref="F164:F169" si="18">ROUND(C164*E164,0)</f>
        <v>88272</v>
      </c>
      <c r="G164" s="468" t="e">
        <f>#REF!</f>
        <v>#REF!</v>
      </c>
      <c r="H164" s="468" t="e">
        <f t="shared" ref="H164:H169" si="19">ROUND(C164*G164,0)</f>
        <v>#REF!</v>
      </c>
      <c r="I164" s="468" t="e">
        <f t="shared" ref="I164:I169" si="20">F164+H164</f>
        <v>#REF!</v>
      </c>
      <c r="J164" s="383"/>
      <c r="K164" s="366"/>
      <c r="L164" s="368"/>
      <c r="Y164" s="366"/>
      <c r="Z164" s="366"/>
      <c r="AA164" s="366"/>
    </row>
    <row r="165" spans="1:27" s="367" customFormat="1" ht="21.75" customHeight="1">
      <c r="A165" s="384" t="s">
        <v>86</v>
      </c>
      <c r="B165" s="371" t="s">
        <v>836</v>
      </c>
      <c r="C165" s="468">
        <v>144</v>
      </c>
      <c r="D165" s="381" t="s">
        <v>14</v>
      </c>
      <c r="E165" s="468">
        <v>140</v>
      </c>
      <c r="F165" s="468">
        <f t="shared" si="18"/>
        <v>20160</v>
      </c>
      <c r="G165" s="468" t="e">
        <f>#REF!</f>
        <v>#REF!</v>
      </c>
      <c r="H165" s="468" t="e">
        <f t="shared" si="19"/>
        <v>#REF!</v>
      </c>
      <c r="I165" s="468" t="e">
        <f t="shared" si="20"/>
        <v>#REF!</v>
      </c>
      <c r="J165" s="383"/>
      <c r="K165" s="366"/>
      <c r="L165" s="368"/>
      <c r="Y165" s="366"/>
      <c r="Z165" s="366"/>
      <c r="AA165" s="366"/>
    </row>
    <row r="166" spans="1:27" s="367" customFormat="1" ht="21.75" customHeight="1">
      <c r="A166" s="384" t="s">
        <v>86</v>
      </c>
      <c r="B166" s="371" t="s">
        <v>1066</v>
      </c>
      <c r="C166" s="468">
        <v>31</v>
      </c>
      <c r="D166" s="40" t="s">
        <v>13</v>
      </c>
      <c r="E166" s="468">
        <v>613</v>
      </c>
      <c r="F166" s="468">
        <f t="shared" si="18"/>
        <v>19003</v>
      </c>
      <c r="G166" s="468" t="e">
        <f>#REF!</f>
        <v>#REF!</v>
      </c>
      <c r="H166" s="468" t="e">
        <f t="shared" si="19"/>
        <v>#REF!</v>
      </c>
      <c r="I166" s="468" t="e">
        <f t="shared" si="20"/>
        <v>#REF!</v>
      </c>
      <c r="J166" s="383"/>
      <c r="K166" s="366"/>
      <c r="L166" s="368"/>
      <c r="Y166" s="366"/>
      <c r="Z166" s="366"/>
      <c r="AA166" s="366"/>
    </row>
    <row r="167" spans="1:27" s="367" customFormat="1" ht="21.75" customHeight="1">
      <c r="A167" s="384" t="s">
        <v>86</v>
      </c>
      <c r="B167" s="371" t="s">
        <v>839</v>
      </c>
      <c r="C167" s="468">
        <v>21</v>
      </c>
      <c r="D167" s="40" t="s">
        <v>13</v>
      </c>
      <c r="E167" s="468">
        <v>360</v>
      </c>
      <c r="F167" s="468">
        <f t="shared" si="18"/>
        <v>7560</v>
      </c>
      <c r="G167" s="468">
        <v>60</v>
      </c>
      <c r="H167" s="468">
        <f t="shared" si="19"/>
        <v>1260</v>
      </c>
      <c r="I167" s="468">
        <f t="shared" si="20"/>
        <v>8820</v>
      </c>
      <c r="J167" s="383"/>
      <c r="K167" s="366"/>
      <c r="L167" s="368"/>
      <c r="Y167" s="366"/>
      <c r="Z167" s="366"/>
      <c r="AA167" s="366"/>
    </row>
    <row r="168" spans="1:27" s="367" customFormat="1" ht="21.75" customHeight="1">
      <c r="A168" s="384" t="s">
        <v>86</v>
      </c>
      <c r="B168" s="371" t="s">
        <v>834</v>
      </c>
      <c r="C168" s="468">
        <v>45</v>
      </c>
      <c r="D168" s="381" t="s">
        <v>14</v>
      </c>
      <c r="E168" s="468">
        <v>1450</v>
      </c>
      <c r="F168" s="468">
        <f t="shared" si="18"/>
        <v>65250</v>
      </c>
      <c r="G168" s="458">
        <v>0</v>
      </c>
      <c r="H168" s="458">
        <f t="shared" si="19"/>
        <v>0</v>
      </c>
      <c r="I168" s="468">
        <f t="shared" si="20"/>
        <v>65250</v>
      </c>
      <c r="J168" s="383"/>
      <c r="K168" s="366"/>
      <c r="L168" s="368"/>
      <c r="Y168" s="366"/>
      <c r="Z168" s="366"/>
      <c r="AA168" s="366"/>
    </row>
    <row r="169" spans="1:27" s="367" customFormat="1" ht="21.75" customHeight="1">
      <c r="A169" s="384" t="s">
        <v>86</v>
      </c>
      <c r="B169" s="371" t="s">
        <v>1074</v>
      </c>
      <c r="C169" s="468">
        <v>104</v>
      </c>
      <c r="D169" s="381" t="s">
        <v>14</v>
      </c>
      <c r="E169" s="468">
        <v>155</v>
      </c>
      <c r="F169" s="468">
        <f t="shared" si="18"/>
        <v>16120</v>
      </c>
      <c r="G169" s="468" t="e">
        <f>#REF!</f>
        <v>#REF!</v>
      </c>
      <c r="H169" s="468" t="e">
        <f t="shared" si="19"/>
        <v>#REF!</v>
      </c>
      <c r="I169" s="468" t="e">
        <f t="shared" si="20"/>
        <v>#REF!</v>
      </c>
      <c r="J169" s="383"/>
      <c r="K169" s="366"/>
      <c r="L169" s="368"/>
      <c r="Y169" s="366"/>
      <c r="Z169" s="366"/>
      <c r="AA169" s="366"/>
    </row>
    <row r="170" spans="1:27" s="354" customFormat="1" ht="21.75" customHeight="1">
      <c r="A170" s="387"/>
      <c r="B170" s="386" t="s">
        <v>838</v>
      </c>
      <c r="C170" s="468"/>
      <c r="D170" s="364"/>
      <c r="E170" s="468"/>
      <c r="F170" s="468"/>
      <c r="G170" s="468"/>
      <c r="H170" s="468"/>
      <c r="I170" s="468"/>
      <c r="J170" s="389"/>
      <c r="K170" s="385"/>
      <c r="L170" s="368"/>
      <c r="Y170" s="366"/>
      <c r="Z170" s="355"/>
      <c r="AA170" s="355"/>
    </row>
    <row r="171" spans="1:27" s="367" customFormat="1" ht="21.75" customHeight="1">
      <c r="A171" s="384" t="s">
        <v>86</v>
      </c>
      <c r="B171" s="371" t="s">
        <v>837</v>
      </c>
      <c r="C171" s="468">
        <v>81</v>
      </c>
      <c r="D171" s="381" t="s">
        <v>14</v>
      </c>
      <c r="E171" s="468">
        <v>65</v>
      </c>
      <c r="F171" s="468">
        <f>ROUND(C171*E171,0)</f>
        <v>5265</v>
      </c>
      <c r="G171" s="468" t="e">
        <f>#REF!</f>
        <v>#REF!</v>
      </c>
      <c r="H171" s="468" t="e">
        <f>ROUND(C171*G171,0)</f>
        <v>#REF!</v>
      </c>
      <c r="I171" s="468" t="e">
        <f>F171+H171</f>
        <v>#REF!</v>
      </c>
      <c r="J171" s="383"/>
      <c r="K171" s="366"/>
      <c r="L171" s="368"/>
      <c r="Y171" s="366"/>
      <c r="Z171" s="366"/>
      <c r="AA171" s="366"/>
    </row>
    <row r="172" spans="1:27" s="367" customFormat="1" ht="21.75" customHeight="1">
      <c r="A172" s="384" t="s">
        <v>86</v>
      </c>
      <c r="B172" s="371" t="s">
        <v>836</v>
      </c>
      <c r="C172" s="468">
        <v>81</v>
      </c>
      <c r="D172" s="381" t="s">
        <v>14</v>
      </c>
      <c r="E172" s="468">
        <v>140</v>
      </c>
      <c r="F172" s="468">
        <f>ROUND(C172*E172,0)</f>
        <v>11340</v>
      </c>
      <c r="G172" s="468" t="e">
        <f>#REF!</f>
        <v>#REF!</v>
      </c>
      <c r="H172" s="468" t="e">
        <f>ROUND(C172*G172,0)</f>
        <v>#REF!</v>
      </c>
      <c r="I172" s="468" t="e">
        <f>F172+H172</f>
        <v>#REF!</v>
      </c>
      <c r="J172" s="383"/>
      <c r="K172" s="366"/>
      <c r="L172" s="368"/>
      <c r="Y172" s="366"/>
      <c r="Z172" s="366"/>
      <c r="AA172" s="366"/>
    </row>
    <row r="173" spans="1:27" s="367" customFormat="1" ht="21.75" customHeight="1">
      <c r="A173" s="384" t="s">
        <v>86</v>
      </c>
      <c r="B173" s="371" t="s">
        <v>835</v>
      </c>
      <c r="C173" s="468">
        <v>11</v>
      </c>
      <c r="D173" s="40" t="s">
        <v>13</v>
      </c>
      <c r="E173" s="468">
        <v>65</v>
      </c>
      <c r="F173" s="468">
        <f>ROUND(C173*E173,0)</f>
        <v>715</v>
      </c>
      <c r="G173" s="468" t="e">
        <f>#REF!</f>
        <v>#REF!</v>
      </c>
      <c r="H173" s="468" t="e">
        <f>ROUND(C173*G173,0)</f>
        <v>#REF!</v>
      </c>
      <c r="I173" s="468" t="e">
        <f>F173+H173</f>
        <v>#REF!</v>
      </c>
      <c r="J173" s="383"/>
      <c r="K173" s="366"/>
      <c r="L173" s="368"/>
      <c r="Y173" s="366"/>
      <c r="Z173" s="366"/>
      <c r="AA173" s="366"/>
    </row>
    <row r="174" spans="1:27" s="367" customFormat="1" ht="21.75" customHeight="1">
      <c r="A174" s="384" t="s">
        <v>86</v>
      </c>
      <c r="B174" s="371" t="s">
        <v>834</v>
      </c>
      <c r="C174" s="468">
        <v>24</v>
      </c>
      <c r="D174" s="381" t="s">
        <v>14</v>
      </c>
      <c r="E174" s="468">
        <v>1450</v>
      </c>
      <c r="F174" s="468">
        <f>ROUND(C174*E174,0)</f>
        <v>34800</v>
      </c>
      <c r="G174" s="458">
        <v>0</v>
      </c>
      <c r="H174" s="458">
        <f>ROUND(C174*G174,0)</f>
        <v>0</v>
      </c>
      <c r="I174" s="468">
        <f>F174+H174</f>
        <v>34800</v>
      </c>
      <c r="J174" s="383"/>
      <c r="K174" s="366"/>
      <c r="L174" s="368"/>
      <c r="Y174" s="366"/>
      <c r="Z174" s="366"/>
      <c r="AA174" s="366"/>
    </row>
    <row r="175" spans="1:27" s="354" customFormat="1" ht="21.75" customHeight="1">
      <c r="A175" s="387"/>
      <c r="B175" s="386" t="s">
        <v>833</v>
      </c>
      <c r="C175" s="468"/>
      <c r="D175" s="364"/>
      <c r="E175" s="468"/>
      <c r="F175" s="468"/>
      <c r="G175" s="468"/>
      <c r="H175" s="468"/>
      <c r="I175" s="468"/>
      <c r="J175" s="389"/>
      <c r="K175" s="385"/>
      <c r="L175" s="368"/>
      <c r="Y175" s="366"/>
      <c r="Z175" s="355"/>
      <c r="AA175" s="355"/>
    </row>
    <row r="176" spans="1:27" s="367" customFormat="1" ht="21.75" customHeight="1">
      <c r="A176" s="384" t="s">
        <v>86</v>
      </c>
      <c r="B176" s="371" t="s">
        <v>832</v>
      </c>
      <c r="C176" s="468">
        <v>20</v>
      </c>
      <c r="D176" s="381" t="s">
        <v>14</v>
      </c>
      <c r="E176" s="468">
        <v>325</v>
      </c>
      <c r="F176" s="468">
        <f>ROUND(C176*E176,0)</f>
        <v>6500</v>
      </c>
      <c r="G176" s="468" t="e">
        <f>#REF!</f>
        <v>#REF!</v>
      </c>
      <c r="H176" s="468" t="e">
        <f>ROUND(C176*G176,0)</f>
        <v>#REF!</v>
      </c>
      <c r="I176" s="468" t="e">
        <f>F176+H176</f>
        <v>#REF!</v>
      </c>
      <c r="J176" s="383"/>
      <c r="K176" s="366"/>
      <c r="L176" s="368"/>
      <c r="Y176" s="366"/>
      <c r="Z176" s="366"/>
      <c r="AA176" s="366"/>
    </row>
    <row r="177" spans="1:28" s="367" customFormat="1" ht="21.75" customHeight="1">
      <c r="A177" s="384" t="s">
        <v>86</v>
      </c>
      <c r="B177" s="371" t="s">
        <v>831</v>
      </c>
      <c r="C177" s="468">
        <v>20</v>
      </c>
      <c r="D177" s="381" t="s">
        <v>14</v>
      </c>
      <c r="E177" s="468">
        <v>100</v>
      </c>
      <c r="F177" s="468">
        <f>ROUND(C177*E177,0)</f>
        <v>2000</v>
      </c>
      <c r="G177" s="468" t="e">
        <f>#REF!</f>
        <v>#REF!</v>
      </c>
      <c r="H177" s="468" t="e">
        <f>ROUND(C177*G177,0)</f>
        <v>#REF!</v>
      </c>
      <c r="I177" s="468" t="e">
        <f>F177+H177</f>
        <v>#REF!</v>
      </c>
      <c r="J177" s="383"/>
      <c r="K177" s="366"/>
      <c r="L177" s="368"/>
      <c r="Y177" s="366"/>
      <c r="Z177" s="366"/>
      <c r="AA177" s="366"/>
    </row>
    <row r="178" spans="1:28" s="353" customFormat="1" ht="21.75" customHeight="1">
      <c r="A178" s="397"/>
      <c r="B178" s="504"/>
      <c r="C178" s="469"/>
      <c r="D178" s="42"/>
      <c r="E178" s="469"/>
      <c r="F178" s="469"/>
      <c r="G178" s="469"/>
      <c r="H178" s="469"/>
      <c r="I178" s="469"/>
      <c r="J178" s="395"/>
      <c r="Y178" s="366"/>
      <c r="Z178" s="356"/>
      <c r="AA178" s="356"/>
    </row>
    <row r="179" spans="1:28" s="354" customFormat="1" ht="21.75" customHeight="1">
      <c r="A179" s="394"/>
      <c r="B179" s="393" t="s">
        <v>332</v>
      </c>
      <c r="C179" s="470"/>
      <c r="D179" s="392"/>
      <c r="E179" s="470"/>
      <c r="F179" s="470"/>
      <c r="G179" s="470"/>
      <c r="H179" s="470"/>
      <c r="I179" s="470"/>
      <c r="J179" s="390"/>
      <c r="K179" s="385"/>
      <c r="L179" s="368"/>
      <c r="Y179" s="366"/>
      <c r="Z179" s="355"/>
      <c r="AA179" s="355"/>
    </row>
    <row r="180" spans="1:28" s="367" customFormat="1" ht="19.7" customHeight="1">
      <c r="A180" s="384" t="s">
        <v>86</v>
      </c>
      <c r="B180" s="371" t="s">
        <v>830</v>
      </c>
      <c r="C180" s="468">
        <v>3</v>
      </c>
      <c r="D180" s="40" t="s">
        <v>13</v>
      </c>
      <c r="E180" s="468">
        <v>325</v>
      </c>
      <c r="F180" s="468">
        <f>ROUND(C180*E180,0)</f>
        <v>975</v>
      </c>
      <c r="G180" s="468" t="e">
        <f>#REF!</f>
        <v>#REF!</v>
      </c>
      <c r="H180" s="468" t="e">
        <f>ROUND(C180*G180,0)</f>
        <v>#REF!</v>
      </c>
      <c r="I180" s="468" t="e">
        <f>F180+H180</f>
        <v>#REF!</v>
      </c>
      <c r="J180" s="383"/>
      <c r="K180" s="366"/>
      <c r="L180" s="368"/>
      <c r="Y180" s="366"/>
      <c r="Z180" s="366"/>
      <c r="AA180" s="366"/>
    </row>
    <row r="181" spans="1:28" s="367" customFormat="1" ht="19.7" customHeight="1">
      <c r="A181" s="384" t="s">
        <v>86</v>
      </c>
      <c r="B181" s="371" t="s">
        <v>829</v>
      </c>
      <c r="C181" s="468">
        <v>12</v>
      </c>
      <c r="D181" s="40" t="s">
        <v>13</v>
      </c>
      <c r="E181" s="468">
        <v>325</v>
      </c>
      <c r="F181" s="468">
        <f>ROUND(C181*E181,0)</f>
        <v>3900</v>
      </c>
      <c r="G181" s="468" t="e">
        <f>#REF!+15</f>
        <v>#REF!</v>
      </c>
      <c r="H181" s="468" t="e">
        <f>ROUND(C181*G181,0)</f>
        <v>#REF!</v>
      </c>
      <c r="I181" s="468" t="e">
        <f>F181+H181</f>
        <v>#REF!</v>
      </c>
      <c r="J181" s="383"/>
      <c r="K181" s="366"/>
      <c r="L181" s="368"/>
      <c r="Y181" s="366"/>
      <c r="Z181" s="366"/>
      <c r="AA181" s="366"/>
    </row>
    <row r="182" spans="1:28" s="367" customFormat="1" ht="19.7" customHeight="1">
      <c r="A182" s="384" t="s">
        <v>86</v>
      </c>
      <c r="B182" s="371" t="s">
        <v>828</v>
      </c>
      <c r="C182" s="468">
        <v>31</v>
      </c>
      <c r="D182" s="381" t="s">
        <v>14</v>
      </c>
      <c r="E182" s="468">
        <v>1850</v>
      </c>
      <c r="F182" s="468">
        <f>ROUND(C182*E182,0)</f>
        <v>57350</v>
      </c>
      <c r="G182" s="458">
        <v>0</v>
      </c>
      <c r="H182" s="458">
        <f>ROUND(C182*G182,0)</f>
        <v>0</v>
      </c>
      <c r="I182" s="468">
        <f>F182+H182</f>
        <v>57350</v>
      </c>
      <c r="J182" s="383"/>
      <c r="K182" s="366"/>
      <c r="L182" s="368"/>
      <c r="Y182" s="366"/>
      <c r="Z182" s="366"/>
      <c r="AA182" s="366"/>
    </row>
    <row r="183" spans="1:28" s="367" customFormat="1" ht="19.7" customHeight="1">
      <c r="A183" s="384"/>
      <c r="B183" s="371"/>
      <c r="C183" s="468"/>
      <c r="D183" s="40"/>
      <c r="E183" s="468"/>
      <c r="F183" s="468"/>
      <c r="G183" s="468"/>
      <c r="H183" s="468"/>
      <c r="I183" s="468"/>
      <c r="J183" s="383"/>
      <c r="K183" s="366"/>
      <c r="L183" s="368"/>
      <c r="Y183" s="366"/>
      <c r="Z183" s="366"/>
      <c r="AA183" s="366"/>
    </row>
    <row r="184" spans="1:28" s="375" customFormat="1" ht="19.7" customHeight="1">
      <c r="A184" s="358"/>
      <c r="B184" s="46" t="str">
        <f>"รวมข้อ "&amp;B162</f>
        <v>รวมข้อ 2.7 งานบันได</v>
      </c>
      <c r="C184" s="468"/>
      <c r="D184" s="359"/>
      <c r="E184" s="468"/>
      <c r="F184" s="468"/>
      <c r="G184" s="468"/>
      <c r="H184" s="468"/>
      <c r="I184" s="468" t="e">
        <f>SUM(I164:I183)</f>
        <v>#REF!</v>
      </c>
      <c r="J184" s="388"/>
      <c r="K184" s="376"/>
      <c r="L184" s="377"/>
      <c r="Y184" s="376"/>
      <c r="Z184" s="376"/>
      <c r="AA184" s="376"/>
    </row>
    <row r="185" spans="1:28" s="354" customFormat="1" ht="19.7" customHeight="1">
      <c r="A185" s="387"/>
      <c r="B185" s="386" t="str">
        <f>B66</f>
        <v>2.8 งานทาสี</v>
      </c>
      <c r="C185" s="468"/>
      <c r="D185" s="364"/>
      <c r="E185" s="468"/>
      <c r="F185" s="468" t="s">
        <v>86</v>
      </c>
      <c r="G185" s="468"/>
      <c r="H185" s="468" t="s">
        <v>86</v>
      </c>
      <c r="I185" s="468" t="s">
        <v>86</v>
      </c>
      <c r="J185" s="363"/>
      <c r="K185" s="385"/>
      <c r="L185" s="368"/>
      <c r="Y185" s="355"/>
      <c r="Z185" s="355"/>
      <c r="AA185" s="355"/>
    </row>
    <row r="186" spans="1:28" s="367" customFormat="1" ht="19.7" customHeight="1">
      <c r="A186" s="384" t="s">
        <v>86</v>
      </c>
      <c r="B186" s="382" t="s">
        <v>827</v>
      </c>
      <c r="C186" s="477">
        <v>1326</v>
      </c>
      <c r="D186" s="381" t="s">
        <v>13</v>
      </c>
      <c r="E186" s="468">
        <v>57</v>
      </c>
      <c r="F186" s="468">
        <f>ROUND(C186*E186,0)</f>
        <v>75582</v>
      </c>
      <c r="G186" s="468" t="e">
        <f>#REF!</f>
        <v>#REF!</v>
      </c>
      <c r="H186" s="468" t="e">
        <f>ROUND(C186*G186,0)</f>
        <v>#REF!</v>
      </c>
      <c r="I186" s="468" t="e">
        <f>F186+H186</f>
        <v>#REF!</v>
      </c>
      <c r="J186" s="383"/>
      <c r="K186" s="366"/>
      <c r="L186" s="368"/>
      <c r="Y186" s="366"/>
      <c r="Z186" s="366"/>
      <c r="AA186" s="366"/>
    </row>
    <row r="187" spans="1:28" s="367" customFormat="1" ht="19.7" customHeight="1">
      <c r="A187" s="384" t="s">
        <v>86</v>
      </c>
      <c r="B187" s="382" t="s">
        <v>826</v>
      </c>
      <c r="C187" s="477">
        <v>6765</v>
      </c>
      <c r="D187" s="381" t="s">
        <v>13</v>
      </c>
      <c r="E187" s="468">
        <v>53</v>
      </c>
      <c r="F187" s="468">
        <f>ROUND(C187*E187,0)</f>
        <v>358545</v>
      </c>
      <c r="G187" s="468" t="e">
        <f>#REF!</f>
        <v>#REF!</v>
      </c>
      <c r="H187" s="468" t="e">
        <f>ROUND(C187*G187,0)</f>
        <v>#REF!</v>
      </c>
      <c r="I187" s="468" t="e">
        <f>F187+H187</f>
        <v>#REF!</v>
      </c>
      <c r="J187" s="383"/>
      <c r="K187" s="366"/>
      <c r="L187" s="368"/>
      <c r="Y187" s="366"/>
      <c r="Z187" s="366"/>
      <c r="AA187" s="366"/>
    </row>
    <row r="188" spans="1:28" s="353" customFormat="1" ht="19.7" customHeight="1">
      <c r="A188" s="360"/>
      <c r="B188" s="382" t="s">
        <v>825</v>
      </c>
      <c r="C188" s="477">
        <v>17</v>
      </c>
      <c r="D188" s="381" t="s">
        <v>13</v>
      </c>
      <c r="E188" s="468">
        <v>55</v>
      </c>
      <c r="F188" s="468">
        <f>ROUND(C188*E188,0)</f>
        <v>935</v>
      </c>
      <c r="G188" s="468" t="e">
        <f>#REF!</f>
        <v>#REF!</v>
      </c>
      <c r="H188" s="468" t="e">
        <f>ROUND(C188*G188,0)</f>
        <v>#REF!</v>
      </c>
      <c r="I188" s="468" t="e">
        <f>F188+H188</f>
        <v>#REF!</v>
      </c>
      <c r="J188" s="363"/>
      <c r="Y188" s="362"/>
      <c r="Z188" s="362"/>
      <c r="AA188" s="362"/>
      <c r="AB188" s="361"/>
    </row>
    <row r="189" spans="1:28" s="353" customFormat="1" ht="19.7" customHeight="1">
      <c r="A189" s="360"/>
      <c r="B189" s="382" t="s">
        <v>824</v>
      </c>
      <c r="C189" s="477">
        <v>38</v>
      </c>
      <c r="D189" s="381" t="s">
        <v>13</v>
      </c>
      <c r="E189" s="468">
        <v>30</v>
      </c>
      <c r="F189" s="468">
        <f>ROUND(C189*E189,0)</f>
        <v>1140</v>
      </c>
      <c r="G189" s="468" t="e">
        <f>#REF!</f>
        <v>#REF!</v>
      </c>
      <c r="H189" s="468" t="e">
        <f>ROUND(C189*G189,0)</f>
        <v>#REF!</v>
      </c>
      <c r="I189" s="468" t="e">
        <f>F189+H189</f>
        <v>#REF!</v>
      </c>
      <c r="J189" s="363"/>
      <c r="Y189" s="362"/>
      <c r="Z189" s="362"/>
      <c r="AA189" s="362"/>
      <c r="AB189" s="361"/>
    </row>
    <row r="190" spans="1:28" s="353" customFormat="1" ht="19.7" customHeight="1">
      <c r="A190" s="360"/>
      <c r="B190" s="365"/>
      <c r="C190" s="468"/>
      <c r="D190" s="364"/>
      <c r="E190" s="468"/>
      <c r="F190" s="468"/>
      <c r="G190" s="468"/>
      <c r="H190" s="468"/>
      <c r="I190" s="468"/>
      <c r="J190" s="363"/>
      <c r="Y190" s="362"/>
      <c r="Z190" s="362"/>
      <c r="AA190" s="362"/>
      <c r="AB190" s="361"/>
    </row>
    <row r="191" spans="1:28" s="375" customFormat="1" ht="19.7" customHeight="1">
      <c r="A191" s="358"/>
      <c r="B191" s="46" t="str">
        <f>"รวมข้อ "&amp;B185</f>
        <v>รวมข้อ 2.8 งานทาสี</v>
      </c>
      <c r="C191" s="468"/>
      <c r="D191" s="359"/>
      <c r="E191" s="468"/>
      <c r="F191" s="468"/>
      <c r="G191" s="468"/>
      <c r="H191" s="468"/>
      <c r="I191" s="468" t="e">
        <f>SUM(I186:I190)</f>
        <v>#REF!</v>
      </c>
      <c r="J191" s="388"/>
      <c r="K191" s="376"/>
      <c r="L191" s="377"/>
      <c r="Y191" s="376"/>
      <c r="Z191" s="376"/>
      <c r="AA191" s="376"/>
    </row>
    <row r="192" spans="1:28" s="367" customFormat="1" ht="19.7" customHeight="1">
      <c r="A192" s="411"/>
      <c r="B192" s="405" t="str">
        <f>B67</f>
        <v>2.9 งานเบ็ดเตล็ด</v>
      </c>
      <c r="C192" s="468"/>
      <c r="D192" s="359"/>
      <c r="E192" s="468"/>
      <c r="F192" s="468" t="s">
        <v>86</v>
      </c>
      <c r="G192" s="468"/>
      <c r="H192" s="468" t="s">
        <v>86</v>
      </c>
      <c r="I192" s="468" t="s">
        <v>86</v>
      </c>
      <c r="J192" s="357"/>
      <c r="K192" s="366"/>
      <c r="L192" s="368"/>
      <c r="Y192" s="366"/>
      <c r="Z192" s="366"/>
      <c r="AA192" s="366"/>
    </row>
    <row r="193" spans="1:31" s="367" customFormat="1" ht="19.7" customHeight="1">
      <c r="A193" s="342"/>
      <c r="B193" s="371" t="s">
        <v>1067</v>
      </c>
      <c r="C193" s="468">
        <v>28</v>
      </c>
      <c r="D193" s="343" t="s">
        <v>47</v>
      </c>
      <c r="E193" s="468">
        <v>5130</v>
      </c>
      <c r="F193" s="468">
        <f>ROUND(C193*E193,0)</f>
        <v>143640</v>
      </c>
      <c r="G193" s="458">
        <v>0</v>
      </c>
      <c r="H193" s="458">
        <f>ROUND(C193*G193,0)</f>
        <v>0</v>
      </c>
      <c r="I193" s="468">
        <f>F193+H193</f>
        <v>143640</v>
      </c>
      <c r="J193" s="369"/>
      <c r="K193" s="366"/>
      <c r="L193" s="368"/>
      <c r="Y193" s="366" t="s">
        <v>823</v>
      </c>
      <c r="Z193" s="356"/>
      <c r="AA193" s="356"/>
      <c r="AB193" s="353"/>
      <c r="AC193" s="353"/>
      <c r="AD193" s="353"/>
      <c r="AE193" s="353"/>
    </row>
    <row r="194" spans="1:31" s="353" customFormat="1" ht="19.7" customHeight="1">
      <c r="A194" s="360"/>
      <c r="B194" s="400" t="s">
        <v>1069</v>
      </c>
      <c r="C194" s="468">
        <v>77</v>
      </c>
      <c r="D194" s="343" t="s">
        <v>13</v>
      </c>
      <c r="E194" s="468">
        <v>1080</v>
      </c>
      <c r="F194" s="468">
        <f>ROUND(C194*E194,0)</f>
        <v>83160</v>
      </c>
      <c r="G194" s="458">
        <v>0</v>
      </c>
      <c r="H194" s="458">
        <f>ROUND(C194*G194,0)</f>
        <v>0</v>
      </c>
      <c r="I194" s="468">
        <f>F194+H194</f>
        <v>83160</v>
      </c>
      <c r="J194" s="363"/>
      <c r="Y194" s="366" t="s">
        <v>823</v>
      </c>
      <c r="Z194" s="362"/>
      <c r="AA194" s="362"/>
      <c r="AB194" s="361"/>
    </row>
    <row r="195" spans="1:31" s="353" customFormat="1" ht="19.7" customHeight="1">
      <c r="A195" s="360"/>
      <c r="B195" s="400" t="s">
        <v>1068</v>
      </c>
      <c r="C195" s="468">
        <v>54</v>
      </c>
      <c r="D195" s="343" t="s">
        <v>13</v>
      </c>
      <c r="E195" s="468">
        <v>1670</v>
      </c>
      <c r="F195" s="468">
        <f>ROUND(C195*E195,0)</f>
        <v>90180</v>
      </c>
      <c r="G195" s="458">
        <v>0</v>
      </c>
      <c r="H195" s="458">
        <f>ROUND(C195*G195,0)</f>
        <v>0</v>
      </c>
      <c r="I195" s="468">
        <f>F195+H195</f>
        <v>90180</v>
      </c>
      <c r="J195" s="363"/>
      <c r="Y195" s="366" t="s">
        <v>823</v>
      </c>
      <c r="Z195" s="362"/>
      <c r="AA195" s="362"/>
      <c r="AB195" s="361"/>
    </row>
    <row r="196" spans="1:31" s="353" customFormat="1" ht="19.7" customHeight="1">
      <c r="A196" s="360"/>
      <c r="B196" s="365"/>
      <c r="C196" s="468"/>
      <c r="D196" s="364"/>
      <c r="E196" s="468"/>
      <c r="F196" s="468"/>
      <c r="G196" s="468"/>
      <c r="H196" s="468"/>
      <c r="I196" s="468"/>
      <c r="J196" s="363"/>
      <c r="Y196" s="362"/>
      <c r="Z196" s="362"/>
      <c r="AA196" s="362"/>
      <c r="AB196" s="361"/>
    </row>
    <row r="197" spans="1:31" ht="19.7" customHeight="1">
      <c r="A197" s="360"/>
      <c r="B197" s="46" t="str">
        <f>"รวมข้อ "&amp;B192</f>
        <v>รวมข้อ 2.9 งานเบ็ดเตล็ด</v>
      </c>
      <c r="C197" s="468"/>
      <c r="D197" s="359"/>
      <c r="E197" s="468"/>
      <c r="F197" s="468"/>
      <c r="G197" s="468"/>
      <c r="H197" s="468"/>
      <c r="I197" s="468">
        <f>SUM(I193:I196)</f>
        <v>316980</v>
      </c>
      <c r="J197" s="357"/>
      <c r="Y197" s="356"/>
      <c r="Z197" s="355"/>
      <c r="AA197" s="355"/>
      <c r="AB197" s="354"/>
      <c r="AC197" s="354"/>
      <c r="AD197" s="353"/>
      <c r="AE197" s="353"/>
    </row>
    <row r="198" spans="1:31" s="338" customFormat="1" ht="21.75" customHeight="1">
      <c r="A198" s="351">
        <f>A10</f>
        <v>3</v>
      </c>
      <c r="B198" s="352" t="str">
        <f>B10</f>
        <v>หมวดงานระบบสุขาภิบาล</v>
      </c>
      <c r="C198" s="476"/>
      <c r="D198" s="343"/>
      <c r="E198" s="468"/>
      <c r="F198" s="468"/>
      <c r="G198" s="468"/>
      <c r="H198" s="468"/>
      <c r="I198" s="468"/>
      <c r="J198" s="342"/>
      <c r="Y198" s="339"/>
      <c r="Z198" s="339"/>
      <c r="AA198" s="339"/>
    </row>
    <row r="199" spans="1:31" s="338" customFormat="1" ht="21.75" customHeight="1">
      <c r="A199" s="342"/>
      <c r="B199" s="344" t="s">
        <v>821</v>
      </c>
      <c r="C199" s="476"/>
      <c r="D199" s="343" t="s">
        <v>11</v>
      </c>
      <c r="E199" s="468"/>
      <c r="F199" s="468"/>
      <c r="G199" s="468"/>
      <c r="H199" s="468"/>
      <c r="I199" s="468">
        <f>I231</f>
        <v>92149</v>
      </c>
      <c r="J199" s="342"/>
      <c r="Y199" s="339"/>
      <c r="Z199" s="339"/>
      <c r="AA199" s="339"/>
    </row>
    <row r="200" spans="1:31" s="338" customFormat="1" ht="21.75" customHeight="1">
      <c r="A200" s="342"/>
      <c r="B200" s="344" t="s">
        <v>820</v>
      </c>
      <c r="C200" s="476"/>
      <c r="D200" s="343" t="s">
        <v>11</v>
      </c>
      <c r="E200" s="468"/>
      <c r="F200" s="468"/>
      <c r="G200" s="468"/>
      <c r="H200" s="468"/>
      <c r="I200" s="468">
        <f>I248</f>
        <v>123227</v>
      </c>
      <c r="J200" s="342"/>
      <c r="Y200" s="339"/>
      <c r="Z200" s="339"/>
      <c r="AA200" s="339"/>
    </row>
    <row r="201" spans="1:31" s="338" customFormat="1" ht="21.75" customHeight="1">
      <c r="A201" s="342"/>
      <c r="B201" s="344" t="s">
        <v>871</v>
      </c>
      <c r="C201" s="476"/>
      <c r="D201" s="343" t="s">
        <v>11</v>
      </c>
      <c r="E201" s="468"/>
      <c r="F201" s="468"/>
      <c r="G201" s="468"/>
      <c r="H201" s="468"/>
      <c r="I201" s="468">
        <f>I265</f>
        <v>67282</v>
      </c>
      <c r="J201" s="342"/>
      <c r="Y201" s="339"/>
      <c r="Z201" s="339"/>
      <c r="AA201" s="339"/>
    </row>
    <row r="202" spans="1:31" s="338" customFormat="1" ht="21.75" customHeight="1">
      <c r="A202" s="342"/>
      <c r="B202" s="344" t="s">
        <v>816</v>
      </c>
      <c r="C202" s="476"/>
      <c r="D202" s="343" t="s">
        <v>11</v>
      </c>
      <c r="E202" s="468"/>
      <c r="F202" s="468"/>
      <c r="G202" s="468"/>
      <c r="H202" s="468"/>
      <c r="I202" s="468">
        <f>I282</f>
        <v>73856</v>
      </c>
      <c r="J202" s="342"/>
      <c r="Y202" s="339"/>
      <c r="Z202" s="339"/>
      <c r="AA202" s="339"/>
    </row>
    <row r="203" spans="1:31" s="338" customFormat="1" ht="21.75" customHeight="1">
      <c r="A203" s="342"/>
      <c r="B203" s="344" t="s">
        <v>813</v>
      </c>
      <c r="C203" s="476"/>
      <c r="D203" s="343" t="s">
        <v>11</v>
      </c>
      <c r="E203" s="468"/>
      <c r="F203" s="468"/>
      <c r="G203" s="468"/>
      <c r="H203" s="468"/>
      <c r="I203" s="468">
        <f>I316</f>
        <v>789628</v>
      </c>
      <c r="J203" s="342"/>
      <c r="Y203" s="339"/>
      <c r="Z203" s="339"/>
      <c r="AA203" s="339"/>
    </row>
    <row r="204" spans="1:31" s="338" customFormat="1" ht="21.75" customHeight="1">
      <c r="A204" s="342"/>
      <c r="B204" s="344" t="s">
        <v>807</v>
      </c>
      <c r="C204" s="476"/>
      <c r="D204" s="343" t="s">
        <v>11</v>
      </c>
      <c r="E204" s="468"/>
      <c r="F204" s="468"/>
      <c r="G204" s="468"/>
      <c r="H204" s="468"/>
      <c r="I204" s="468">
        <f>I333</f>
        <v>230823</v>
      </c>
      <c r="J204" s="342"/>
      <c r="Y204" s="339"/>
      <c r="Z204" s="339"/>
      <c r="AA204" s="339"/>
    </row>
    <row r="205" spans="1:31" s="338" customFormat="1" ht="21.75" customHeight="1">
      <c r="A205" s="342"/>
      <c r="B205" s="344" t="s">
        <v>802</v>
      </c>
      <c r="C205" s="476"/>
      <c r="D205" s="343" t="s">
        <v>11</v>
      </c>
      <c r="E205" s="468"/>
      <c r="F205" s="468"/>
      <c r="G205" s="468"/>
      <c r="H205" s="468"/>
      <c r="I205" s="468">
        <f>I350</f>
        <v>802151</v>
      </c>
      <c r="J205" s="342"/>
      <c r="Y205" s="339"/>
      <c r="Z205" s="339"/>
      <c r="AA205" s="339"/>
    </row>
    <row r="206" spans="1:31" s="338" customFormat="1" ht="21.75" customHeight="1">
      <c r="A206" s="342"/>
      <c r="B206" s="344" t="s">
        <v>822</v>
      </c>
      <c r="C206" s="468">
        <v>9</v>
      </c>
      <c r="D206" s="343" t="s">
        <v>101</v>
      </c>
      <c r="E206" s="468">
        <v>1400</v>
      </c>
      <c r="F206" s="468">
        <f>ROUND(C206*E206,0)</f>
        <v>12600</v>
      </c>
      <c r="G206" s="468">
        <v>200</v>
      </c>
      <c r="H206" s="468">
        <f>ROUND(C206*G206,0)</f>
        <v>1800</v>
      </c>
      <c r="I206" s="468">
        <f>F206+H206</f>
        <v>14400</v>
      </c>
      <c r="J206" s="342"/>
      <c r="Y206" s="339"/>
      <c r="Z206" s="339"/>
      <c r="AA206" s="339"/>
    </row>
    <row r="207" spans="1:31" s="353" customFormat="1" ht="21.75" customHeight="1">
      <c r="A207" s="360"/>
      <c r="B207" s="371"/>
      <c r="C207" s="468"/>
      <c r="D207" s="40"/>
      <c r="E207" s="468"/>
      <c r="F207" s="468"/>
      <c r="G207" s="468"/>
      <c r="H207" s="468"/>
      <c r="I207" s="468"/>
      <c r="J207" s="363"/>
      <c r="Y207" s="366"/>
      <c r="Z207" s="356"/>
      <c r="AA207" s="356"/>
    </row>
    <row r="208" spans="1:31" s="353" customFormat="1" ht="21.75" customHeight="1">
      <c r="A208" s="360"/>
      <c r="B208" s="365"/>
      <c r="C208" s="468"/>
      <c r="D208" s="364"/>
      <c r="E208" s="468"/>
      <c r="F208" s="468"/>
      <c r="G208" s="468"/>
      <c r="H208" s="468"/>
      <c r="I208" s="468"/>
      <c r="J208" s="363"/>
      <c r="Y208" s="362"/>
      <c r="Z208" s="362"/>
      <c r="AA208" s="362"/>
      <c r="AB208" s="361"/>
    </row>
    <row r="209" spans="1:28" ht="21.75" customHeight="1">
      <c r="A209" s="360"/>
      <c r="B209" s="365"/>
      <c r="C209" s="468"/>
      <c r="D209" s="364"/>
      <c r="E209" s="468"/>
      <c r="F209" s="468"/>
      <c r="G209" s="468"/>
      <c r="H209" s="468"/>
      <c r="I209" s="468"/>
      <c r="J209" s="363"/>
    </row>
    <row r="210" spans="1:28" ht="21.75" customHeight="1">
      <c r="A210" s="360"/>
      <c r="B210" s="365"/>
      <c r="C210" s="468"/>
      <c r="D210" s="364"/>
      <c r="E210" s="468"/>
      <c r="F210" s="468"/>
      <c r="G210" s="468"/>
      <c r="H210" s="468"/>
      <c r="I210" s="468"/>
      <c r="J210" s="363"/>
    </row>
    <row r="211" spans="1:28" ht="21.75" customHeight="1">
      <c r="A211" s="360"/>
      <c r="B211" s="365"/>
      <c r="C211" s="468"/>
      <c r="D211" s="364"/>
      <c r="E211" s="468"/>
      <c r="F211" s="468"/>
      <c r="G211" s="468"/>
      <c r="H211" s="468"/>
      <c r="I211" s="468"/>
      <c r="J211" s="363"/>
    </row>
    <row r="212" spans="1:28" s="353" customFormat="1" ht="21.75" customHeight="1">
      <c r="A212" s="360"/>
      <c r="B212" s="365"/>
      <c r="C212" s="468"/>
      <c r="D212" s="364"/>
      <c r="E212" s="468"/>
      <c r="F212" s="468"/>
      <c r="G212" s="468"/>
      <c r="H212" s="468"/>
      <c r="I212" s="468"/>
      <c r="J212" s="363"/>
      <c r="Y212" s="362"/>
      <c r="Z212" s="362"/>
      <c r="AA212" s="362"/>
      <c r="AB212" s="361"/>
    </row>
    <row r="213" spans="1:28" s="338" customFormat="1" ht="21.75" customHeight="1">
      <c r="A213" s="342"/>
      <c r="B213" s="344"/>
      <c r="C213" s="476"/>
      <c r="D213" s="343"/>
      <c r="E213" s="468"/>
      <c r="F213" s="468"/>
      <c r="G213" s="468"/>
      <c r="H213" s="468"/>
      <c r="I213" s="468"/>
      <c r="J213" s="342"/>
      <c r="Y213" s="339"/>
      <c r="Z213" s="339"/>
      <c r="AA213" s="339"/>
    </row>
    <row r="214" spans="1:28" s="320" customFormat="1" ht="21.75" customHeight="1">
      <c r="A214" s="324"/>
      <c r="B214" s="256" t="str">
        <f>"รวมข้อ "&amp;A198&amp;" "&amp;B198</f>
        <v>รวมข้อ 3 หมวดงานระบบสุขาภิบาล</v>
      </c>
      <c r="C214" s="478"/>
      <c r="D214" s="323"/>
      <c r="E214" s="469"/>
      <c r="F214" s="469"/>
      <c r="G214" s="469"/>
      <c r="H214" s="469"/>
      <c r="I214" s="472">
        <f>SUM(I199:I213)</f>
        <v>2193516</v>
      </c>
      <c r="J214" s="322"/>
      <c r="Y214" s="321"/>
      <c r="Z214" s="321"/>
      <c r="AA214" s="321"/>
    </row>
    <row r="215" spans="1:28" s="338" customFormat="1" ht="21.75" customHeight="1">
      <c r="A215" s="345"/>
      <c r="B215" s="488" t="str">
        <f>B199</f>
        <v>3.1 ระบบท่อระบายน้ำโสโครก</v>
      </c>
      <c r="C215" s="475"/>
      <c r="D215" s="346"/>
      <c r="E215" s="470"/>
      <c r="F215" s="470"/>
      <c r="G215" s="470"/>
      <c r="H215" s="470"/>
      <c r="I215" s="470"/>
      <c r="J215" s="345"/>
      <c r="Y215" s="339"/>
      <c r="Z215" s="339"/>
      <c r="AA215" s="339"/>
    </row>
    <row r="216" spans="1:28" s="338" customFormat="1" ht="21.75" customHeight="1">
      <c r="A216" s="342"/>
      <c r="B216" s="344" t="s">
        <v>884</v>
      </c>
      <c r="C216" s="476"/>
      <c r="D216" s="343"/>
      <c r="E216" s="468"/>
      <c r="F216" s="468"/>
      <c r="G216" s="468"/>
      <c r="H216" s="468"/>
      <c r="I216" s="468"/>
      <c r="J216" s="342"/>
      <c r="Y216" s="339"/>
      <c r="Z216" s="339"/>
      <c r="AA216" s="339"/>
    </row>
    <row r="217" spans="1:28" s="338" customFormat="1" ht="21.75" customHeight="1">
      <c r="A217" s="342"/>
      <c r="B217" s="344" t="s">
        <v>79</v>
      </c>
      <c r="C217" s="468">
        <v>120</v>
      </c>
      <c r="D217" s="343" t="s">
        <v>14</v>
      </c>
      <c r="E217" s="468">
        <v>140.80000000000001</v>
      </c>
      <c r="F217" s="468">
        <f t="shared" ref="F217:F224" si="21">ROUND(C217*E217,0)</f>
        <v>16896</v>
      </c>
      <c r="G217" s="468">
        <v>100</v>
      </c>
      <c r="H217" s="468">
        <f t="shared" ref="H217:H224" si="22">ROUND(C217*G217,0)</f>
        <v>12000</v>
      </c>
      <c r="I217" s="468">
        <f t="shared" ref="I217:I224" si="23">F217+H217</f>
        <v>28896</v>
      </c>
      <c r="J217" s="342"/>
      <c r="Y217" s="339"/>
      <c r="Z217" s="339"/>
      <c r="AA217" s="339"/>
    </row>
    <row r="218" spans="1:28" s="338" customFormat="1" ht="21.75" customHeight="1">
      <c r="A218" s="342"/>
      <c r="B218" s="344" t="s">
        <v>78</v>
      </c>
      <c r="C218" s="468">
        <v>48</v>
      </c>
      <c r="D218" s="343" t="s">
        <v>14</v>
      </c>
      <c r="E218" s="468">
        <v>298.10000000000002</v>
      </c>
      <c r="F218" s="468">
        <f t="shared" si="21"/>
        <v>14309</v>
      </c>
      <c r="G218" s="468">
        <v>200</v>
      </c>
      <c r="H218" s="468">
        <f t="shared" si="22"/>
        <v>9600</v>
      </c>
      <c r="I218" s="468">
        <f t="shared" si="23"/>
        <v>23909</v>
      </c>
      <c r="J218" s="342"/>
      <c r="Y218" s="339"/>
      <c r="Z218" s="339"/>
      <c r="AA218" s="339"/>
    </row>
    <row r="219" spans="1:28" s="338" customFormat="1" ht="21.75" customHeight="1">
      <c r="A219" s="342"/>
      <c r="B219" s="344" t="s">
        <v>806</v>
      </c>
      <c r="C219" s="468">
        <v>1</v>
      </c>
      <c r="D219" s="343" t="s">
        <v>11</v>
      </c>
      <c r="E219" s="468">
        <v>12482</v>
      </c>
      <c r="F219" s="468">
        <f t="shared" si="21"/>
        <v>12482</v>
      </c>
      <c r="G219" s="468">
        <v>3744.6</v>
      </c>
      <c r="H219" s="468">
        <f t="shared" si="22"/>
        <v>3745</v>
      </c>
      <c r="I219" s="468">
        <f t="shared" si="23"/>
        <v>16227</v>
      </c>
      <c r="J219" s="342"/>
      <c r="Y219" s="339"/>
      <c r="Z219" s="339"/>
      <c r="AA219" s="339"/>
    </row>
    <row r="220" spans="1:28" s="338" customFormat="1" ht="21.75" customHeight="1">
      <c r="A220" s="342"/>
      <c r="B220" s="344" t="s">
        <v>805</v>
      </c>
      <c r="C220" s="468">
        <v>1</v>
      </c>
      <c r="D220" s="343" t="s">
        <v>11</v>
      </c>
      <c r="E220" s="468">
        <v>9361.5</v>
      </c>
      <c r="F220" s="468">
        <f t="shared" si="21"/>
        <v>9362</v>
      </c>
      <c r="G220" s="468">
        <v>2808.45</v>
      </c>
      <c r="H220" s="468">
        <f t="shared" si="22"/>
        <v>2808</v>
      </c>
      <c r="I220" s="468">
        <f t="shared" si="23"/>
        <v>12170</v>
      </c>
      <c r="J220" s="342"/>
      <c r="Y220" s="339"/>
      <c r="Z220" s="339"/>
      <c r="AA220" s="339"/>
    </row>
    <row r="221" spans="1:28" s="338" customFormat="1" ht="21.75" customHeight="1">
      <c r="A221" s="342"/>
      <c r="B221" s="344" t="s">
        <v>804</v>
      </c>
      <c r="C221" s="468">
        <v>1</v>
      </c>
      <c r="D221" s="343" t="s">
        <v>11</v>
      </c>
      <c r="E221" s="468">
        <v>3120.5</v>
      </c>
      <c r="F221" s="468">
        <f t="shared" si="21"/>
        <v>3121</v>
      </c>
      <c r="G221" s="468">
        <v>936.15</v>
      </c>
      <c r="H221" s="468">
        <f t="shared" si="22"/>
        <v>936</v>
      </c>
      <c r="I221" s="468">
        <f t="shared" si="23"/>
        <v>4057</v>
      </c>
      <c r="J221" s="342"/>
      <c r="Y221" s="339"/>
      <c r="Z221" s="339"/>
      <c r="AA221" s="339"/>
    </row>
    <row r="222" spans="1:28" s="338" customFormat="1" ht="21.75" customHeight="1">
      <c r="A222" s="342"/>
      <c r="B222" s="344" t="s">
        <v>885</v>
      </c>
      <c r="C222" s="468">
        <v>1</v>
      </c>
      <c r="D222" s="343" t="s">
        <v>47</v>
      </c>
      <c r="E222" s="468">
        <v>550</v>
      </c>
      <c r="F222" s="468">
        <f t="shared" si="21"/>
        <v>550</v>
      </c>
      <c r="G222" s="468">
        <v>300</v>
      </c>
      <c r="H222" s="468">
        <f t="shared" si="22"/>
        <v>300</v>
      </c>
      <c r="I222" s="468">
        <f t="shared" si="23"/>
        <v>850</v>
      </c>
      <c r="J222" s="342"/>
      <c r="Y222" s="339"/>
      <c r="Z222" s="339"/>
      <c r="AA222" s="339"/>
    </row>
    <row r="223" spans="1:28" s="338" customFormat="1" ht="21.75" customHeight="1">
      <c r="A223" s="342"/>
      <c r="B223" s="344" t="s">
        <v>886</v>
      </c>
      <c r="C223" s="468">
        <v>5</v>
      </c>
      <c r="D223" s="343" t="s">
        <v>47</v>
      </c>
      <c r="E223" s="468">
        <v>235</v>
      </c>
      <c r="F223" s="468">
        <f t="shared" si="21"/>
        <v>1175</v>
      </c>
      <c r="G223" s="468">
        <v>200</v>
      </c>
      <c r="H223" s="468">
        <f t="shared" si="22"/>
        <v>1000</v>
      </c>
      <c r="I223" s="468">
        <f t="shared" si="23"/>
        <v>2175</v>
      </c>
      <c r="J223" s="342"/>
      <c r="Y223" s="339"/>
      <c r="Z223" s="339"/>
      <c r="AA223" s="339"/>
    </row>
    <row r="224" spans="1:28" s="338" customFormat="1" ht="21.75" customHeight="1">
      <c r="A224" s="342"/>
      <c r="B224" s="344" t="s">
        <v>887</v>
      </c>
      <c r="C224" s="468">
        <v>1</v>
      </c>
      <c r="D224" s="343" t="s">
        <v>47</v>
      </c>
      <c r="E224" s="468">
        <v>1715</v>
      </c>
      <c r="F224" s="468">
        <f t="shared" si="21"/>
        <v>1715</v>
      </c>
      <c r="G224" s="468">
        <v>600</v>
      </c>
      <c r="H224" s="468">
        <f t="shared" si="22"/>
        <v>600</v>
      </c>
      <c r="I224" s="468">
        <f t="shared" si="23"/>
        <v>2315</v>
      </c>
      <c r="J224" s="342"/>
      <c r="Y224" s="339"/>
      <c r="Z224" s="339"/>
      <c r="AA224" s="339"/>
    </row>
    <row r="225" spans="1:27" s="338" customFormat="1" ht="21.75" customHeight="1">
      <c r="A225" s="342"/>
      <c r="B225" s="344" t="s">
        <v>803</v>
      </c>
      <c r="C225" s="468"/>
      <c r="D225" s="343"/>
      <c r="E225" s="468"/>
      <c r="F225" s="468"/>
      <c r="G225" s="468"/>
      <c r="H225" s="468"/>
      <c r="I225" s="468"/>
      <c r="J225" s="342"/>
      <c r="Y225" s="339"/>
      <c r="Z225" s="339"/>
      <c r="AA225" s="339"/>
    </row>
    <row r="226" spans="1:27" s="338" customFormat="1" ht="21.75" customHeight="1">
      <c r="A226" s="342"/>
      <c r="B226" s="344" t="s">
        <v>87</v>
      </c>
      <c r="C226" s="468">
        <v>1</v>
      </c>
      <c r="D226" s="343" t="s">
        <v>47</v>
      </c>
      <c r="E226" s="468">
        <v>1250</v>
      </c>
      <c r="F226" s="468">
        <f>ROUND(C226*E226,0)</f>
        <v>1250</v>
      </c>
      <c r="G226" s="468">
        <v>300</v>
      </c>
      <c r="H226" s="468">
        <f>ROUND(C226*G226,0)</f>
        <v>300</v>
      </c>
      <c r="I226" s="468">
        <f>F226+H226</f>
        <v>1550</v>
      </c>
      <c r="J226" s="342"/>
      <c r="Y226" s="339"/>
      <c r="Z226" s="339"/>
      <c r="AA226" s="339"/>
    </row>
    <row r="227" spans="1:27" s="338" customFormat="1" ht="21.75" customHeight="1">
      <c r="A227" s="342"/>
      <c r="B227" s="344"/>
      <c r="C227" s="476"/>
      <c r="D227" s="343"/>
      <c r="E227" s="468"/>
      <c r="F227" s="468"/>
      <c r="G227" s="468"/>
      <c r="H227" s="468"/>
      <c r="I227" s="468"/>
      <c r="J227" s="342"/>
      <c r="Y227" s="339"/>
      <c r="Z227" s="339"/>
      <c r="AA227" s="339"/>
    </row>
    <row r="228" spans="1:27" s="338" customFormat="1" ht="21.75" customHeight="1">
      <c r="A228" s="342"/>
      <c r="B228" s="344"/>
      <c r="C228" s="476"/>
      <c r="D228" s="343"/>
      <c r="E228" s="468"/>
      <c r="F228" s="468"/>
      <c r="G228" s="468"/>
      <c r="H228" s="468"/>
      <c r="I228" s="468"/>
      <c r="J228" s="342"/>
      <c r="Y228" s="339"/>
      <c r="Z228" s="339"/>
      <c r="AA228" s="339"/>
    </row>
    <row r="229" spans="1:27" s="338" customFormat="1" ht="21.75" customHeight="1">
      <c r="A229" s="342"/>
      <c r="B229" s="344"/>
      <c r="C229" s="476"/>
      <c r="D229" s="343"/>
      <c r="E229" s="468"/>
      <c r="F229" s="468"/>
      <c r="G229" s="468"/>
      <c r="H229" s="468"/>
      <c r="I229" s="468"/>
      <c r="J229" s="342"/>
      <c r="Y229" s="339"/>
      <c r="Z229" s="339"/>
      <c r="AA229" s="339"/>
    </row>
    <row r="230" spans="1:27" s="338" customFormat="1" ht="21.75" customHeight="1">
      <c r="A230" s="342"/>
      <c r="B230" s="344"/>
      <c r="C230" s="476"/>
      <c r="D230" s="343"/>
      <c r="E230" s="468"/>
      <c r="F230" s="468"/>
      <c r="G230" s="468"/>
      <c r="H230" s="468"/>
      <c r="I230" s="468"/>
      <c r="J230" s="342"/>
      <c r="Y230" s="339"/>
      <c r="Z230" s="339"/>
      <c r="AA230" s="339"/>
    </row>
    <row r="231" spans="1:27" s="338" customFormat="1" ht="21.75" customHeight="1">
      <c r="A231" s="340"/>
      <c r="B231" s="255" t="str">
        <f>"รวมข้อ "&amp;B215</f>
        <v>รวมข้อ 3.1 ระบบท่อระบายน้ำโสโครก</v>
      </c>
      <c r="C231" s="479"/>
      <c r="D231" s="341"/>
      <c r="E231" s="469"/>
      <c r="F231" s="469"/>
      <c r="G231" s="469"/>
      <c r="H231" s="469"/>
      <c r="I231" s="469">
        <f>SUM(I217:I230)</f>
        <v>92149</v>
      </c>
      <c r="J231" s="340"/>
      <c r="Y231" s="339"/>
      <c r="Z231" s="339"/>
      <c r="AA231" s="339"/>
    </row>
    <row r="232" spans="1:27" s="338" customFormat="1" ht="21.75" customHeight="1">
      <c r="A232" s="345"/>
      <c r="B232" s="488" t="str">
        <f>B200</f>
        <v>3.2 ระบบท่อระบายน้ำทิ้ง</v>
      </c>
      <c r="C232" s="475"/>
      <c r="D232" s="346"/>
      <c r="E232" s="470"/>
      <c r="F232" s="470"/>
      <c r="G232" s="470"/>
      <c r="H232" s="470"/>
      <c r="I232" s="470"/>
      <c r="J232" s="345"/>
      <c r="Y232" s="339"/>
      <c r="Z232" s="339"/>
      <c r="AA232" s="339"/>
    </row>
    <row r="233" spans="1:27" s="338" customFormat="1" ht="21.75" customHeight="1">
      <c r="A233" s="342"/>
      <c r="B233" s="344" t="s">
        <v>819</v>
      </c>
      <c r="C233" s="476"/>
      <c r="D233" s="343"/>
      <c r="E233" s="468"/>
      <c r="F233" s="468"/>
      <c r="G233" s="468"/>
      <c r="H233" s="468"/>
      <c r="I233" s="468"/>
      <c r="J233" s="342"/>
      <c r="Y233" s="339"/>
      <c r="Z233" s="339"/>
      <c r="AA233" s="339"/>
    </row>
    <row r="234" spans="1:27" s="338" customFormat="1" ht="21.75" customHeight="1">
      <c r="A234" s="342"/>
      <c r="B234" s="344" t="s">
        <v>90</v>
      </c>
      <c r="C234" s="468">
        <v>220</v>
      </c>
      <c r="D234" s="343" t="s">
        <v>14</v>
      </c>
      <c r="E234" s="468">
        <v>39.6</v>
      </c>
      <c r="F234" s="468">
        <f t="shared" ref="F234:F244" si="24">ROUND(C234*E234,0)</f>
        <v>8712</v>
      </c>
      <c r="G234" s="468">
        <v>40</v>
      </c>
      <c r="H234" s="468">
        <f t="shared" ref="H234:H244" si="25">ROUND(C234*G234,0)</f>
        <v>8800</v>
      </c>
      <c r="I234" s="468">
        <f t="shared" ref="I234:I244" si="26">F234+H234</f>
        <v>17512</v>
      </c>
      <c r="J234" s="342"/>
      <c r="Y234" s="339"/>
      <c r="Z234" s="339"/>
      <c r="AA234" s="339"/>
    </row>
    <row r="235" spans="1:27" s="338" customFormat="1" ht="21.75" customHeight="1">
      <c r="A235" s="342"/>
      <c r="B235" s="344" t="s">
        <v>89</v>
      </c>
      <c r="C235" s="468">
        <v>72</v>
      </c>
      <c r="D235" s="343" t="s">
        <v>14</v>
      </c>
      <c r="E235" s="468">
        <v>86.9</v>
      </c>
      <c r="F235" s="468">
        <f t="shared" si="24"/>
        <v>6257</v>
      </c>
      <c r="G235" s="468">
        <v>75</v>
      </c>
      <c r="H235" s="468">
        <f t="shared" si="25"/>
        <v>5400</v>
      </c>
      <c r="I235" s="468">
        <f t="shared" si="26"/>
        <v>11657</v>
      </c>
      <c r="J235" s="342"/>
      <c r="Y235" s="339"/>
      <c r="Z235" s="339"/>
      <c r="AA235" s="339"/>
    </row>
    <row r="236" spans="1:27" s="338" customFormat="1" ht="21.75" customHeight="1">
      <c r="A236" s="342"/>
      <c r="B236" s="344" t="s">
        <v>79</v>
      </c>
      <c r="C236" s="468">
        <v>24</v>
      </c>
      <c r="D236" s="343" t="s">
        <v>14</v>
      </c>
      <c r="E236" s="468">
        <v>140.80000000000001</v>
      </c>
      <c r="F236" s="468">
        <f t="shared" si="24"/>
        <v>3379</v>
      </c>
      <c r="G236" s="468">
        <v>100</v>
      </c>
      <c r="H236" s="468">
        <f t="shared" si="25"/>
        <v>2400</v>
      </c>
      <c r="I236" s="468">
        <f t="shared" si="26"/>
        <v>5779</v>
      </c>
      <c r="J236" s="342"/>
      <c r="Y236" s="339"/>
      <c r="Z236" s="339"/>
      <c r="AA236" s="339"/>
    </row>
    <row r="237" spans="1:27" s="338" customFormat="1" ht="21.75" customHeight="1">
      <c r="A237" s="342"/>
      <c r="B237" s="344" t="s">
        <v>806</v>
      </c>
      <c r="C237" s="468">
        <v>1</v>
      </c>
      <c r="D237" s="343" t="s">
        <v>11</v>
      </c>
      <c r="E237" s="468">
        <v>7339.2000000000007</v>
      </c>
      <c r="F237" s="468">
        <f t="shared" si="24"/>
        <v>7339</v>
      </c>
      <c r="G237" s="468">
        <v>2201.7600000000002</v>
      </c>
      <c r="H237" s="468">
        <f t="shared" si="25"/>
        <v>2202</v>
      </c>
      <c r="I237" s="468">
        <f t="shared" si="26"/>
        <v>9541</v>
      </c>
      <c r="J237" s="342"/>
      <c r="Y237" s="339"/>
      <c r="Z237" s="339"/>
      <c r="AA237" s="339"/>
    </row>
    <row r="238" spans="1:27" s="338" customFormat="1" ht="21.75" customHeight="1">
      <c r="A238" s="342"/>
      <c r="B238" s="344" t="s">
        <v>805</v>
      </c>
      <c r="C238" s="468">
        <v>1</v>
      </c>
      <c r="D238" s="343" t="s">
        <v>11</v>
      </c>
      <c r="E238" s="468">
        <v>5504.4</v>
      </c>
      <c r="F238" s="468">
        <f t="shared" si="24"/>
        <v>5504</v>
      </c>
      <c r="G238" s="468">
        <v>1651.32</v>
      </c>
      <c r="H238" s="468">
        <f t="shared" si="25"/>
        <v>1651</v>
      </c>
      <c r="I238" s="468">
        <f t="shared" si="26"/>
        <v>7155</v>
      </c>
      <c r="J238" s="342"/>
      <c r="Y238" s="339"/>
      <c r="Z238" s="339"/>
      <c r="AA238" s="339"/>
    </row>
    <row r="239" spans="1:27" s="338" customFormat="1" ht="21.75" customHeight="1">
      <c r="A239" s="342"/>
      <c r="B239" s="344" t="s">
        <v>804</v>
      </c>
      <c r="C239" s="468">
        <v>1</v>
      </c>
      <c r="D239" s="343" t="s">
        <v>11</v>
      </c>
      <c r="E239" s="468">
        <v>1834.8000000000002</v>
      </c>
      <c r="F239" s="468">
        <f t="shared" si="24"/>
        <v>1835</v>
      </c>
      <c r="G239" s="468">
        <v>550.44000000000005</v>
      </c>
      <c r="H239" s="468">
        <f t="shared" si="25"/>
        <v>550</v>
      </c>
      <c r="I239" s="468">
        <f t="shared" si="26"/>
        <v>2385</v>
      </c>
      <c r="J239" s="342"/>
      <c r="Y239" s="339"/>
      <c r="Z239" s="339"/>
      <c r="AA239" s="339"/>
    </row>
    <row r="240" spans="1:27" s="338" customFormat="1" ht="21.75" customHeight="1">
      <c r="A240" s="342"/>
      <c r="B240" s="344" t="s">
        <v>888</v>
      </c>
      <c r="C240" s="468">
        <v>1</v>
      </c>
      <c r="D240" s="343" t="s">
        <v>47</v>
      </c>
      <c r="E240" s="468">
        <v>180</v>
      </c>
      <c r="F240" s="468">
        <f t="shared" si="24"/>
        <v>180</v>
      </c>
      <c r="G240" s="468">
        <v>150</v>
      </c>
      <c r="H240" s="468">
        <f t="shared" si="25"/>
        <v>150</v>
      </c>
      <c r="I240" s="468">
        <f t="shared" si="26"/>
        <v>330</v>
      </c>
      <c r="J240" s="342"/>
      <c r="Y240" s="339"/>
      <c r="Z240" s="339"/>
      <c r="AA240" s="339"/>
    </row>
    <row r="241" spans="1:27" s="338" customFormat="1" ht="21.75" customHeight="1">
      <c r="A241" s="342"/>
      <c r="B241" s="344" t="s">
        <v>889</v>
      </c>
      <c r="C241" s="468">
        <v>5</v>
      </c>
      <c r="D241" s="343" t="s">
        <v>47</v>
      </c>
      <c r="E241" s="468">
        <v>180</v>
      </c>
      <c r="F241" s="468">
        <f t="shared" si="24"/>
        <v>900</v>
      </c>
      <c r="G241" s="468">
        <v>150</v>
      </c>
      <c r="H241" s="468">
        <f t="shared" si="25"/>
        <v>750</v>
      </c>
      <c r="I241" s="468">
        <f t="shared" si="26"/>
        <v>1650</v>
      </c>
      <c r="J241" s="342"/>
      <c r="Y241" s="339"/>
      <c r="Z241" s="339"/>
      <c r="AA241" s="339"/>
    </row>
    <row r="242" spans="1:27" s="338" customFormat="1" ht="21.75" customHeight="1">
      <c r="A242" s="342"/>
      <c r="B242" s="344" t="s">
        <v>890</v>
      </c>
      <c r="C242" s="468">
        <v>1</v>
      </c>
      <c r="D242" s="343" t="s">
        <v>47</v>
      </c>
      <c r="E242" s="468">
        <v>1000</v>
      </c>
      <c r="F242" s="468">
        <f t="shared" si="24"/>
        <v>1000</v>
      </c>
      <c r="G242" s="468">
        <v>400</v>
      </c>
      <c r="H242" s="468">
        <f t="shared" si="25"/>
        <v>400</v>
      </c>
      <c r="I242" s="468">
        <f t="shared" si="26"/>
        <v>1400</v>
      </c>
      <c r="J242" s="342"/>
      <c r="Y242" s="339"/>
      <c r="Z242" s="339"/>
      <c r="AA242" s="339"/>
    </row>
    <row r="243" spans="1:27" s="338" customFormat="1" ht="21.75" customHeight="1">
      <c r="A243" s="342"/>
      <c r="B243" s="344" t="s">
        <v>818</v>
      </c>
      <c r="C243" s="468">
        <v>56</v>
      </c>
      <c r="D243" s="343" t="s">
        <v>47</v>
      </c>
      <c r="E243" s="468">
        <v>665</v>
      </c>
      <c r="F243" s="468">
        <f t="shared" si="24"/>
        <v>37240</v>
      </c>
      <c r="G243" s="468">
        <v>200</v>
      </c>
      <c r="H243" s="468">
        <f t="shared" si="25"/>
        <v>11200</v>
      </c>
      <c r="I243" s="468">
        <f t="shared" si="26"/>
        <v>48440</v>
      </c>
      <c r="J243" s="342"/>
      <c r="Y243" s="339"/>
      <c r="Z243" s="339"/>
      <c r="AA243" s="339"/>
    </row>
    <row r="244" spans="1:27" s="338" customFormat="1" ht="21.75" customHeight="1">
      <c r="A244" s="342"/>
      <c r="B244" s="344" t="s">
        <v>817</v>
      </c>
      <c r="C244" s="468">
        <v>56</v>
      </c>
      <c r="D244" s="343" t="s">
        <v>84</v>
      </c>
      <c r="E244" s="468">
        <v>222</v>
      </c>
      <c r="F244" s="468">
        <f t="shared" si="24"/>
        <v>12432</v>
      </c>
      <c r="G244" s="468">
        <v>66</v>
      </c>
      <c r="H244" s="468">
        <f t="shared" si="25"/>
        <v>3696</v>
      </c>
      <c r="I244" s="468">
        <f t="shared" si="26"/>
        <v>16128</v>
      </c>
      <c r="J244" s="342"/>
      <c r="Y244" s="339"/>
      <c r="Z244" s="339"/>
      <c r="AA244" s="339"/>
    </row>
    <row r="245" spans="1:27" s="338" customFormat="1" ht="21.75" customHeight="1">
      <c r="A245" s="342"/>
      <c r="B245" s="344" t="s">
        <v>803</v>
      </c>
      <c r="C245" s="468"/>
      <c r="D245" s="343"/>
      <c r="E245" s="468"/>
      <c r="F245" s="468"/>
      <c r="G245" s="468"/>
      <c r="H245" s="468"/>
      <c r="I245" s="468"/>
      <c r="J245" s="342"/>
      <c r="Y245" s="339"/>
      <c r="Z245" s="339"/>
      <c r="AA245" s="339"/>
    </row>
    <row r="246" spans="1:27" s="338" customFormat="1" ht="21.75" customHeight="1">
      <c r="A246" s="342"/>
      <c r="B246" s="344" t="s">
        <v>83</v>
      </c>
      <c r="C246" s="468">
        <v>1</v>
      </c>
      <c r="D246" s="343" t="s">
        <v>47</v>
      </c>
      <c r="E246" s="468">
        <v>1050</v>
      </c>
      <c r="F246" s="468">
        <f>ROUND(C246*E246,0)</f>
        <v>1050</v>
      </c>
      <c r="G246" s="468">
        <v>200</v>
      </c>
      <c r="H246" s="468">
        <f>ROUND(C246*G246,0)</f>
        <v>200</v>
      </c>
      <c r="I246" s="468">
        <f>F246+H246</f>
        <v>1250</v>
      </c>
      <c r="J246" s="342"/>
      <c r="Y246" s="339"/>
      <c r="Z246" s="339"/>
      <c r="AA246" s="339"/>
    </row>
    <row r="247" spans="1:27" s="338" customFormat="1" ht="21.75" customHeight="1">
      <c r="A247" s="342"/>
      <c r="B247" s="344"/>
      <c r="C247" s="476"/>
      <c r="D247" s="343"/>
      <c r="E247" s="468"/>
      <c r="F247" s="468"/>
      <c r="G247" s="468"/>
      <c r="H247" s="468"/>
      <c r="I247" s="468"/>
      <c r="J247" s="342"/>
      <c r="Y247" s="339"/>
      <c r="Z247" s="339"/>
      <c r="AA247" s="339"/>
    </row>
    <row r="248" spans="1:27" s="338" customFormat="1" ht="21.75" customHeight="1">
      <c r="A248" s="340"/>
      <c r="B248" s="255" t="str">
        <f>"รวมข้อ "&amp;B232</f>
        <v>รวมข้อ 3.2 ระบบท่อระบายน้ำทิ้ง</v>
      </c>
      <c r="C248" s="479"/>
      <c r="D248" s="341"/>
      <c r="E248" s="469"/>
      <c r="F248" s="469"/>
      <c r="G248" s="469"/>
      <c r="H248" s="469"/>
      <c r="I248" s="469">
        <f>SUM(I234:I247)</f>
        <v>123227</v>
      </c>
      <c r="J248" s="340"/>
      <c r="Y248" s="339"/>
      <c r="Z248" s="339"/>
      <c r="AA248" s="339"/>
    </row>
    <row r="249" spans="1:27" s="338" customFormat="1" ht="21.75" customHeight="1">
      <c r="A249" s="345"/>
      <c r="B249" s="488" t="str">
        <f>B201</f>
        <v>3.3 ระบบท่อระบายน้ำทิ้ง K</v>
      </c>
      <c r="C249" s="475"/>
      <c r="D249" s="346"/>
      <c r="E249" s="470"/>
      <c r="F249" s="470"/>
      <c r="G249" s="470"/>
      <c r="H249" s="470"/>
      <c r="I249" s="470"/>
      <c r="J249" s="345"/>
      <c r="Y249" s="339"/>
      <c r="Z249" s="339"/>
      <c r="AA249" s="339"/>
    </row>
    <row r="250" spans="1:27" s="338" customFormat="1" ht="21.75" customHeight="1">
      <c r="A250" s="342"/>
      <c r="B250" s="344" t="s">
        <v>872</v>
      </c>
      <c r="C250" s="476"/>
      <c r="D250" s="343"/>
      <c r="E250" s="468"/>
      <c r="F250" s="468"/>
      <c r="G250" s="468"/>
      <c r="H250" s="468"/>
      <c r="I250" s="468"/>
      <c r="J250" s="342"/>
      <c r="Y250" s="339"/>
      <c r="Z250" s="339"/>
      <c r="AA250" s="339"/>
    </row>
    <row r="251" spans="1:27" s="338" customFormat="1" ht="21.75" customHeight="1">
      <c r="A251" s="342"/>
      <c r="B251" s="344" t="s">
        <v>90</v>
      </c>
      <c r="C251" s="468">
        <v>160</v>
      </c>
      <c r="D251" s="343" t="s">
        <v>14</v>
      </c>
      <c r="E251" s="468">
        <v>57.2</v>
      </c>
      <c r="F251" s="468">
        <f t="shared" ref="F251:F259" si="27">ROUND(C251*E251,0)</f>
        <v>9152</v>
      </c>
      <c r="G251" s="468">
        <v>40</v>
      </c>
      <c r="H251" s="468">
        <f t="shared" ref="H251:H259" si="28">ROUND(C251*G251,0)</f>
        <v>6400</v>
      </c>
      <c r="I251" s="468">
        <f t="shared" ref="I251:I259" si="29">F251+H251</f>
        <v>15552</v>
      </c>
      <c r="J251" s="342"/>
      <c r="Y251" s="339"/>
      <c r="Z251" s="339"/>
      <c r="AA251" s="339"/>
    </row>
    <row r="252" spans="1:27" s="338" customFormat="1" ht="21.75" customHeight="1">
      <c r="A252" s="342"/>
      <c r="B252" s="344" t="s">
        <v>89</v>
      </c>
      <c r="C252" s="468">
        <v>72</v>
      </c>
      <c r="D252" s="343" t="s">
        <v>14</v>
      </c>
      <c r="E252" s="468">
        <v>132</v>
      </c>
      <c r="F252" s="468">
        <f t="shared" si="27"/>
        <v>9504</v>
      </c>
      <c r="G252" s="468">
        <v>75</v>
      </c>
      <c r="H252" s="468">
        <f t="shared" si="28"/>
        <v>5400</v>
      </c>
      <c r="I252" s="468">
        <f t="shared" si="29"/>
        <v>14904</v>
      </c>
      <c r="J252" s="342"/>
      <c r="Y252" s="339"/>
      <c r="Z252" s="339"/>
      <c r="AA252" s="339"/>
    </row>
    <row r="253" spans="1:27" s="338" customFormat="1" ht="21.75" customHeight="1">
      <c r="A253" s="342"/>
      <c r="B253" s="344" t="s">
        <v>79</v>
      </c>
      <c r="C253" s="468">
        <v>24</v>
      </c>
      <c r="D253" s="343" t="s">
        <v>14</v>
      </c>
      <c r="E253" s="468">
        <v>212.3</v>
      </c>
      <c r="F253" s="468">
        <f t="shared" si="27"/>
        <v>5095</v>
      </c>
      <c r="G253" s="468">
        <v>100</v>
      </c>
      <c r="H253" s="468">
        <f t="shared" si="28"/>
        <v>2400</v>
      </c>
      <c r="I253" s="468">
        <f t="shared" si="29"/>
        <v>7495</v>
      </c>
      <c r="J253" s="342"/>
      <c r="Y253" s="339"/>
      <c r="Z253" s="339"/>
      <c r="AA253" s="339"/>
    </row>
    <row r="254" spans="1:27" s="338" customFormat="1" ht="21.75" customHeight="1">
      <c r="A254" s="342"/>
      <c r="B254" s="344" t="s">
        <v>806</v>
      </c>
      <c r="C254" s="468">
        <v>1</v>
      </c>
      <c r="D254" s="343" t="s">
        <v>11</v>
      </c>
      <c r="E254" s="468">
        <v>9500.4</v>
      </c>
      <c r="F254" s="468">
        <f t="shared" si="27"/>
        <v>9500</v>
      </c>
      <c r="G254" s="468">
        <v>2850.12</v>
      </c>
      <c r="H254" s="468">
        <f t="shared" si="28"/>
        <v>2850</v>
      </c>
      <c r="I254" s="468">
        <f t="shared" si="29"/>
        <v>12350</v>
      </c>
      <c r="J254" s="342"/>
      <c r="Y254" s="339"/>
      <c r="Z254" s="339"/>
      <c r="AA254" s="339"/>
    </row>
    <row r="255" spans="1:27" s="338" customFormat="1" ht="21.75" customHeight="1">
      <c r="A255" s="342"/>
      <c r="B255" s="344" t="s">
        <v>805</v>
      </c>
      <c r="C255" s="468">
        <v>1</v>
      </c>
      <c r="D255" s="343" t="s">
        <v>11</v>
      </c>
      <c r="E255" s="468">
        <v>7125.3</v>
      </c>
      <c r="F255" s="468">
        <f t="shared" si="27"/>
        <v>7125</v>
      </c>
      <c r="G255" s="468">
        <v>2137.59</v>
      </c>
      <c r="H255" s="468">
        <f t="shared" si="28"/>
        <v>2138</v>
      </c>
      <c r="I255" s="468">
        <f t="shared" si="29"/>
        <v>9263</v>
      </c>
      <c r="J255" s="342"/>
      <c r="Y255" s="339"/>
      <c r="Z255" s="339"/>
      <c r="AA255" s="339"/>
    </row>
    <row r="256" spans="1:27" s="338" customFormat="1" ht="21.75" customHeight="1">
      <c r="A256" s="342"/>
      <c r="B256" s="344" t="s">
        <v>804</v>
      </c>
      <c r="C256" s="468">
        <v>1</v>
      </c>
      <c r="D256" s="343" t="s">
        <v>11</v>
      </c>
      <c r="E256" s="468">
        <v>2375.1</v>
      </c>
      <c r="F256" s="468">
        <f t="shared" si="27"/>
        <v>2375</v>
      </c>
      <c r="G256" s="468">
        <v>712.53</v>
      </c>
      <c r="H256" s="468">
        <f t="shared" si="28"/>
        <v>713</v>
      </c>
      <c r="I256" s="468">
        <f t="shared" si="29"/>
        <v>3088</v>
      </c>
      <c r="J256" s="342"/>
      <c r="Y256" s="339"/>
      <c r="Z256" s="339"/>
      <c r="AA256" s="339"/>
    </row>
    <row r="257" spans="1:27" s="338" customFormat="1" ht="21.75" customHeight="1">
      <c r="A257" s="342"/>
      <c r="B257" s="344" t="s">
        <v>888</v>
      </c>
      <c r="C257" s="468">
        <v>1</v>
      </c>
      <c r="D257" s="343" t="s">
        <v>47</v>
      </c>
      <c r="E257" s="468">
        <v>180</v>
      </c>
      <c r="F257" s="468">
        <f t="shared" si="27"/>
        <v>180</v>
      </c>
      <c r="G257" s="468">
        <v>150</v>
      </c>
      <c r="H257" s="468">
        <f t="shared" si="28"/>
        <v>150</v>
      </c>
      <c r="I257" s="468">
        <f t="shared" si="29"/>
        <v>330</v>
      </c>
      <c r="J257" s="342"/>
      <c r="Y257" s="339"/>
      <c r="Z257" s="339"/>
      <c r="AA257" s="339"/>
    </row>
    <row r="258" spans="1:27" s="338" customFormat="1" ht="21.75" customHeight="1">
      <c r="A258" s="342"/>
      <c r="B258" s="344" t="s">
        <v>889</v>
      </c>
      <c r="C258" s="468">
        <v>5</v>
      </c>
      <c r="D258" s="343" t="s">
        <v>47</v>
      </c>
      <c r="E258" s="468">
        <v>180</v>
      </c>
      <c r="F258" s="468">
        <f t="shared" si="27"/>
        <v>900</v>
      </c>
      <c r="G258" s="468">
        <v>150</v>
      </c>
      <c r="H258" s="468">
        <f t="shared" si="28"/>
        <v>750</v>
      </c>
      <c r="I258" s="468">
        <f t="shared" si="29"/>
        <v>1650</v>
      </c>
      <c r="J258" s="342"/>
      <c r="Y258" s="339"/>
      <c r="Z258" s="339"/>
      <c r="AA258" s="339"/>
    </row>
    <row r="259" spans="1:27" s="338" customFormat="1" ht="21.75" customHeight="1">
      <c r="A259" s="342"/>
      <c r="B259" s="344" t="s">
        <v>890</v>
      </c>
      <c r="C259" s="468">
        <v>1</v>
      </c>
      <c r="D259" s="343" t="s">
        <v>47</v>
      </c>
      <c r="E259" s="468">
        <v>1000</v>
      </c>
      <c r="F259" s="468">
        <f t="shared" si="27"/>
        <v>1000</v>
      </c>
      <c r="G259" s="468">
        <v>400</v>
      </c>
      <c r="H259" s="468">
        <f t="shared" si="28"/>
        <v>400</v>
      </c>
      <c r="I259" s="468">
        <f t="shared" si="29"/>
        <v>1400</v>
      </c>
      <c r="J259" s="342"/>
      <c r="Y259" s="339"/>
      <c r="Z259" s="339"/>
      <c r="AA259" s="339"/>
    </row>
    <row r="260" spans="1:27" s="338" customFormat="1" ht="21.75" customHeight="1">
      <c r="A260" s="342"/>
      <c r="B260" s="344" t="s">
        <v>803</v>
      </c>
      <c r="C260" s="476"/>
      <c r="D260" s="343"/>
      <c r="E260" s="468"/>
      <c r="F260" s="468"/>
      <c r="G260" s="468"/>
      <c r="H260" s="468"/>
      <c r="I260" s="468"/>
      <c r="J260" s="342"/>
      <c r="Y260" s="339"/>
      <c r="Z260" s="339"/>
      <c r="AA260" s="339"/>
    </row>
    <row r="261" spans="1:27" s="338" customFormat="1" ht="21.75" customHeight="1">
      <c r="A261" s="342"/>
      <c r="B261" s="344" t="s">
        <v>83</v>
      </c>
      <c r="C261" s="468">
        <v>1</v>
      </c>
      <c r="D261" s="343" t="s">
        <v>47</v>
      </c>
      <c r="E261" s="468">
        <v>1050</v>
      </c>
      <c r="F261" s="468">
        <f>ROUND(C261*E261,0)</f>
        <v>1050</v>
      </c>
      <c r="G261" s="468">
        <v>200</v>
      </c>
      <c r="H261" s="468">
        <f>ROUND(C261*G261,0)</f>
        <v>200</v>
      </c>
      <c r="I261" s="468">
        <f>F261+H261</f>
        <v>1250</v>
      </c>
      <c r="J261" s="342"/>
      <c r="Y261" s="339"/>
      <c r="Z261" s="339"/>
      <c r="AA261" s="339"/>
    </row>
    <row r="262" spans="1:27" s="338" customFormat="1" ht="21.75" customHeight="1">
      <c r="A262" s="342"/>
      <c r="B262" s="344"/>
      <c r="C262" s="476"/>
      <c r="D262" s="343"/>
      <c r="E262" s="468"/>
      <c r="F262" s="468"/>
      <c r="G262" s="468"/>
      <c r="H262" s="468"/>
      <c r="I262" s="468"/>
      <c r="J262" s="342"/>
      <c r="Y262" s="339"/>
      <c r="Z262" s="339"/>
      <c r="AA262" s="339"/>
    </row>
    <row r="263" spans="1:27" s="338" customFormat="1" ht="21.75" customHeight="1">
      <c r="A263" s="342"/>
      <c r="B263" s="344"/>
      <c r="C263" s="476"/>
      <c r="D263" s="343"/>
      <c r="E263" s="468"/>
      <c r="F263" s="468"/>
      <c r="G263" s="468"/>
      <c r="H263" s="468"/>
      <c r="I263" s="468"/>
      <c r="J263" s="342"/>
      <c r="Y263" s="339"/>
      <c r="Z263" s="339"/>
      <c r="AA263" s="339"/>
    </row>
    <row r="264" spans="1:27" s="338" customFormat="1" ht="21.75" customHeight="1">
      <c r="A264" s="342"/>
      <c r="B264" s="344"/>
      <c r="C264" s="476"/>
      <c r="D264" s="343"/>
      <c r="E264" s="468"/>
      <c r="F264" s="468"/>
      <c r="G264" s="468"/>
      <c r="H264" s="468"/>
      <c r="I264" s="468"/>
      <c r="J264" s="342"/>
      <c r="Y264" s="339"/>
      <c r="Z264" s="339"/>
      <c r="AA264" s="339"/>
    </row>
    <row r="265" spans="1:27" s="338" customFormat="1" ht="21.75" customHeight="1">
      <c r="A265" s="340"/>
      <c r="B265" s="255" t="str">
        <f>"รวมข้อ "&amp;B249</f>
        <v>รวมข้อ 3.3 ระบบท่อระบายน้ำทิ้ง K</v>
      </c>
      <c r="C265" s="479"/>
      <c r="D265" s="341"/>
      <c r="E265" s="469"/>
      <c r="F265" s="469"/>
      <c r="G265" s="469"/>
      <c r="H265" s="469"/>
      <c r="I265" s="469">
        <f>SUM(I251:I264)</f>
        <v>67282</v>
      </c>
      <c r="J265" s="340"/>
      <c r="Y265" s="339"/>
      <c r="Z265" s="339"/>
      <c r="AA265" s="339"/>
    </row>
    <row r="266" spans="1:27" s="338" customFormat="1" ht="21.75" customHeight="1">
      <c r="A266" s="345"/>
      <c r="B266" s="488" t="str">
        <f>B202</f>
        <v>3.4 ระบบท่อระบายอากาศ</v>
      </c>
      <c r="C266" s="475"/>
      <c r="D266" s="346"/>
      <c r="E266" s="470"/>
      <c r="F266" s="470"/>
      <c r="G266" s="470"/>
      <c r="H266" s="470"/>
      <c r="I266" s="470"/>
      <c r="J266" s="345"/>
      <c r="Y266" s="339"/>
      <c r="Z266" s="339"/>
      <c r="AA266" s="339"/>
    </row>
    <row r="267" spans="1:27" s="338" customFormat="1" ht="21.75" customHeight="1">
      <c r="A267" s="342"/>
      <c r="B267" s="344" t="s">
        <v>815</v>
      </c>
      <c r="C267" s="476"/>
      <c r="D267" s="343"/>
      <c r="E267" s="468"/>
      <c r="F267" s="468"/>
      <c r="G267" s="468"/>
      <c r="H267" s="468"/>
      <c r="I267" s="468"/>
      <c r="J267" s="342"/>
      <c r="Y267" s="339"/>
      <c r="Z267" s="339"/>
      <c r="AA267" s="339"/>
    </row>
    <row r="268" spans="1:27" s="338" customFormat="1" ht="21.75" customHeight="1">
      <c r="A268" s="342"/>
      <c r="B268" s="344" t="s">
        <v>93</v>
      </c>
      <c r="C268" s="468">
        <v>84</v>
      </c>
      <c r="D268" s="343" t="s">
        <v>14</v>
      </c>
      <c r="E268" s="468">
        <v>25.08</v>
      </c>
      <c r="F268" s="468">
        <f t="shared" ref="F268:F274" si="30">ROUND(C268*E268,0)</f>
        <v>2107</v>
      </c>
      <c r="G268" s="468">
        <v>30</v>
      </c>
      <c r="H268" s="468">
        <f t="shared" ref="H268:H274" si="31">ROUND(C268*G268,0)</f>
        <v>2520</v>
      </c>
      <c r="I268" s="468">
        <f t="shared" ref="I268:I274" si="32">F268+H268</f>
        <v>4627</v>
      </c>
      <c r="J268" s="342"/>
      <c r="Y268" s="339"/>
      <c r="Z268" s="339"/>
      <c r="AA268" s="339"/>
    </row>
    <row r="269" spans="1:27" s="338" customFormat="1" ht="21.75" customHeight="1">
      <c r="A269" s="342"/>
      <c r="B269" s="344" t="s">
        <v>90</v>
      </c>
      <c r="C269" s="468">
        <v>240</v>
      </c>
      <c r="D269" s="343" t="s">
        <v>14</v>
      </c>
      <c r="E269" s="468">
        <v>39.6</v>
      </c>
      <c r="F269" s="468">
        <f t="shared" si="30"/>
        <v>9504</v>
      </c>
      <c r="G269" s="468">
        <v>40</v>
      </c>
      <c r="H269" s="468">
        <f t="shared" si="31"/>
        <v>9600</v>
      </c>
      <c r="I269" s="468">
        <f t="shared" si="32"/>
        <v>19104</v>
      </c>
      <c r="J269" s="342"/>
      <c r="Y269" s="339"/>
      <c r="Z269" s="339"/>
      <c r="AA269" s="339"/>
    </row>
    <row r="270" spans="1:27" s="338" customFormat="1" ht="21.75" customHeight="1">
      <c r="A270" s="342"/>
      <c r="B270" s="344" t="s">
        <v>89</v>
      </c>
      <c r="C270" s="468">
        <v>80</v>
      </c>
      <c r="D270" s="343" t="s">
        <v>14</v>
      </c>
      <c r="E270" s="468">
        <v>86.9</v>
      </c>
      <c r="F270" s="468">
        <f t="shared" si="30"/>
        <v>6952</v>
      </c>
      <c r="G270" s="468">
        <v>75</v>
      </c>
      <c r="H270" s="468">
        <f t="shared" si="31"/>
        <v>6000</v>
      </c>
      <c r="I270" s="468">
        <f t="shared" si="32"/>
        <v>12952</v>
      </c>
      <c r="J270" s="342"/>
      <c r="Y270" s="339"/>
      <c r="Z270" s="339"/>
      <c r="AA270" s="339"/>
    </row>
    <row r="271" spans="1:27" s="338" customFormat="1" ht="21.75" customHeight="1">
      <c r="A271" s="342"/>
      <c r="B271" s="344" t="s">
        <v>79</v>
      </c>
      <c r="C271" s="468">
        <v>28</v>
      </c>
      <c r="D271" s="343" t="s">
        <v>14</v>
      </c>
      <c r="E271" s="468">
        <v>140.80000000000001</v>
      </c>
      <c r="F271" s="468">
        <f t="shared" si="30"/>
        <v>3942</v>
      </c>
      <c r="G271" s="468">
        <v>75</v>
      </c>
      <c r="H271" s="468">
        <f t="shared" si="31"/>
        <v>2100</v>
      </c>
      <c r="I271" s="468">
        <f t="shared" si="32"/>
        <v>6042</v>
      </c>
      <c r="J271" s="342"/>
      <c r="Y271" s="339"/>
      <c r="Z271" s="339"/>
      <c r="AA271" s="339"/>
    </row>
    <row r="272" spans="1:27" s="338" customFormat="1" ht="21.75" customHeight="1">
      <c r="A272" s="342"/>
      <c r="B272" s="344" t="s">
        <v>806</v>
      </c>
      <c r="C272" s="468">
        <v>1</v>
      </c>
      <c r="D272" s="343" t="s">
        <v>11</v>
      </c>
      <c r="E272" s="468">
        <v>9002</v>
      </c>
      <c r="F272" s="468">
        <f t="shared" si="30"/>
        <v>9002</v>
      </c>
      <c r="G272" s="468">
        <v>2700.6</v>
      </c>
      <c r="H272" s="468">
        <f t="shared" si="31"/>
        <v>2701</v>
      </c>
      <c r="I272" s="468">
        <f t="shared" si="32"/>
        <v>11703</v>
      </c>
      <c r="J272" s="342"/>
      <c r="Y272" s="339"/>
      <c r="Z272" s="339"/>
      <c r="AA272" s="339"/>
    </row>
    <row r="273" spans="1:27" s="338" customFormat="1" ht="21.75" customHeight="1">
      <c r="A273" s="342"/>
      <c r="B273" s="344" t="s">
        <v>811</v>
      </c>
      <c r="C273" s="468">
        <v>1</v>
      </c>
      <c r="D273" s="343" t="s">
        <v>11</v>
      </c>
      <c r="E273" s="468">
        <v>6751.5</v>
      </c>
      <c r="F273" s="468">
        <f t="shared" si="30"/>
        <v>6752</v>
      </c>
      <c r="G273" s="468">
        <v>2025.4499999999998</v>
      </c>
      <c r="H273" s="468">
        <f t="shared" si="31"/>
        <v>2025</v>
      </c>
      <c r="I273" s="468">
        <f t="shared" si="32"/>
        <v>8777</v>
      </c>
      <c r="J273" s="342"/>
      <c r="Y273" s="339"/>
      <c r="Z273" s="339"/>
      <c r="AA273" s="339"/>
    </row>
    <row r="274" spans="1:27" s="338" customFormat="1" ht="21.75" customHeight="1">
      <c r="A274" s="342"/>
      <c r="B274" s="344" t="s">
        <v>804</v>
      </c>
      <c r="C274" s="468">
        <v>1</v>
      </c>
      <c r="D274" s="343" t="s">
        <v>11</v>
      </c>
      <c r="E274" s="468">
        <v>2250.5</v>
      </c>
      <c r="F274" s="468">
        <f t="shared" si="30"/>
        <v>2251</v>
      </c>
      <c r="G274" s="468">
        <v>675.15</v>
      </c>
      <c r="H274" s="468">
        <f t="shared" si="31"/>
        <v>675</v>
      </c>
      <c r="I274" s="468">
        <f t="shared" si="32"/>
        <v>2926</v>
      </c>
      <c r="J274" s="342"/>
      <c r="Y274" s="339"/>
      <c r="Z274" s="339"/>
      <c r="AA274" s="339"/>
    </row>
    <row r="275" spans="1:27" s="338" customFormat="1" ht="21.75" customHeight="1">
      <c r="A275" s="342"/>
      <c r="B275" s="344" t="s">
        <v>814</v>
      </c>
      <c r="C275" s="468"/>
      <c r="D275" s="343"/>
      <c r="E275" s="468"/>
      <c r="F275" s="468"/>
      <c r="G275" s="468"/>
      <c r="H275" s="468"/>
      <c r="I275" s="468"/>
      <c r="J275" s="342"/>
      <c r="Y275" s="339"/>
      <c r="Z275" s="339"/>
      <c r="AA275" s="339"/>
    </row>
    <row r="276" spans="1:27" s="338" customFormat="1" ht="21.75" customHeight="1">
      <c r="A276" s="342"/>
      <c r="B276" s="344" t="s">
        <v>91</v>
      </c>
      <c r="C276" s="468">
        <v>5</v>
      </c>
      <c r="D276" s="343" t="s">
        <v>47</v>
      </c>
      <c r="E276" s="468">
        <v>995</v>
      </c>
      <c r="F276" s="468">
        <f>ROUND(C276*E276,0)</f>
        <v>4975</v>
      </c>
      <c r="G276" s="468">
        <v>300</v>
      </c>
      <c r="H276" s="468">
        <f>ROUND(C276*G276,0)</f>
        <v>1500</v>
      </c>
      <c r="I276" s="468">
        <f>F276+H276</f>
        <v>6475</v>
      </c>
      <c r="J276" s="342"/>
      <c r="Y276" s="339"/>
      <c r="Z276" s="339"/>
      <c r="AA276" s="339"/>
    </row>
    <row r="277" spans="1:27" s="338" customFormat="1" ht="21.75" customHeight="1">
      <c r="A277" s="342"/>
      <c r="B277" s="344" t="s">
        <v>803</v>
      </c>
      <c r="C277" s="468"/>
      <c r="D277" s="343"/>
      <c r="E277" s="468"/>
      <c r="F277" s="468"/>
      <c r="G277" s="468"/>
      <c r="H277" s="468"/>
      <c r="I277" s="468"/>
      <c r="J277" s="342"/>
      <c r="Y277" s="339"/>
      <c r="Z277" s="339"/>
      <c r="AA277" s="339"/>
    </row>
    <row r="278" spans="1:27" s="338" customFormat="1" ht="21.75" customHeight="1">
      <c r="A278" s="342"/>
      <c r="B278" s="344" t="s">
        <v>83</v>
      </c>
      <c r="C278" s="468">
        <v>1</v>
      </c>
      <c r="D278" s="343" t="s">
        <v>47</v>
      </c>
      <c r="E278" s="468">
        <v>1050</v>
      </c>
      <c r="F278" s="468">
        <f>ROUND(C278*E278,0)</f>
        <v>1050</v>
      </c>
      <c r="G278" s="468">
        <v>200</v>
      </c>
      <c r="H278" s="468">
        <f>ROUND(C278*G278,0)</f>
        <v>200</v>
      </c>
      <c r="I278" s="468">
        <f>F278+H278</f>
        <v>1250</v>
      </c>
      <c r="J278" s="342"/>
      <c r="Y278" s="339"/>
      <c r="Z278" s="339"/>
      <c r="AA278" s="339"/>
    </row>
    <row r="279" spans="1:27" s="338" customFormat="1" ht="21.75" customHeight="1">
      <c r="A279" s="342"/>
      <c r="B279" s="344"/>
      <c r="C279" s="476"/>
      <c r="D279" s="343"/>
      <c r="E279" s="468"/>
      <c r="F279" s="468"/>
      <c r="G279" s="468"/>
      <c r="H279" s="468"/>
      <c r="I279" s="468"/>
      <c r="J279" s="342"/>
      <c r="Y279" s="339"/>
      <c r="Z279" s="339"/>
      <c r="AA279" s="339"/>
    </row>
    <row r="280" spans="1:27" s="338" customFormat="1" ht="21.75" customHeight="1">
      <c r="A280" s="342"/>
      <c r="B280" s="344"/>
      <c r="C280" s="476"/>
      <c r="D280" s="343"/>
      <c r="E280" s="468"/>
      <c r="F280" s="468"/>
      <c r="G280" s="468"/>
      <c r="H280" s="468"/>
      <c r="I280" s="468"/>
      <c r="J280" s="342"/>
      <c r="Y280" s="339"/>
      <c r="Z280" s="339"/>
      <c r="AA280" s="339"/>
    </row>
    <row r="281" spans="1:27" s="338" customFormat="1" ht="21.75" customHeight="1">
      <c r="A281" s="342"/>
      <c r="B281" s="344"/>
      <c r="C281" s="476"/>
      <c r="D281" s="343"/>
      <c r="E281" s="468"/>
      <c r="F281" s="468"/>
      <c r="G281" s="468"/>
      <c r="H281" s="468"/>
      <c r="I281" s="468"/>
      <c r="J281" s="342"/>
      <c r="Y281" s="339"/>
      <c r="Z281" s="339"/>
      <c r="AA281" s="339"/>
    </row>
    <row r="282" spans="1:27" s="338" customFormat="1" ht="21.75" customHeight="1">
      <c r="A282" s="340"/>
      <c r="B282" s="255" t="str">
        <f>"รวมข้อ "&amp;B266</f>
        <v>รวมข้อ 3.4 ระบบท่อระบายอากาศ</v>
      </c>
      <c r="C282" s="479"/>
      <c r="D282" s="341"/>
      <c r="E282" s="469"/>
      <c r="F282" s="469"/>
      <c r="G282" s="469"/>
      <c r="H282" s="469"/>
      <c r="I282" s="469">
        <f>SUM(I268:I281)</f>
        <v>73856</v>
      </c>
      <c r="J282" s="340"/>
      <c r="Y282" s="339"/>
      <c r="Z282" s="339"/>
      <c r="AA282" s="339"/>
    </row>
    <row r="283" spans="1:27" s="338" customFormat="1" ht="21.75" customHeight="1">
      <c r="A283" s="345"/>
      <c r="B283" s="488" t="str">
        <f>B203</f>
        <v>3.5 งานเดินท่อประปา</v>
      </c>
      <c r="C283" s="475"/>
      <c r="D283" s="346"/>
      <c r="E283" s="470"/>
      <c r="F283" s="470"/>
      <c r="G283" s="470"/>
      <c r="H283" s="470"/>
      <c r="I283" s="470"/>
      <c r="J283" s="345"/>
      <c r="Y283" s="339"/>
      <c r="Z283" s="339"/>
      <c r="AA283" s="339"/>
    </row>
    <row r="284" spans="1:27" s="338" customFormat="1" ht="21.75" customHeight="1">
      <c r="A284" s="342"/>
      <c r="B284" s="344" t="s">
        <v>812</v>
      </c>
      <c r="C284" s="476"/>
      <c r="D284" s="343"/>
      <c r="E284" s="468"/>
      <c r="F284" s="468"/>
      <c r="G284" s="468"/>
      <c r="H284" s="468"/>
      <c r="I284" s="468"/>
      <c r="J284" s="342"/>
      <c r="Y284" s="339"/>
      <c r="Z284" s="339"/>
      <c r="AA284" s="339"/>
    </row>
    <row r="285" spans="1:27" s="338" customFormat="1" ht="21.75" customHeight="1">
      <c r="A285" s="342"/>
      <c r="B285" s="344" t="s">
        <v>98</v>
      </c>
      <c r="C285" s="468">
        <v>1000</v>
      </c>
      <c r="D285" s="343" t="s">
        <v>14</v>
      </c>
      <c r="E285" s="468">
        <v>39</v>
      </c>
      <c r="F285" s="468">
        <f t="shared" ref="F285:F298" si="33">ROUND(C285*E285,0)</f>
        <v>39000</v>
      </c>
      <c r="G285" s="468">
        <v>30</v>
      </c>
      <c r="H285" s="468">
        <f t="shared" ref="H285:H298" si="34">ROUND(C285*G285,0)</f>
        <v>30000</v>
      </c>
      <c r="I285" s="468">
        <f t="shared" ref="I285:I298" si="35">F285+H285</f>
        <v>69000</v>
      </c>
      <c r="J285" s="342"/>
      <c r="Y285" s="339"/>
      <c r="Z285" s="339"/>
      <c r="AA285" s="339"/>
    </row>
    <row r="286" spans="1:27" s="338" customFormat="1" ht="21.75" customHeight="1">
      <c r="A286" s="342"/>
      <c r="B286" s="344" t="s">
        <v>90</v>
      </c>
      <c r="C286" s="468">
        <v>120</v>
      </c>
      <c r="D286" s="343" t="s">
        <v>14</v>
      </c>
      <c r="E286" s="468">
        <v>187</v>
      </c>
      <c r="F286" s="468">
        <f t="shared" si="33"/>
        <v>22440</v>
      </c>
      <c r="G286" s="468">
        <v>75</v>
      </c>
      <c r="H286" s="468">
        <f t="shared" si="34"/>
        <v>9000</v>
      </c>
      <c r="I286" s="468">
        <f t="shared" si="35"/>
        <v>31440</v>
      </c>
      <c r="J286" s="342"/>
      <c r="Y286" s="339"/>
      <c r="Z286" s="339"/>
      <c r="AA286" s="339"/>
    </row>
    <row r="287" spans="1:27" s="338" customFormat="1" ht="21.75" customHeight="1">
      <c r="A287" s="342"/>
      <c r="B287" s="344" t="s">
        <v>79</v>
      </c>
      <c r="C287" s="468">
        <v>60</v>
      </c>
      <c r="D287" s="343" t="s">
        <v>14</v>
      </c>
      <c r="E287" s="468">
        <v>746</v>
      </c>
      <c r="F287" s="468">
        <f t="shared" si="33"/>
        <v>44760</v>
      </c>
      <c r="G287" s="468">
        <v>150</v>
      </c>
      <c r="H287" s="468">
        <f t="shared" si="34"/>
        <v>9000</v>
      </c>
      <c r="I287" s="468">
        <f t="shared" si="35"/>
        <v>53760</v>
      </c>
      <c r="J287" s="342"/>
      <c r="Y287" s="339"/>
      <c r="Z287" s="339"/>
      <c r="AA287" s="339"/>
    </row>
    <row r="288" spans="1:27" s="338" customFormat="1" ht="21.75" customHeight="1">
      <c r="A288" s="342"/>
      <c r="B288" s="344" t="s">
        <v>806</v>
      </c>
      <c r="C288" s="468">
        <v>1</v>
      </c>
      <c r="D288" s="343" t="s">
        <v>11</v>
      </c>
      <c r="E288" s="468">
        <v>53100</v>
      </c>
      <c r="F288" s="468">
        <f t="shared" si="33"/>
        <v>53100</v>
      </c>
      <c r="G288" s="468">
        <v>15930</v>
      </c>
      <c r="H288" s="468">
        <f t="shared" si="34"/>
        <v>15930</v>
      </c>
      <c r="I288" s="468">
        <f t="shared" si="35"/>
        <v>69030</v>
      </c>
      <c r="J288" s="342"/>
      <c r="Y288" s="339"/>
      <c r="Z288" s="339"/>
      <c r="AA288" s="339"/>
    </row>
    <row r="289" spans="1:27" s="338" customFormat="1" ht="21.75" customHeight="1">
      <c r="A289" s="342"/>
      <c r="B289" s="344" t="s">
        <v>811</v>
      </c>
      <c r="C289" s="468">
        <v>1</v>
      </c>
      <c r="D289" s="343" t="s">
        <v>11</v>
      </c>
      <c r="E289" s="468">
        <v>21240</v>
      </c>
      <c r="F289" s="468">
        <f t="shared" si="33"/>
        <v>21240</v>
      </c>
      <c r="G289" s="468">
        <v>6372</v>
      </c>
      <c r="H289" s="468">
        <f t="shared" si="34"/>
        <v>6372</v>
      </c>
      <c r="I289" s="468">
        <f t="shared" si="35"/>
        <v>27612</v>
      </c>
      <c r="J289" s="342"/>
      <c r="Y289" s="339"/>
      <c r="Z289" s="339"/>
      <c r="AA289" s="339"/>
    </row>
    <row r="290" spans="1:27" s="338" customFormat="1" ht="21.75" customHeight="1">
      <c r="A290" s="342"/>
      <c r="B290" s="344" t="s">
        <v>804</v>
      </c>
      <c r="C290" s="468">
        <v>1</v>
      </c>
      <c r="D290" s="343" t="s">
        <v>11</v>
      </c>
      <c r="E290" s="468">
        <v>10620</v>
      </c>
      <c r="F290" s="468">
        <f t="shared" si="33"/>
        <v>10620</v>
      </c>
      <c r="G290" s="468">
        <v>3186</v>
      </c>
      <c r="H290" s="468">
        <f t="shared" si="34"/>
        <v>3186</v>
      </c>
      <c r="I290" s="468">
        <f t="shared" si="35"/>
        <v>13806</v>
      </c>
      <c r="J290" s="342"/>
      <c r="Y290" s="339"/>
      <c r="Z290" s="339"/>
      <c r="AA290" s="339"/>
    </row>
    <row r="291" spans="1:27" s="338" customFormat="1" ht="21.75" customHeight="1">
      <c r="A291" s="342"/>
      <c r="B291" s="344" t="s">
        <v>891</v>
      </c>
      <c r="C291" s="468">
        <v>28</v>
      </c>
      <c r="D291" s="343" t="s">
        <v>47</v>
      </c>
      <c r="E291" s="468">
        <v>135</v>
      </c>
      <c r="F291" s="468">
        <f t="shared" si="33"/>
        <v>3780</v>
      </c>
      <c r="G291" s="468">
        <v>50</v>
      </c>
      <c r="H291" s="468">
        <f t="shared" si="34"/>
        <v>1400</v>
      </c>
      <c r="I291" s="468">
        <f t="shared" si="35"/>
        <v>5180</v>
      </c>
      <c r="J291" s="342"/>
      <c r="Y291" s="339"/>
      <c r="Z291" s="339"/>
      <c r="AA291" s="339"/>
    </row>
    <row r="292" spans="1:27" s="338" customFormat="1" ht="21.75" customHeight="1">
      <c r="A292" s="342"/>
      <c r="B292" s="344" t="s">
        <v>892</v>
      </c>
      <c r="C292" s="468">
        <v>112</v>
      </c>
      <c r="D292" s="343" t="s">
        <v>47</v>
      </c>
      <c r="E292" s="468">
        <v>216</v>
      </c>
      <c r="F292" s="468">
        <f t="shared" si="33"/>
        <v>24192</v>
      </c>
      <c r="G292" s="468">
        <v>50</v>
      </c>
      <c r="H292" s="468">
        <f t="shared" si="34"/>
        <v>5600</v>
      </c>
      <c r="I292" s="468">
        <f t="shared" si="35"/>
        <v>29792</v>
      </c>
      <c r="J292" s="342"/>
      <c r="Y292" s="339"/>
      <c r="Z292" s="339"/>
      <c r="AA292" s="339"/>
    </row>
    <row r="293" spans="1:27" s="338" customFormat="1" ht="21.75" customHeight="1">
      <c r="A293" s="342"/>
      <c r="B293" s="344" t="s">
        <v>893</v>
      </c>
      <c r="C293" s="468">
        <v>2</v>
      </c>
      <c r="D293" s="343" t="s">
        <v>810</v>
      </c>
      <c r="E293" s="468">
        <v>384</v>
      </c>
      <c r="F293" s="468">
        <f t="shared" si="33"/>
        <v>768</v>
      </c>
      <c r="G293" s="468">
        <v>200</v>
      </c>
      <c r="H293" s="468">
        <f t="shared" si="34"/>
        <v>400</v>
      </c>
      <c r="I293" s="468">
        <f t="shared" si="35"/>
        <v>1168</v>
      </c>
      <c r="J293" s="342"/>
      <c r="Y293" s="339"/>
      <c r="Z293" s="339"/>
      <c r="AA293" s="339"/>
    </row>
    <row r="294" spans="1:27" s="338" customFormat="1" ht="21.75" customHeight="1">
      <c r="A294" s="342"/>
      <c r="B294" s="344" t="s">
        <v>894</v>
      </c>
      <c r="C294" s="468">
        <v>56</v>
      </c>
      <c r="D294" s="343" t="s">
        <v>810</v>
      </c>
      <c r="E294" s="468">
        <v>264</v>
      </c>
      <c r="F294" s="468">
        <f t="shared" si="33"/>
        <v>14784</v>
      </c>
      <c r="G294" s="468">
        <v>150</v>
      </c>
      <c r="H294" s="468">
        <f t="shared" si="34"/>
        <v>8400</v>
      </c>
      <c r="I294" s="468">
        <f t="shared" si="35"/>
        <v>23184</v>
      </c>
      <c r="J294" s="342"/>
      <c r="Y294" s="339"/>
      <c r="Z294" s="339"/>
      <c r="AA294" s="339"/>
    </row>
    <row r="295" spans="1:27" s="338" customFormat="1" ht="21.75" customHeight="1">
      <c r="A295" s="342"/>
      <c r="B295" s="344" t="s">
        <v>895</v>
      </c>
      <c r="C295" s="468">
        <v>26</v>
      </c>
      <c r="D295" s="343" t="s">
        <v>810</v>
      </c>
      <c r="E295" s="468">
        <v>984</v>
      </c>
      <c r="F295" s="468">
        <f t="shared" si="33"/>
        <v>25584</v>
      </c>
      <c r="G295" s="468">
        <v>400</v>
      </c>
      <c r="H295" s="468">
        <f t="shared" si="34"/>
        <v>10400</v>
      </c>
      <c r="I295" s="468">
        <f t="shared" si="35"/>
        <v>35984</v>
      </c>
      <c r="J295" s="342"/>
      <c r="Y295" s="339"/>
      <c r="Z295" s="339"/>
      <c r="AA295" s="339"/>
    </row>
    <row r="296" spans="1:27" s="338" customFormat="1" ht="21.75" customHeight="1">
      <c r="A296" s="342"/>
      <c r="B296" s="344" t="s">
        <v>896</v>
      </c>
      <c r="C296" s="468">
        <v>3</v>
      </c>
      <c r="D296" s="343" t="s">
        <v>810</v>
      </c>
      <c r="E296" s="468">
        <v>984</v>
      </c>
      <c r="F296" s="468">
        <f t="shared" si="33"/>
        <v>2952</v>
      </c>
      <c r="G296" s="468">
        <v>400</v>
      </c>
      <c r="H296" s="468">
        <f t="shared" si="34"/>
        <v>1200</v>
      </c>
      <c r="I296" s="468">
        <f t="shared" si="35"/>
        <v>4152</v>
      </c>
      <c r="J296" s="342"/>
      <c r="Y296" s="339"/>
      <c r="Z296" s="339"/>
      <c r="AA296" s="339"/>
    </row>
    <row r="297" spans="1:27" s="338" customFormat="1" ht="21.75" customHeight="1">
      <c r="A297" s="342"/>
      <c r="B297" s="344" t="s">
        <v>897</v>
      </c>
      <c r="C297" s="468">
        <v>1</v>
      </c>
      <c r="D297" s="343" t="s">
        <v>810</v>
      </c>
      <c r="E297" s="468">
        <v>16400</v>
      </c>
      <c r="F297" s="468">
        <f t="shared" si="33"/>
        <v>16400</v>
      </c>
      <c r="G297" s="468">
        <v>400</v>
      </c>
      <c r="H297" s="468">
        <f t="shared" si="34"/>
        <v>400</v>
      </c>
      <c r="I297" s="468">
        <f t="shared" si="35"/>
        <v>16800</v>
      </c>
      <c r="J297" s="342"/>
      <c r="Y297" s="339"/>
      <c r="Z297" s="339"/>
      <c r="AA297" s="339"/>
    </row>
    <row r="298" spans="1:27" s="338" customFormat="1" ht="21.75" customHeight="1">
      <c r="A298" s="342"/>
      <c r="B298" s="344" t="s">
        <v>898</v>
      </c>
      <c r="C298" s="468">
        <v>2</v>
      </c>
      <c r="D298" s="343" t="s">
        <v>47</v>
      </c>
      <c r="E298" s="468">
        <v>2700</v>
      </c>
      <c r="F298" s="468">
        <f t="shared" si="33"/>
        <v>5400</v>
      </c>
      <c r="G298" s="468">
        <v>400</v>
      </c>
      <c r="H298" s="468">
        <f t="shared" si="34"/>
        <v>800</v>
      </c>
      <c r="I298" s="468">
        <f t="shared" si="35"/>
        <v>6200</v>
      </c>
      <c r="J298" s="342"/>
      <c r="Y298" s="339"/>
      <c r="Z298" s="339"/>
      <c r="AA298" s="339"/>
    </row>
    <row r="299" spans="1:27" s="338" customFormat="1" ht="21.75" customHeight="1">
      <c r="A299" s="340"/>
      <c r="B299" s="348"/>
      <c r="C299" s="479"/>
      <c r="D299" s="341"/>
      <c r="E299" s="469"/>
      <c r="F299" s="469"/>
      <c r="G299" s="469"/>
      <c r="H299" s="469"/>
      <c r="I299" s="469"/>
      <c r="J299" s="340"/>
      <c r="Y299" s="339"/>
      <c r="Z299" s="339"/>
      <c r="AA299" s="339"/>
    </row>
    <row r="300" spans="1:27" s="338" customFormat="1" ht="21.75" customHeight="1">
      <c r="A300" s="345"/>
      <c r="B300" s="347" t="s">
        <v>809</v>
      </c>
      <c r="C300" s="475"/>
      <c r="D300" s="346"/>
      <c r="E300" s="470"/>
      <c r="F300" s="470"/>
      <c r="G300" s="470"/>
      <c r="H300" s="470"/>
      <c r="I300" s="470"/>
      <c r="J300" s="345"/>
      <c r="Y300" s="339"/>
      <c r="Z300" s="339"/>
      <c r="AA300" s="339"/>
    </row>
    <row r="301" spans="1:27" s="338" customFormat="1" ht="21.75" customHeight="1">
      <c r="A301" s="342"/>
      <c r="B301" s="344" t="s">
        <v>98</v>
      </c>
      <c r="C301" s="468">
        <v>28</v>
      </c>
      <c r="D301" s="343" t="s">
        <v>808</v>
      </c>
      <c r="E301" s="468">
        <v>1135</v>
      </c>
      <c r="F301" s="468">
        <f t="shared" ref="F301:F307" si="36">ROUND(C301*E301,0)</f>
        <v>31780</v>
      </c>
      <c r="G301" s="468">
        <v>150</v>
      </c>
      <c r="H301" s="468">
        <f t="shared" ref="H301:H307" si="37">ROUND(C301*G301,0)</f>
        <v>4200</v>
      </c>
      <c r="I301" s="468">
        <f t="shared" ref="I301:I307" si="38">F301+H301</f>
        <v>35980</v>
      </c>
      <c r="J301" s="342"/>
      <c r="Y301" s="339"/>
      <c r="Z301" s="339"/>
      <c r="AA301" s="339"/>
    </row>
    <row r="302" spans="1:27" s="338" customFormat="1" ht="21.75" customHeight="1">
      <c r="A302" s="342"/>
      <c r="B302" s="344" t="s">
        <v>97</v>
      </c>
      <c r="C302" s="468">
        <v>1</v>
      </c>
      <c r="D302" s="343" t="s">
        <v>808</v>
      </c>
      <c r="E302" s="468">
        <v>3500</v>
      </c>
      <c r="F302" s="468">
        <f t="shared" si="36"/>
        <v>3500</v>
      </c>
      <c r="G302" s="468">
        <v>300</v>
      </c>
      <c r="H302" s="468">
        <f t="shared" si="37"/>
        <v>300</v>
      </c>
      <c r="I302" s="468">
        <f t="shared" si="38"/>
        <v>3800</v>
      </c>
      <c r="J302" s="342"/>
      <c r="Y302" s="339"/>
      <c r="Z302" s="339"/>
      <c r="AA302" s="339"/>
    </row>
    <row r="303" spans="1:27" s="338" customFormat="1" ht="21.75" customHeight="1">
      <c r="A303" s="342"/>
      <c r="B303" s="344" t="s">
        <v>899</v>
      </c>
      <c r="C303" s="468">
        <v>1</v>
      </c>
      <c r="D303" s="343" t="s">
        <v>47</v>
      </c>
      <c r="E303" s="468">
        <v>6000</v>
      </c>
      <c r="F303" s="468">
        <f t="shared" si="36"/>
        <v>6000</v>
      </c>
      <c r="G303" s="468">
        <v>500</v>
      </c>
      <c r="H303" s="468">
        <f t="shared" si="37"/>
        <v>500</v>
      </c>
      <c r="I303" s="468">
        <f t="shared" si="38"/>
        <v>6500</v>
      </c>
      <c r="J303" s="342"/>
      <c r="Y303" s="339"/>
      <c r="Z303" s="339"/>
      <c r="AA303" s="339"/>
    </row>
    <row r="304" spans="1:27" s="338" customFormat="1" ht="21.75" customHeight="1">
      <c r="A304" s="342"/>
      <c r="B304" s="344" t="s">
        <v>900</v>
      </c>
      <c r="C304" s="468">
        <v>4</v>
      </c>
      <c r="D304" s="343" t="s">
        <v>101</v>
      </c>
      <c r="E304" s="468">
        <v>16560</v>
      </c>
      <c r="F304" s="468">
        <f t="shared" si="36"/>
        <v>66240</v>
      </c>
      <c r="G304" s="468">
        <v>500</v>
      </c>
      <c r="H304" s="468">
        <f t="shared" si="37"/>
        <v>2000</v>
      </c>
      <c r="I304" s="468">
        <f t="shared" si="38"/>
        <v>68240</v>
      </c>
      <c r="J304" s="342"/>
      <c r="Y304" s="339"/>
      <c r="Z304" s="339"/>
      <c r="AA304" s="339"/>
    </row>
    <row r="305" spans="1:27" s="338" customFormat="1" ht="21.75" customHeight="1">
      <c r="A305" s="342"/>
      <c r="B305" s="344" t="s">
        <v>901</v>
      </c>
      <c r="C305" s="468">
        <v>2</v>
      </c>
      <c r="D305" s="343" t="s">
        <v>47</v>
      </c>
      <c r="E305" s="468">
        <v>49000</v>
      </c>
      <c r="F305" s="468">
        <f t="shared" si="36"/>
        <v>98000</v>
      </c>
      <c r="G305" s="468">
        <v>5000</v>
      </c>
      <c r="H305" s="468">
        <f t="shared" si="37"/>
        <v>10000</v>
      </c>
      <c r="I305" s="468">
        <f t="shared" si="38"/>
        <v>108000</v>
      </c>
      <c r="J305" s="342"/>
      <c r="Y305" s="339"/>
      <c r="Z305" s="339"/>
      <c r="AA305" s="339"/>
    </row>
    <row r="306" spans="1:27" s="338" customFormat="1" ht="21.75" customHeight="1">
      <c r="A306" s="342"/>
      <c r="B306" s="344" t="s">
        <v>902</v>
      </c>
      <c r="C306" s="468">
        <v>1</v>
      </c>
      <c r="D306" s="343" t="s">
        <v>47</v>
      </c>
      <c r="E306" s="468">
        <v>50000</v>
      </c>
      <c r="F306" s="468">
        <f t="shared" si="36"/>
        <v>50000</v>
      </c>
      <c r="G306" s="458">
        <v>0</v>
      </c>
      <c r="H306" s="458">
        <f t="shared" si="37"/>
        <v>0</v>
      </c>
      <c r="I306" s="468">
        <f t="shared" si="38"/>
        <v>50000</v>
      </c>
      <c r="J306" s="342"/>
      <c r="Y306" s="339"/>
      <c r="Z306" s="339"/>
      <c r="AA306" s="339"/>
    </row>
    <row r="307" spans="1:27" s="338" customFormat="1" ht="21.75" customHeight="1">
      <c r="A307" s="342"/>
      <c r="B307" s="344" t="s">
        <v>903</v>
      </c>
      <c r="C307" s="468">
        <v>1</v>
      </c>
      <c r="D307" s="343" t="s">
        <v>47</v>
      </c>
      <c r="E307" s="468">
        <v>120000</v>
      </c>
      <c r="F307" s="468">
        <f t="shared" si="36"/>
        <v>120000</v>
      </c>
      <c r="G307" s="468">
        <v>10000</v>
      </c>
      <c r="H307" s="468">
        <f t="shared" si="37"/>
        <v>10000</v>
      </c>
      <c r="I307" s="468">
        <f t="shared" si="38"/>
        <v>130000</v>
      </c>
      <c r="J307" s="342"/>
      <c r="Y307" s="339"/>
      <c r="Z307" s="339"/>
      <c r="AA307" s="339"/>
    </row>
    <row r="308" spans="1:27" s="338" customFormat="1" ht="21.75" customHeight="1">
      <c r="A308" s="342"/>
      <c r="B308" s="344" t="s">
        <v>904</v>
      </c>
      <c r="C308" s="476"/>
      <c r="D308" s="343"/>
      <c r="E308" s="468"/>
      <c r="F308" s="468"/>
      <c r="G308" s="468"/>
      <c r="H308" s="468"/>
      <c r="I308" s="468"/>
      <c r="J308" s="342"/>
      <c r="Y308" s="339"/>
      <c r="Z308" s="339"/>
      <c r="AA308" s="339"/>
    </row>
    <row r="309" spans="1:27" s="338" customFormat="1" ht="21.75" customHeight="1">
      <c r="A309" s="342"/>
      <c r="B309" s="344"/>
      <c r="C309" s="476"/>
      <c r="D309" s="343"/>
      <c r="E309" s="468"/>
      <c r="F309" s="468"/>
      <c r="G309" s="468"/>
      <c r="H309" s="468"/>
      <c r="I309" s="468"/>
      <c r="J309" s="342"/>
      <c r="Y309" s="339"/>
      <c r="Z309" s="339"/>
      <c r="AA309" s="339"/>
    </row>
    <row r="310" spans="1:27" s="338" customFormat="1" ht="21.75" customHeight="1">
      <c r="A310" s="342"/>
      <c r="B310" s="344"/>
      <c r="C310" s="476"/>
      <c r="D310" s="343"/>
      <c r="E310" s="468"/>
      <c r="F310" s="468"/>
      <c r="G310" s="468"/>
      <c r="H310" s="468"/>
      <c r="I310" s="468"/>
      <c r="J310" s="342"/>
      <c r="Y310" s="339"/>
      <c r="Z310" s="339"/>
      <c r="AA310" s="339"/>
    </row>
    <row r="311" spans="1:27" s="338" customFormat="1" ht="21.75" customHeight="1">
      <c r="A311" s="342"/>
      <c r="B311" s="344"/>
      <c r="C311" s="476"/>
      <c r="D311" s="343"/>
      <c r="E311" s="468"/>
      <c r="F311" s="468"/>
      <c r="G311" s="468"/>
      <c r="H311" s="468"/>
      <c r="I311" s="468"/>
      <c r="J311" s="342"/>
      <c r="Y311" s="339"/>
      <c r="Z311" s="339"/>
      <c r="AA311" s="339"/>
    </row>
    <row r="312" spans="1:27" s="338" customFormat="1" ht="21.75" customHeight="1">
      <c r="A312" s="342"/>
      <c r="B312" s="344"/>
      <c r="C312" s="476"/>
      <c r="D312" s="343"/>
      <c r="E312" s="468"/>
      <c r="F312" s="468"/>
      <c r="G312" s="468"/>
      <c r="H312" s="468"/>
      <c r="I312" s="468"/>
      <c r="J312" s="342"/>
      <c r="Y312" s="339"/>
      <c r="Z312" s="339"/>
      <c r="AA312" s="339"/>
    </row>
    <row r="313" spans="1:27" s="338" customFormat="1" ht="21.75" customHeight="1">
      <c r="A313" s="342"/>
      <c r="B313" s="344"/>
      <c r="C313" s="476"/>
      <c r="D313" s="343"/>
      <c r="E313" s="468"/>
      <c r="F313" s="468"/>
      <c r="G313" s="468"/>
      <c r="H313" s="468"/>
      <c r="I313" s="468"/>
      <c r="J313" s="342"/>
      <c r="Y313" s="339"/>
      <c r="Z313" s="339"/>
      <c r="AA313" s="339"/>
    </row>
    <row r="314" spans="1:27" s="338" customFormat="1" ht="21.75" customHeight="1">
      <c r="A314" s="342"/>
      <c r="B314" s="344"/>
      <c r="C314" s="476"/>
      <c r="D314" s="343"/>
      <c r="E314" s="468"/>
      <c r="F314" s="468"/>
      <c r="G314" s="468"/>
      <c r="H314" s="468"/>
      <c r="I314" s="468"/>
      <c r="J314" s="342"/>
      <c r="Y314" s="339"/>
      <c r="Z314" s="339"/>
      <c r="AA314" s="339"/>
    </row>
    <row r="315" spans="1:27" s="338" customFormat="1" ht="21.75" customHeight="1">
      <c r="A315" s="342"/>
      <c r="B315" s="344"/>
      <c r="C315" s="476"/>
      <c r="D315" s="343"/>
      <c r="E315" s="468"/>
      <c r="F315" s="468"/>
      <c r="G315" s="468"/>
      <c r="H315" s="468"/>
      <c r="I315" s="468"/>
      <c r="J315" s="342"/>
      <c r="Y315" s="339"/>
      <c r="Z315" s="339"/>
      <c r="AA315" s="339"/>
    </row>
    <row r="316" spans="1:27" s="338" customFormat="1" ht="21.75" customHeight="1">
      <c r="A316" s="340"/>
      <c r="B316" s="255" t="str">
        <f>"รวมข้อ "&amp;B283</f>
        <v>รวมข้อ 3.5 งานเดินท่อประปา</v>
      </c>
      <c r="C316" s="479"/>
      <c r="D316" s="341"/>
      <c r="E316" s="469"/>
      <c r="F316" s="469"/>
      <c r="G316" s="469"/>
      <c r="H316" s="469"/>
      <c r="I316" s="469">
        <f>SUM(I285:I315)</f>
        <v>789628</v>
      </c>
      <c r="J316" s="340"/>
      <c r="Y316" s="339"/>
      <c r="Z316" s="339"/>
      <c r="AA316" s="339"/>
    </row>
    <row r="317" spans="1:27" s="338" customFormat="1" ht="21.75" customHeight="1">
      <c r="A317" s="345"/>
      <c r="B317" s="488" t="str">
        <f>B204</f>
        <v>3.6 ระบบท่อระบายน้ำฝน</v>
      </c>
      <c r="C317" s="475"/>
      <c r="D317" s="346"/>
      <c r="E317" s="470"/>
      <c r="F317" s="470"/>
      <c r="G317" s="470"/>
      <c r="H317" s="470"/>
      <c r="I317" s="470"/>
      <c r="J317" s="345"/>
      <c r="Y317" s="339"/>
      <c r="Z317" s="339"/>
      <c r="AA317" s="339"/>
    </row>
    <row r="318" spans="1:27" s="338" customFormat="1" ht="21.75" customHeight="1">
      <c r="A318" s="342"/>
      <c r="B318" s="344" t="s">
        <v>905</v>
      </c>
      <c r="C318" s="476"/>
      <c r="D318" s="343"/>
      <c r="E318" s="468"/>
      <c r="F318" s="468"/>
      <c r="G318" s="468"/>
      <c r="H318" s="468"/>
      <c r="I318" s="468"/>
      <c r="J318" s="342"/>
      <c r="Y318" s="339"/>
      <c r="Z318" s="339"/>
      <c r="AA318" s="339"/>
    </row>
    <row r="319" spans="1:27" s="338" customFormat="1" ht="21.75" customHeight="1">
      <c r="A319" s="342"/>
      <c r="B319" s="344" t="s">
        <v>90</v>
      </c>
      <c r="C319" s="468">
        <v>48</v>
      </c>
      <c r="D319" s="343" t="s">
        <v>14</v>
      </c>
      <c r="E319" s="468">
        <v>190.5</v>
      </c>
      <c r="F319" s="468">
        <f t="shared" ref="F319:F326" si="39">ROUND(C319*E319,0)</f>
        <v>9144</v>
      </c>
      <c r="G319" s="468">
        <v>90</v>
      </c>
      <c r="H319" s="468">
        <f t="shared" ref="H319:H326" si="40">ROUND(C319*G319,0)</f>
        <v>4320</v>
      </c>
      <c r="I319" s="468">
        <f t="shared" ref="I319:I326" si="41">F319+H319</f>
        <v>13464</v>
      </c>
      <c r="J319" s="342"/>
      <c r="Y319" s="339"/>
      <c r="Z319" s="339"/>
      <c r="AA319" s="339"/>
    </row>
    <row r="320" spans="1:27" s="338" customFormat="1" ht="21.75" customHeight="1">
      <c r="A320" s="342"/>
      <c r="B320" s="344" t="s">
        <v>89</v>
      </c>
      <c r="C320" s="468">
        <v>18</v>
      </c>
      <c r="D320" s="343" t="s">
        <v>14</v>
      </c>
      <c r="E320" s="468">
        <v>305.41000000000003</v>
      </c>
      <c r="F320" s="468">
        <f t="shared" si="39"/>
        <v>5497</v>
      </c>
      <c r="G320" s="468">
        <v>145</v>
      </c>
      <c r="H320" s="468">
        <f t="shared" si="40"/>
        <v>2610</v>
      </c>
      <c r="I320" s="468">
        <f t="shared" si="41"/>
        <v>8107</v>
      </c>
      <c r="J320" s="342"/>
      <c r="Y320" s="339"/>
      <c r="Z320" s="339"/>
      <c r="AA320" s="339"/>
    </row>
    <row r="321" spans="1:27" s="338" customFormat="1" ht="21.75" customHeight="1">
      <c r="A321" s="342"/>
      <c r="B321" s="344" t="s">
        <v>79</v>
      </c>
      <c r="C321" s="468">
        <v>120</v>
      </c>
      <c r="D321" s="343" t="s">
        <v>14</v>
      </c>
      <c r="E321" s="468">
        <v>445</v>
      </c>
      <c r="F321" s="468">
        <f t="shared" si="39"/>
        <v>53400</v>
      </c>
      <c r="G321" s="468">
        <v>200</v>
      </c>
      <c r="H321" s="468">
        <f t="shared" si="40"/>
        <v>24000</v>
      </c>
      <c r="I321" s="468">
        <f t="shared" si="41"/>
        <v>77400</v>
      </c>
      <c r="J321" s="342"/>
      <c r="Y321" s="339"/>
      <c r="Z321" s="339"/>
      <c r="AA321" s="339"/>
    </row>
    <row r="322" spans="1:27" s="338" customFormat="1" ht="21.75" customHeight="1">
      <c r="A322" s="342"/>
      <c r="B322" s="344" t="s">
        <v>806</v>
      </c>
      <c r="C322" s="468">
        <v>1</v>
      </c>
      <c r="D322" s="343" t="s">
        <v>11</v>
      </c>
      <c r="E322" s="468">
        <v>27216.400000000001</v>
      </c>
      <c r="F322" s="468">
        <f t="shared" si="39"/>
        <v>27216</v>
      </c>
      <c r="G322" s="468">
        <v>8164.92</v>
      </c>
      <c r="H322" s="468">
        <f t="shared" si="40"/>
        <v>8165</v>
      </c>
      <c r="I322" s="468">
        <f t="shared" si="41"/>
        <v>35381</v>
      </c>
      <c r="J322" s="342"/>
      <c r="Y322" s="339"/>
      <c r="Z322" s="339"/>
      <c r="AA322" s="339"/>
    </row>
    <row r="323" spans="1:27" s="338" customFormat="1" ht="21.75" customHeight="1">
      <c r="A323" s="342"/>
      <c r="B323" s="344" t="s">
        <v>805</v>
      </c>
      <c r="C323" s="468">
        <v>1</v>
      </c>
      <c r="D323" s="343" t="s">
        <v>11</v>
      </c>
      <c r="E323" s="468">
        <v>20412.3</v>
      </c>
      <c r="F323" s="468">
        <f t="shared" si="39"/>
        <v>20412</v>
      </c>
      <c r="G323" s="468">
        <v>6123.69</v>
      </c>
      <c r="H323" s="468">
        <f t="shared" si="40"/>
        <v>6124</v>
      </c>
      <c r="I323" s="468">
        <f t="shared" si="41"/>
        <v>26536</v>
      </c>
      <c r="J323" s="342"/>
      <c r="Y323" s="339"/>
      <c r="Z323" s="339"/>
      <c r="AA323" s="339"/>
    </row>
    <row r="324" spans="1:27" s="338" customFormat="1" ht="21.75" customHeight="1">
      <c r="A324" s="342"/>
      <c r="B324" s="344" t="s">
        <v>804</v>
      </c>
      <c r="C324" s="468">
        <v>1</v>
      </c>
      <c r="D324" s="343" t="s">
        <v>11</v>
      </c>
      <c r="E324" s="468">
        <v>6804.1</v>
      </c>
      <c r="F324" s="468">
        <f t="shared" si="39"/>
        <v>6804</v>
      </c>
      <c r="G324" s="468">
        <v>2041.23</v>
      </c>
      <c r="H324" s="468">
        <f t="shared" si="40"/>
        <v>2041</v>
      </c>
      <c r="I324" s="468">
        <f t="shared" si="41"/>
        <v>8845</v>
      </c>
      <c r="J324" s="342"/>
      <c r="Y324" s="339"/>
      <c r="Z324" s="339"/>
      <c r="AA324" s="339"/>
    </row>
    <row r="325" spans="1:27" s="338" customFormat="1" ht="21.75" customHeight="1">
      <c r="A325" s="342"/>
      <c r="B325" s="344" t="s">
        <v>906</v>
      </c>
      <c r="C325" s="468">
        <v>1</v>
      </c>
      <c r="D325" s="343" t="s">
        <v>47</v>
      </c>
      <c r="E325" s="468">
        <v>850</v>
      </c>
      <c r="F325" s="468">
        <f t="shared" si="39"/>
        <v>850</v>
      </c>
      <c r="G325" s="468">
        <v>200</v>
      </c>
      <c r="H325" s="468">
        <f t="shared" si="40"/>
        <v>200</v>
      </c>
      <c r="I325" s="468">
        <f t="shared" si="41"/>
        <v>1050</v>
      </c>
      <c r="J325" s="342"/>
      <c r="Y325" s="339"/>
      <c r="Z325" s="339"/>
      <c r="AA325" s="339"/>
    </row>
    <row r="326" spans="1:27" s="338" customFormat="1" ht="21.75" customHeight="1">
      <c r="A326" s="342"/>
      <c r="B326" s="344" t="s">
        <v>907</v>
      </c>
      <c r="C326" s="468">
        <v>28</v>
      </c>
      <c r="D326" s="343" t="s">
        <v>47</v>
      </c>
      <c r="E326" s="468">
        <v>1730</v>
      </c>
      <c r="F326" s="468">
        <f t="shared" si="39"/>
        <v>48440</v>
      </c>
      <c r="G326" s="468">
        <v>200</v>
      </c>
      <c r="H326" s="468">
        <f t="shared" si="40"/>
        <v>5600</v>
      </c>
      <c r="I326" s="468">
        <f t="shared" si="41"/>
        <v>54040</v>
      </c>
      <c r="J326" s="342"/>
      <c r="Y326" s="339"/>
      <c r="Z326" s="339"/>
      <c r="AA326" s="339"/>
    </row>
    <row r="327" spans="1:27" s="338" customFormat="1" ht="21.75" customHeight="1">
      <c r="A327" s="342"/>
      <c r="B327" s="344" t="s">
        <v>803</v>
      </c>
      <c r="C327" s="468"/>
      <c r="D327" s="343"/>
      <c r="E327" s="468"/>
      <c r="F327" s="468"/>
      <c r="G327" s="468"/>
      <c r="H327" s="468"/>
      <c r="I327" s="468"/>
      <c r="J327" s="342"/>
      <c r="Y327" s="339"/>
      <c r="Z327" s="339"/>
      <c r="AA327" s="339"/>
    </row>
    <row r="328" spans="1:27" s="338" customFormat="1" ht="21.75" customHeight="1">
      <c r="A328" s="342"/>
      <c r="B328" s="344" t="s">
        <v>91</v>
      </c>
      <c r="C328" s="468">
        <v>1</v>
      </c>
      <c r="D328" s="343" t="s">
        <v>47</v>
      </c>
      <c r="E328" s="468">
        <v>850</v>
      </c>
      <c r="F328" s="468">
        <f>ROUND(C328*E328,0)</f>
        <v>850</v>
      </c>
      <c r="G328" s="468">
        <v>150</v>
      </c>
      <c r="H328" s="468">
        <f>ROUND(C328*G328,0)</f>
        <v>150</v>
      </c>
      <c r="I328" s="468">
        <f>F328+H328</f>
        <v>1000</v>
      </c>
      <c r="J328" s="342"/>
      <c r="Y328" s="339"/>
      <c r="Z328" s="339"/>
      <c r="AA328" s="339"/>
    </row>
    <row r="329" spans="1:27" s="338" customFormat="1" ht="21.75" customHeight="1">
      <c r="A329" s="342"/>
      <c r="B329" s="344" t="s">
        <v>83</v>
      </c>
      <c r="C329" s="468">
        <v>4</v>
      </c>
      <c r="D329" s="343" t="s">
        <v>47</v>
      </c>
      <c r="E329" s="468">
        <v>1050</v>
      </c>
      <c r="F329" s="468">
        <f>ROUND(C329*E329,0)</f>
        <v>4200</v>
      </c>
      <c r="G329" s="468">
        <v>200</v>
      </c>
      <c r="H329" s="468">
        <f>ROUND(C329*G329,0)</f>
        <v>800</v>
      </c>
      <c r="I329" s="468">
        <f>F329+H329</f>
        <v>5000</v>
      </c>
      <c r="J329" s="342"/>
      <c r="Y329" s="339"/>
      <c r="Z329" s="339"/>
      <c r="AA329" s="339"/>
    </row>
    <row r="330" spans="1:27" s="338" customFormat="1" ht="21.75" customHeight="1">
      <c r="A330" s="342"/>
      <c r="B330" s="344"/>
      <c r="C330" s="476"/>
      <c r="D330" s="343"/>
      <c r="E330" s="468"/>
      <c r="F330" s="468"/>
      <c r="G330" s="468"/>
      <c r="H330" s="468"/>
      <c r="I330" s="468"/>
      <c r="J330" s="342"/>
      <c r="Y330" s="339"/>
      <c r="Z330" s="339"/>
      <c r="AA330" s="339"/>
    </row>
    <row r="331" spans="1:27" s="338" customFormat="1" ht="21.75" customHeight="1">
      <c r="A331" s="342"/>
      <c r="B331" s="344"/>
      <c r="C331" s="476"/>
      <c r="D331" s="343"/>
      <c r="E331" s="468"/>
      <c r="F331" s="468"/>
      <c r="G331" s="468"/>
      <c r="H331" s="468"/>
      <c r="I331" s="468"/>
      <c r="J331" s="342"/>
      <c r="Y331" s="339"/>
      <c r="Z331" s="339"/>
      <c r="AA331" s="339"/>
    </row>
    <row r="332" spans="1:27" s="338" customFormat="1" ht="21.75" customHeight="1">
      <c r="A332" s="342"/>
      <c r="B332" s="344"/>
      <c r="C332" s="476"/>
      <c r="D332" s="343"/>
      <c r="E332" s="468"/>
      <c r="F332" s="468"/>
      <c r="G332" s="468"/>
      <c r="H332" s="468"/>
      <c r="I332" s="468"/>
      <c r="J332" s="342"/>
      <c r="Y332" s="339"/>
      <c r="Z332" s="339"/>
      <c r="AA332" s="339"/>
    </row>
    <row r="333" spans="1:27" s="338" customFormat="1" ht="21.75" customHeight="1">
      <c r="A333" s="340"/>
      <c r="B333" s="255" t="str">
        <f>"รวมข้อ "&amp;B317</f>
        <v>รวมข้อ 3.6 ระบบท่อระบายน้ำฝน</v>
      </c>
      <c r="C333" s="479"/>
      <c r="D333" s="341"/>
      <c r="E333" s="469"/>
      <c r="F333" s="469"/>
      <c r="G333" s="469"/>
      <c r="H333" s="469"/>
      <c r="I333" s="469">
        <f>SUM(I319:I332)</f>
        <v>230823</v>
      </c>
      <c r="J333" s="340"/>
      <c r="Y333" s="339"/>
      <c r="Z333" s="339"/>
      <c r="AA333" s="339"/>
    </row>
    <row r="334" spans="1:27" s="338" customFormat="1" ht="21.75" customHeight="1">
      <c r="A334" s="345"/>
      <c r="B334" s="488" t="str">
        <f>B205</f>
        <v>3.7 ระบบบำบัดน้ำเสีย</v>
      </c>
      <c r="C334" s="475"/>
      <c r="D334" s="346"/>
      <c r="E334" s="470"/>
      <c r="F334" s="470"/>
      <c r="G334" s="470"/>
      <c r="H334" s="470"/>
      <c r="I334" s="470"/>
      <c r="J334" s="345"/>
      <c r="Y334" s="339"/>
      <c r="Z334" s="339"/>
      <c r="AA334" s="339"/>
    </row>
    <row r="335" spans="1:27" s="338" customFormat="1" ht="21.75" customHeight="1">
      <c r="A335" s="342"/>
      <c r="B335" s="344" t="s">
        <v>801</v>
      </c>
      <c r="C335" s="468">
        <v>1</v>
      </c>
      <c r="D335" s="343" t="s">
        <v>100</v>
      </c>
      <c r="E335" s="468">
        <v>485090.3</v>
      </c>
      <c r="F335" s="468">
        <f>ROUND(C335*E335,0)</f>
        <v>485090</v>
      </c>
      <c r="G335" s="468">
        <v>111063.79999999999</v>
      </c>
      <c r="H335" s="468">
        <f>ROUND(C335*G335,0)</f>
        <v>111064</v>
      </c>
      <c r="I335" s="468">
        <f>F335+H335</f>
        <v>596154</v>
      </c>
      <c r="J335" s="342"/>
      <c r="Y335" s="339"/>
      <c r="Z335" s="339"/>
      <c r="AA335" s="339"/>
    </row>
    <row r="336" spans="1:27" s="338" customFormat="1" ht="21.75" customHeight="1">
      <c r="A336" s="342"/>
      <c r="B336" s="344" t="s">
        <v>800</v>
      </c>
      <c r="C336" s="468">
        <v>1</v>
      </c>
      <c r="D336" s="343" t="s">
        <v>100</v>
      </c>
      <c r="E336" s="468">
        <v>11550</v>
      </c>
      <c r="F336" s="468">
        <f>ROUND(C336*E336,0)</f>
        <v>11550</v>
      </c>
      <c r="G336" s="468">
        <v>3850</v>
      </c>
      <c r="H336" s="468">
        <f>ROUND(C336*G336,0)</f>
        <v>3850</v>
      </c>
      <c r="I336" s="468">
        <f>F336+H336</f>
        <v>15400</v>
      </c>
      <c r="J336" s="342"/>
      <c r="Y336" s="339"/>
      <c r="Z336" s="339"/>
      <c r="AA336" s="339"/>
    </row>
    <row r="337" spans="1:27" s="338" customFormat="1" ht="21.75" customHeight="1">
      <c r="A337" s="342"/>
      <c r="B337" s="344" t="s">
        <v>908</v>
      </c>
      <c r="C337" s="468">
        <v>80</v>
      </c>
      <c r="D337" s="343" t="s">
        <v>14</v>
      </c>
      <c r="E337" s="468">
        <v>557</v>
      </c>
      <c r="F337" s="468">
        <f>ROUND(C337*E337,0)</f>
        <v>44560</v>
      </c>
      <c r="G337" s="468">
        <v>237</v>
      </c>
      <c r="H337" s="468">
        <f>ROUND(C337*G337,0)</f>
        <v>18960</v>
      </c>
      <c r="I337" s="468">
        <f>F337+H337</f>
        <v>63520</v>
      </c>
      <c r="J337" s="342"/>
      <c r="Y337" s="339"/>
      <c r="Z337" s="339"/>
      <c r="AA337" s="339"/>
    </row>
    <row r="338" spans="1:27" s="338" customFormat="1" ht="21.75" customHeight="1">
      <c r="A338" s="342"/>
      <c r="B338" s="344" t="s">
        <v>909</v>
      </c>
      <c r="C338" s="468">
        <v>9</v>
      </c>
      <c r="D338" s="343" t="s">
        <v>100</v>
      </c>
      <c r="E338" s="468">
        <v>3560</v>
      </c>
      <c r="F338" s="468">
        <f>ROUND(C338*E338,0)</f>
        <v>32040</v>
      </c>
      <c r="G338" s="468">
        <v>1093</v>
      </c>
      <c r="H338" s="468">
        <f>ROUND(C338*G338,0)</f>
        <v>9837</v>
      </c>
      <c r="I338" s="468">
        <f>F338+H338</f>
        <v>41877</v>
      </c>
      <c r="J338" s="342"/>
      <c r="Y338" s="339"/>
      <c r="Z338" s="339"/>
      <c r="AA338" s="339"/>
    </row>
    <row r="339" spans="1:27" s="338" customFormat="1" ht="21.75" customHeight="1">
      <c r="A339" s="342"/>
      <c r="B339" s="344" t="s">
        <v>910</v>
      </c>
      <c r="C339" s="468">
        <v>80</v>
      </c>
      <c r="D339" s="343" t="s">
        <v>14</v>
      </c>
      <c r="E339" s="468">
        <v>772</v>
      </c>
      <c r="F339" s="468">
        <f>ROUND(C339*E339,0)</f>
        <v>61760</v>
      </c>
      <c r="G339" s="468">
        <v>293</v>
      </c>
      <c r="H339" s="468">
        <f>ROUND(C339*G339,0)</f>
        <v>23440</v>
      </c>
      <c r="I339" s="468">
        <f>F339+H339</f>
        <v>85200</v>
      </c>
      <c r="J339" s="342"/>
      <c r="Y339" s="339"/>
      <c r="Z339" s="339"/>
      <c r="AA339" s="339"/>
    </row>
    <row r="340" spans="1:27" s="338" customFormat="1" ht="21.75" customHeight="1">
      <c r="A340" s="342"/>
      <c r="B340" s="344"/>
      <c r="C340" s="476"/>
      <c r="D340" s="343"/>
      <c r="E340" s="468"/>
      <c r="F340" s="468"/>
      <c r="G340" s="468"/>
      <c r="H340" s="468"/>
      <c r="I340" s="468"/>
      <c r="J340" s="342"/>
      <c r="Y340" s="339"/>
      <c r="Z340" s="339"/>
      <c r="AA340" s="339"/>
    </row>
    <row r="341" spans="1:27" s="338" customFormat="1" ht="21.75" customHeight="1">
      <c r="A341" s="342"/>
      <c r="B341" s="344"/>
      <c r="C341" s="476"/>
      <c r="D341" s="343"/>
      <c r="E341" s="468"/>
      <c r="F341" s="468"/>
      <c r="G341" s="468"/>
      <c r="H341" s="468"/>
      <c r="I341" s="468"/>
      <c r="J341" s="342"/>
      <c r="Y341" s="339"/>
      <c r="Z341" s="339"/>
      <c r="AA341" s="339"/>
    </row>
    <row r="342" spans="1:27" s="338" customFormat="1" ht="21.75" customHeight="1">
      <c r="A342" s="342"/>
      <c r="B342" s="344"/>
      <c r="C342" s="476"/>
      <c r="D342" s="343"/>
      <c r="E342" s="468"/>
      <c r="F342" s="468"/>
      <c r="G342" s="468"/>
      <c r="H342" s="468"/>
      <c r="I342" s="468"/>
      <c r="J342" s="342"/>
      <c r="Y342" s="339"/>
      <c r="Z342" s="339"/>
      <c r="AA342" s="339"/>
    </row>
    <row r="343" spans="1:27" s="338" customFormat="1" ht="21.75" customHeight="1">
      <c r="A343" s="342"/>
      <c r="B343" s="344"/>
      <c r="C343" s="476"/>
      <c r="D343" s="343"/>
      <c r="E343" s="468"/>
      <c r="F343" s="468"/>
      <c r="G343" s="468"/>
      <c r="H343" s="468"/>
      <c r="I343" s="468"/>
      <c r="J343" s="342"/>
      <c r="Y343" s="339"/>
      <c r="Z343" s="339"/>
      <c r="AA343" s="339"/>
    </row>
    <row r="344" spans="1:27" s="338" customFormat="1" ht="21.75" customHeight="1">
      <c r="A344" s="342"/>
      <c r="B344" s="344"/>
      <c r="C344" s="476"/>
      <c r="D344" s="343"/>
      <c r="E344" s="468"/>
      <c r="F344" s="468"/>
      <c r="G344" s="468"/>
      <c r="H344" s="468"/>
      <c r="I344" s="468"/>
      <c r="J344" s="342"/>
      <c r="Y344" s="339"/>
      <c r="Z344" s="339"/>
      <c r="AA344" s="339"/>
    </row>
    <row r="345" spans="1:27" s="338" customFormat="1" ht="21.75" customHeight="1">
      <c r="A345" s="342"/>
      <c r="B345" s="344"/>
      <c r="C345" s="476"/>
      <c r="D345" s="343"/>
      <c r="E345" s="468"/>
      <c r="F345" s="468"/>
      <c r="G345" s="468"/>
      <c r="H345" s="468"/>
      <c r="I345" s="468"/>
      <c r="J345" s="342"/>
      <c r="Y345" s="339"/>
      <c r="Z345" s="339"/>
      <c r="AA345" s="339"/>
    </row>
    <row r="346" spans="1:27" s="338" customFormat="1" ht="21.75" customHeight="1">
      <c r="A346" s="342"/>
      <c r="B346" s="344"/>
      <c r="C346" s="476"/>
      <c r="D346" s="343"/>
      <c r="E346" s="468"/>
      <c r="F346" s="468"/>
      <c r="G346" s="468"/>
      <c r="H346" s="468"/>
      <c r="I346" s="468"/>
      <c r="J346" s="342"/>
      <c r="Y346" s="339"/>
      <c r="Z346" s="339"/>
      <c r="AA346" s="339"/>
    </row>
    <row r="347" spans="1:27" s="338" customFormat="1" ht="21.75" customHeight="1">
      <c r="A347" s="342"/>
      <c r="B347" s="344"/>
      <c r="C347" s="476"/>
      <c r="D347" s="343"/>
      <c r="E347" s="468"/>
      <c r="F347" s="468"/>
      <c r="G347" s="468"/>
      <c r="H347" s="468"/>
      <c r="I347" s="468"/>
      <c r="J347" s="342"/>
      <c r="Y347" s="339"/>
      <c r="Z347" s="339"/>
      <c r="AA347" s="339"/>
    </row>
    <row r="348" spans="1:27" s="338" customFormat="1" ht="21.75" customHeight="1">
      <c r="A348" s="342"/>
      <c r="B348" s="344"/>
      <c r="C348" s="476"/>
      <c r="D348" s="343"/>
      <c r="E348" s="468"/>
      <c r="F348" s="468"/>
      <c r="G348" s="468"/>
      <c r="H348" s="468"/>
      <c r="I348" s="468"/>
      <c r="J348" s="342"/>
      <c r="Y348" s="339"/>
      <c r="Z348" s="339"/>
      <c r="AA348" s="339"/>
    </row>
    <row r="349" spans="1:27" s="338" customFormat="1" ht="21.75" customHeight="1">
      <c r="A349" s="342"/>
      <c r="B349" s="344"/>
      <c r="C349" s="476"/>
      <c r="D349" s="343"/>
      <c r="E349" s="468"/>
      <c r="F349" s="468"/>
      <c r="G349" s="468"/>
      <c r="H349" s="468"/>
      <c r="I349" s="468"/>
      <c r="J349" s="342"/>
      <c r="Y349" s="339"/>
      <c r="Z349" s="339"/>
      <c r="AA349" s="339"/>
    </row>
    <row r="350" spans="1:27" s="338" customFormat="1" ht="21.75" customHeight="1">
      <c r="A350" s="340"/>
      <c r="B350" s="255" t="str">
        <f>"รวมข้อ "&amp;B334</f>
        <v>รวมข้อ 3.7 ระบบบำบัดน้ำเสีย</v>
      </c>
      <c r="C350" s="479"/>
      <c r="D350" s="341"/>
      <c r="E350" s="469"/>
      <c r="F350" s="469"/>
      <c r="G350" s="469"/>
      <c r="H350" s="469"/>
      <c r="I350" s="469">
        <f>SUM(I335:I349)</f>
        <v>802151</v>
      </c>
      <c r="J350" s="340"/>
      <c r="Y350" s="339"/>
      <c r="Z350" s="339"/>
      <c r="AA350" s="339"/>
    </row>
    <row r="351" spans="1:27" s="338" customFormat="1" ht="21.75" customHeight="1">
      <c r="A351" s="337">
        <f>A11</f>
        <v>4</v>
      </c>
      <c r="B351" s="336" t="str">
        <f>B11</f>
        <v>หมวดงานระบบไฟฟ้าและสื่อสาร</v>
      </c>
      <c r="C351" s="475"/>
      <c r="D351" s="346"/>
      <c r="E351" s="470"/>
      <c r="F351" s="470"/>
      <c r="G351" s="470"/>
      <c r="H351" s="470"/>
      <c r="I351" s="470"/>
      <c r="J351" s="345"/>
      <c r="Y351" s="339"/>
      <c r="Z351" s="339"/>
      <c r="AA351" s="339"/>
    </row>
    <row r="352" spans="1:27" s="338" customFormat="1" ht="21.75" customHeight="1">
      <c r="A352" s="342"/>
      <c r="B352" s="344" t="s">
        <v>110</v>
      </c>
      <c r="C352" s="476"/>
      <c r="D352" s="343" t="s">
        <v>11</v>
      </c>
      <c r="E352" s="468"/>
      <c r="F352" s="468"/>
      <c r="G352" s="468"/>
      <c r="H352" s="468"/>
      <c r="I352" s="468">
        <f>I367</f>
        <v>1995507</v>
      </c>
      <c r="J352" s="342"/>
      <c r="Y352" s="339"/>
      <c r="Z352" s="339"/>
      <c r="AA352" s="339"/>
    </row>
    <row r="353" spans="1:27" s="338" customFormat="1" ht="21.75" customHeight="1">
      <c r="A353" s="342"/>
      <c r="B353" s="344" t="s">
        <v>785</v>
      </c>
      <c r="C353" s="476"/>
      <c r="D353" s="343" t="s">
        <v>11</v>
      </c>
      <c r="E353" s="468"/>
      <c r="F353" s="468"/>
      <c r="G353" s="468"/>
      <c r="H353" s="468"/>
      <c r="I353" s="468">
        <f>I471</f>
        <v>114869</v>
      </c>
      <c r="J353" s="342"/>
      <c r="Y353" s="339"/>
      <c r="Z353" s="339"/>
      <c r="AA353" s="339"/>
    </row>
    <row r="354" spans="1:27" s="338" customFormat="1" ht="21.75" customHeight="1">
      <c r="A354" s="342"/>
      <c r="B354" s="344" t="s">
        <v>799</v>
      </c>
      <c r="C354" s="476"/>
      <c r="D354" s="343" t="s">
        <v>11</v>
      </c>
      <c r="E354" s="468"/>
      <c r="F354" s="468"/>
      <c r="G354" s="468"/>
      <c r="H354" s="468"/>
      <c r="I354" s="468">
        <f>I488</f>
        <v>366126</v>
      </c>
      <c r="J354" s="342"/>
      <c r="Y354" s="339"/>
      <c r="Z354" s="339"/>
      <c r="AA354" s="339"/>
    </row>
    <row r="355" spans="1:27" s="338" customFormat="1" ht="21.75" customHeight="1">
      <c r="A355" s="342"/>
      <c r="B355" s="344"/>
      <c r="C355" s="476"/>
      <c r="D355" s="343"/>
      <c r="E355" s="468"/>
      <c r="F355" s="468"/>
      <c r="G355" s="468"/>
      <c r="H355" s="468"/>
      <c r="I355" s="468"/>
      <c r="J355" s="342"/>
      <c r="Y355" s="339"/>
      <c r="Z355" s="339"/>
      <c r="AA355" s="339"/>
    </row>
    <row r="356" spans="1:27" s="338" customFormat="1" ht="21.75" customHeight="1">
      <c r="A356" s="342"/>
      <c r="B356" s="344"/>
      <c r="C356" s="476"/>
      <c r="D356" s="343"/>
      <c r="E356" s="468"/>
      <c r="F356" s="468"/>
      <c r="G356" s="468"/>
      <c r="H356" s="468"/>
      <c r="I356" s="468"/>
      <c r="J356" s="342"/>
      <c r="Y356" s="339"/>
      <c r="Z356" s="339"/>
      <c r="AA356" s="339"/>
    </row>
    <row r="357" spans="1:27" s="320" customFormat="1" ht="21.75" customHeight="1">
      <c r="A357" s="328"/>
      <c r="B357" s="489" t="str">
        <f>"รวมข้อ "&amp;A351&amp;" "&amp;B351</f>
        <v>รวมข้อ 4 หมวดงานระบบไฟฟ้าและสื่อสาร</v>
      </c>
      <c r="C357" s="473"/>
      <c r="D357" s="326"/>
      <c r="E357" s="468"/>
      <c r="F357" s="468"/>
      <c r="G357" s="468"/>
      <c r="H357" s="468"/>
      <c r="I357" s="491">
        <f>SUM(I352:I356)</f>
        <v>2476502</v>
      </c>
      <c r="J357" s="325"/>
      <c r="Y357" s="321"/>
      <c r="Z357" s="321"/>
      <c r="AA357" s="321"/>
    </row>
    <row r="358" spans="1:27" s="338" customFormat="1" ht="21.75" customHeight="1">
      <c r="A358" s="342"/>
      <c r="B358" s="490" t="str">
        <f>B352</f>
        <v>4.1 ระบบไฟฟ้าอาคาร</v>
      </c>
      <c r="C358" s="476"/>
      <c r="D358" s="343"/>
      <c r="E358" s="468"/>
      <c r="F358" s="468"/>
      <c r="G358" s="468"/>
      <c r="H358" s="468"/>
      <c r="I358" s="468"/>
      <c r="J358" s="342"/>
      <c r="Y358" s="339"/>
      <c r="Z358" s="339"/>
      <c r="AA358" s="339"/>
    </row>
    <row r="359" spans="1:27" s="338" customFormat="1" ht="21.75" customHeight="1">
      <c r="A359" s="342"/>
      <c r="B359" s="344" t="s">
        <v>798</v>
      </c>
      <c r="C359" s="476"/>
      <c r="D359" s="343" t="s">
        <v>11</v>
      </c>
      <c r="E359" s="468"/>
      <c r="F359" s="468"/>
      <c r="G359" s="468"/>
      <c r="H359" s="468"/>
      <c r="I359" s="468">
        <f>I373</f>
        <v>423800</v>
      </c>
      <c r="J359" s="342"/>
      <c r="Y359" s="339"/>
      <c r="Z359" s="339"/>
      <c r="AA359" s="339"/>
    </row>
    <row r="360" spans="1:27" s="338" customFormat="1" ht="21.75" customHeight="1">
      <c r="A360" s="342"/>
      <c r="B360" s="344" t="s">
        <v>797</v>
      </c>
      <c r="C360" s="476"/>
      <c r="D360" s="343" t="s">
        <v>11</v>
      </c>
      <c r="E360" s="468"/>
      <c r="F360" s="468"/>
      <c r="G360" s="468"/>
      <c r="H360" s="468"/>
      <c r="I360" s="468">
        <f>I384</f>
        <v>169990</v>
      </c>
      <c r="J360" s="342"/>
      <c r="Y360" s="339"/>
      <c r="Z360" s="339"/>
      <c r="AA360" s="339"/>
    </row>
    <row r="361" spans="1:27" s="338" customFormat="1" ht="21.75" customHeight="1">
      <c r="A361" s="342"/>
      <c r="B361" s="344" t="s">
        <v>796</v>
      </c>
      <c r="C361" s="476"/>
      <c r="D361" s="343" t="s">
        <v>11</v>
      </c>
      <c r="E361" s="468"/>
      <c r="F361" s="468"/>
      <c r="G361" s="468"/>
      <c r="H361" s="468"/>
      <c r="I361" s="468">
        <f>I412</f>
        <v>459021</v>
      </c>
      <c r="J361" s="342"/>
      <c r="Y361" s="339"/>
      <c r="Z361" s="339"/>
      <c r="AA361" s="339"/>
    </row>
    <row r="362" spans="1:27" s="338" customFormat="1" ht="21.75" customHeight="1">
      <c r="A362" s="342"/>
      <c r="B362" s="344" t="s">
        <v>791</v>
      </c>
      <c r="C362" s="476"/>
      <c r="D362" s="343" t="s">
        <v>11</v>
      </c>
      <c r="E362" s="468"/>
      <c r="F362" s="468"/>
      <c r="G362" s="468"/>
      <c r="H362" s="468"/>
      <c r="I362" s="468">
        <f>I423</f>
        <v>160724</v>
      </c>
      <c r="J362" s="342"/>
      <c r="Y362" s="339"/>
      <c r="Z362" s="339"/>
      <c r="AA362" s="339"/>
    </row>
    <row r="363" spans="1:27" s="338" customFormat="1" ht="21.75" customHeight="1">
      <c r="A363" s="342"/>
      <c r="B363" s="344" t="s">
        <v>789</v>
      </c>
      <c r="C363" s="476"/>
      <c r="D363" s="343" t="s">
        <v>11</v>
      </c>
      <c r="E363" s="468"/>
      <c r="F363" s="468"/>
      <c r="G363" s="468"/>
      <c r="H363" s="468"/>
      <c r="I363" s="468">
        <f>I435</f>
        <v>464753</v>
      </c>
      <c r="J363" s="342"/>
      <c r="Y363" s="339"/>
      <c r="Z363" s="339"/>
      <c r="AA363" s="339"/>
    </row>
    <row r="364" spans="1:27" s="338" customFormat="1" ht="21.75" customHeight="1">
      <c r="A364" s="342"/>
      <c r="B364" s="344" t="s">
        <v>788</v>
      </c>
      <c r="C364" s="476"/>
      <c r="D364" s="343" t="s">
        <v>11</v>
      </c>
      <c r="E364" s="468"/>
      <c r="F364" s="468"/>
      <c r="G364" s="468"/>
      <c r="H364" s="468"/>
      <c r="I364" s="468">
        <f>I452</f>
        <v>234134</v>
      </c>
      <c r="J364" s="342"/>
      <c r="Y364" s="339"/>
      <c r="Z364" s="339"/>
      <c r="AA364" s="339"/>
    </row>
    <row r="365" spans="1:27" s="338" customFormat="1" ht="21.75" customHeight="1">
      <c r="A365" s="342"/>
      <c r="B365" s="344" t="s">
        <v>787</v>
      </c>
      <c r="C365" s="476"/>
      <c r="D365" s="343" t="s">
        <v>11</v>
      </c>
      <c r="E365" s="468"/>
      <c r="F365" s="468"/>
      <c r="G365" s="468"/>
      <c r="H365" s="468"/>
      <c r="I365" s="468">
        <f>I459</f>
        <v>83085</v>
      </c>
      <c r="J365" s="342"/>
      <c r="Y365" s="339"/>
      <c r="Z365" s="339"/>
      <c r="AA365" s="339"/>
    </row>
    <row r="366" spans="1:27" s="338" customFormat="1" ht="21.75" customHeight="1">
      <c r="A366" s="342"/>
      <c r="B366" s="344"/>
      <c r="C366" s="476"/>
      <c r="D366" s="343"/>
      <c r="E366" s="468"/>
      <c r="F366" s="468"/>
      <c r="G366" s="468"/>
      <c r="H366" s="468"/>
      <c r="I366" s="468"/>
      <c r="J366" s="342"/>
      <c r="Y366" s="339"/>
      <c r="Z366" s="339"/>
      <c r="AA366" s="339"/>
    </row>
    <row r="367" spans="1:27" s="338" customFormat="1" ht="21.75" customHeight="1">
      <c r="A367" s="340"/>
      <c r="B367" s="255" t="str">
        <f>"รวมข้อ "&amp;B358</f>
        <v>รวมข้อ 4.1 ระบบไฟฟ้าอาคาร</v>
      </c>
      <c r="C367" s="479"/>
      <c r="D367" s="341"/>
      <c r="E367" s="469"/>
      <c r="F367" s="469"/>
      <c r="G367" s="469"/>
      <c r="H367" s="469"/>
      <c r="I367" s="469">
        <f>SUM(I359:I366)</f>
        <v>1995507</v>
      </c>
      <c r="J367" s="340"/>
      <c r="Y367" s="339"/>
      <c r="Z367" s="339"/>
      <c r="AA367" s="339"/>
    </row>
    <row r="368" spans="1:27" s="338" customFormat="1" ht="21.75" customHeight="1">
      <c r="A368" s="345"/>
      <c r="B368" s="488" t="str">
        <f>B359</f>
        <v>4.1.1 หม้อแปลงไฟฟ้า</v>
      </c>
      <c r="C368" s="475"/>
      <c r="D368" s="346"/>
      <c r="E368" s="470"/>
      <c r="F368" s="470"/>
      <c r="G368" s="470"/>
      <c r="H368" s="470"/>
      <c r="I368" s="470"/>
      <c r="J368" s="345"/>
      <c r="Y368" s="339"/>
      <c r="Z368" s="339"/>
      <c r="AA368" s="339"/>
    </row>
    <row r="369" spans="1:27" s="338" customFormat="1" ht="21.75" customHeight="1">
      <c r="A369" s="342"/>
      <c r="B369" s="349" t="s">
        <v>911</v>
      </c>
      <c r="C369" s="468">
        <v>1</v>
      </c>
      <c r="D369" s="343" t="s">
        <v>120</v>
      </c>
      <c r="E369" s="468">
        <v>267000</v>
      </c>
      <c r="F369" s="468">
        <f>ROUND(C369*E369,0)</f>
        <v>267000</v>
      </c>
      <c r="G369" s="468">
        <v>16800</v>
      </c>
      <c r="H369" s="468">
        <f>ROUND(C369*G369,0)</f>
        <v>16800</v>
      </c>
      <c r="I369" s="468">
        <f>F369+H369</f>
        <v>283800</v>
      </c>
      <c r="J369" s="342"/>
      <c r="Y369" s="339"/>
      <c r="Z369" s="339"/>
      <c r="AA369" s="339"/>
    </row>
    <row r="370" spans="1:27" s="338" customFormat="1" ht="21.75" customHeight="1">
      <c r="A370" s="342"/>
      <c r="B370" s="344" t="s">
        <v>912</v>
      </c>
      <c r="C370" s="468"/>
      <c r="D370" s="343"/>
      <c r="E370" s="468"/>
      <c r="F370" s="468"/>
      <c r="G370" s="468"/>
      <c r="H370" s="468"/>
      <c r="I370" s="468"/>
      <c r="J370" s="342"/>
      <c r="Y370" s="339"/>
      <c r="Z370" s="339"/>
      <c r="AA370" s="339"/>
    </row>
    <row r="371" spans="1:27" s="338" customFormat="1" ht="21.75" customHeight="1">
      <c r="A371" s="342"/>
      <c r="B371" s="344" t="s">
        <v>916</v>
      </c>
      <c r="C371" s="468">
        <v>1</v>
      </c>
      <c r="D371" s="343" t="s">
        <v>120</v>
      </c>
      <c r="E371" s="468">
        <v>120000</v>
      </c>
      <c r="F371" s="468">
        <f>ROUND(C371*E371,0)</f>
        <v>120000</v>
      </c>
      <c r="G371" s="468">
        <v>20000</v>
      </c>
      <c r="H371" s="468">
        <f>ROUND(C371*G371,0)</f>
        <v>20000</v>
      </c>
      <c r="I371" s="468">
        <f>F371+H371</f>
        <v>140000</v>
      </c>
      <c r="J371" s="342"/>
      <c r="Y371" s="339"/>
      <c r="Z371" s="339"/>
      <c r="AA371" s="339"/>
    </row>
    <row r="372" spans="1:27" s="338" customFormat="1" ht="21.75" customHeight="1">
      <c r="A372" s="342"/>
      <c r="B372" s="344"/>
      <c r="C372" s="476"/>
      <c r="D372" s="343"/>
      <c r="E372" s="468"/>
      <c r="F372" s="468"/>
      <c r="G372" s="468"/>
      <c r="H372" s="468"/>
      <c r="I372" s="468"/>
      <c r="J372" s="342"/>
      <c r="Y372" s="339"/>
      <c r="Z372" s="339"/>
      <c r="AA372" s="339"/>
    </row>
    <row r="373" spans="1:27" s="338" customFormat="1" ht="21.75" customHeight="1">
      <c r="A373" s="342"/>
      <c r="B373" s="46" t="str">
        <f>"รวมข้อ "&amp;B368</f>
        <v>รวมข้อ 4.1.1 หม้อแปลงไฟฟ้า</v>
      </c>
      <c r="C373" s="476"/>
      <c r="D373" s="343"/>
      <c r="E373" s="468"/>
      <c r="F373" s="468"/>
      <c r="G373" s="468"/>
      <c r="H373" s="468"/>
      <c r="I373" s="468">
        <f>SUM(I369:I372)</f>
        <v>423800</v>
      </c>
      <c r="J373" s="342"/>
      <c r="Y373" s="339"/>
      <c r="Z373" s="339"/>
      <c r="AA373" s="339"/>
    </row>
    <row r="374" spans="1:27" s="338" customFormat="1" ht="21.75" customHeight="1">
      <c r="A374" s="342"/>
      <c r="B374" s="490" t="str">
        <f>B360</f>
        <v>4.1.2 แผงสวิตช์เกียร์แรงต่ำ</v>
      </c>
      <c r="C374" s="476"/>
      <c r="D374" s="343"/>
      <c r="E374" s="468"/>
      <c r="F374" s="468"/>
      <c r="G374" s="468"/>
      <c r="H374" s="468"/>
      <c r="I374" s="468"/>
      <c r="J374" s="342"/>
      <c r="Y374" s="339"/>
      <c r="Z374" s="339"/>
      <c r="AA374" s="339"/>
    </row>
    <row r="375" spans="1:27" s="338" customFormat="1" ht="21.75" customHeight="1">
      <c r="A375" s="342"/>
      <c r="B375" s="344" t="s">
        <v>119</v>
      </c>
      <c r="C375" s="476"/>
      <c r="D375" s="343"/>
      <c r="E375" s="468"/>
      <c r="F375" s="468"/>
      <c r="G375" s="468"/>
      <c r="H375" s="468"/>
      <c r="I375" s="468"/>
      <c r="J375" s="342"/>
      <c r="Y375" s="339"/>
      <c r="Z375" s="339"/>
      <c r="AA375" s="339"/>
    </row>
    <row r="376" spans="1:27" s="338" customFormat="1" ht="21.75" customHeight="1">
      <c r="A376" s="342"/>
      <c r="B376" s="344" t="s">
        <v>917</v>
      </c>
      <c r="C376" s="468">
        <v>1</v>
      </c>
      <c r="D376" s="343" t="s">
        <v>120</v>
      </c>
      <c r="E376" s="468">
        <v>9600</v>
      </c>
      <c r="F376" s="468">
        <f t="shared" ref="F376:F383" si="42">ROUND(C376*E376,0)</f>
        <v>9600</v>
      </c>
      <c r="G376" s="458">
        <v>0</v>
      </c>
      <c r="H376" s="458">
        <f t="shared" ref="H376:H383" si="43">ROUND(C376*G376,0)</f>
        <v>0</v>
      </c>
      <c r="I376" s="468">
        <f t="shared" ref="I376:I383" si="44">F376+H376</f>
        <v>9600</v>
      </c>
      <c r="J376" s="342"/>
      <c r="Y376" s="339"/>
      <c r="Z376" s="339"/>
      <c r="AA376" s="339"/>
    </row>
    <row r="377" spans="1:27" s="338" customFormat="1" ht="21.75" customHeight="1">
      <c r="A377" s="342"/>
      <c r="B377" s="344" t="s">
        <v>918</v>
      </c>
      <c r="C377" s="468">
        <v>4</v>
      </c>
      <c r="D377" s="343" t="s">
        <v>120</v>
      </c>
      <c r="E377" s="468">
        <v>5180</v>
      </c>
      <c r="F377" s="468">
        <f t="shared" si="42"/>
        <v>20720</v>
      </c>
      <c r="G377" s="458">
        <v>0</v>
      </c>
      <c r="H377" s="458">
        <f t="shared" si="43"/>
        <v>0</v>
      </c>
      <c r="I377" s="468">
        <f t="shared" si="44"/>
        <v>20720</v>
      </c>
      <c r="J377" s="342"/>
      <c r="Y377" s="339"/>
      <c r="Z377" s="339"/>
      <c r="AA377" s="339"/>
    </row>
    <row r="378" spans="1:27" s="338" customFormat="1" ht="21.75" customHeight="1">
      <c r="A378" s="342"/>
      <c r="B378" s="344" t="s">
        <v>919</v>
      </c>
      <c r="C378" s="468">
        <v>2</v>
      </c>
      <c r="D378" s="343" t="s">
        <v>120</v>
      </c>
      <c r="E378" s="468">
        <v>5010</v>
      </c>
      <c r="F378" s="468">
        <f t="shared" si="42"/>
        <v>10020</v>
      </c>
      <c r="G378" s="458">
        <v>0</v>
      </c>
      <c r="H378" s="458">
        <f t="shared" si="43"/>
        <v>0</v>
      </c>
      <c r="I378" s="468">
        <f t="shared" si="44"/>
        <v>10020</v>
      </c>
      <c r="J378" s="342"/>
      <c r="Y378" s="339"/>
      <c r="Z378" s="339"/>
      <c r="AA378" s="339"/>
    </row>
    <row r="379" spans="1:27" s="338" customFormat="1" ht="21.75" customHeight="1">
      <c r="A379" s="342"/>
      <c r="B379" s="344" t="s">
        <v>121</v>
      </c>
      <c r="C379" s="468">
        <v>1</v>
      </c>
      <c r="D379" s="343" t="s">
        <v>120</v>
      </c>
      <c r="E379" s="468">
        <v>25000</v>
      </c>
      <c r="F379" s="468">
        <f t="shared" si="42"/>
        <v>25000</v>
      </c>
      <c r="G379" s="458">
        <v>0</v>
      </c>
      <c r="H379" s="458">
        <f t="shared" si="43"/>
        <v>0</v>
      </c>
      <c r="I379" s="468">
        <f t="shared" si="44"/>
        <v>25000</v>
      </c>
      <c r="J379" s="342"/>
      <c r="Y379" s="339"/>
      <c r="Z379" s="339"/>
      <c r="AA379" s="339"/>
    </row>
    <row r="380" spans="1:27" s="338" customFormat="1" ht="21.75" customHeight="1">
      <c r="A380" s="342"/>
      <c r="B380" s="344" t="s">
        <v>920</v>
      </c>
      <c r="C380" s="468">
        <v>1</v>
      </c>
      <c r="D380" s="343" t="s">
        <v>120</v>
      </c>
      <c r="E380" s="468">
        <v>14500</v>
      </c>
      <c r="F380" s="468">
        <f t="shared" si="42"/>
        <v>14500</v>
      </c>
      <c r="G380" s="468">
        <v>4350</v>
      </c>
      <c r="H380" s="468">
        <f t="shared" si="43"/>
        <v>4350</v>
      </c>
      <c r="I380" s="468">
        <f t="shared" si="44"/>
        <v>18850</v>
      </c>
      <c r="J380" s="342"/>
      <c r="Y380" s="339"/>
      <c r="Z380" s="339"/>
      <c r="AA380" s="339"/>
    </row>
    <row r="381" spans="1:27" s="338" customFormat="1" ht="21.75" customHeight="1">
      <c r="A381" s="342"/>
      <c r="B381" s="344" t="s">
        <v>921</v>
      </c>
      <c r="C381" s="468">
        <v>1</v>
      </c>
      <c r="D381" s="343" t="s">
        <v>120</v>
      </c>
      <c r="E381" s="468">
        <v>43800</v>
      </c>
      <c r="F381" s="468">
        <f t="shared" si="42"/>
        <v>43800</v>
      </c>
      <c r="G381" s="458">
        <v>0</v>
      </c>
      <c r="H381" s="458">
        <f t="shared" si="43"/>
        <v>0</v>
      </c>
      <c r="I381" s="468">
        <f t="shared" si="44"/>
        <v>43800</v>
      </c>
      <c r="J381" s="342"/>
      <c r="Y381" s="339"/>
      <c r="Z381" s="339"/>
      <c r="AA381" s="339"/>
    </row>
    <row r="382" spans="1:27" s="338" customFormat="1" ht="21.75" customHeight="1">
      <c r="A382" s="342"/>
      <c r="B382" s="344" t="s">
        <v>922</v>
      </c>
      <c r="C382" s="476"/>
      <c r="D382" s="343"/>
      <c r="E382" s="468"/>
      <c r="F382" s="468"/>
      <c r="G382" s="468"/>
      <c r="H382" s="468"/>
      <c r="I382" s="468"/>
      <c r="J382" s="342"/>
      <c r="Y382" s="339"/>
      <c r="Z382" s="339"/>
      <c r="AA382" s="339"/>
    </row>
    <row r="383" spans="1:27" s="338" customFormat="1" ht="21.75" customHeight="1">
      <c r="A383" s="342"/>
      <c r="B383" s="344" t="s">
        <v>923</v>
      </c>
      <c r="C383" s="468">
        <v>1</v>
      </c>
      <c r="D383" s="343" t="s">
        <v>120</v>
      </c>
      <c r="E383" s="468">
        <v>35000</v>
      </c>
      <c r="F383" s="468">
        <f t="shared" si="42"/>
        <v>35000</v>
      </c>
      <c r="G383" s="468">
        <v>7000</v>
      </c>
      <c r="H383" s="468">
        <f t="shared" si="43"/>
        <v>7000</v>
      </c>
      <c r="I383" s="468">
        <f t="shared" si="44"/>
        <v>42000</v>
      </c>
      <c r="J383" s="342"/>
      <c r="Y383" s="339"/>
      <c r="Z383" s="339"/>
      <c r="AA383" s="339"/>
    </row>
    <row r="384" spans="1:27" s="338" customFormat="1" ht="21.75" customHeight="1">
      <c r="A384" s="340"/>
      <c r="B384" s="255" t="str">
        <f>"รวมข้อ "&amp;B374</f>
        <v>รวมข้อ 4.1.2 แผงสวิตช์เกียร์แรงต่ำ</v>
      </c>
      <c r="C384" s="479"/>
      <c r="D384" s="341"/>
      <c r="E384" s="469"/>
      <c r="F384" s="469"/>
      <c r="G384" s="469"/>
      <c r="H384" s="469"/>
      <c r="I384" s="469">
        <f>SUM(I376:I383)</f>
        <v>169990</v>
      </c>
      <c r="J384" s="340"/>
      <c r="Y384" s="339"/>
      <c r="Z384" s="339"/>
      <c r="AA384" s="339"/>
    </row>
    <row r="385" spans="1:27" s="338" customFormat="1" ht="21.75" customHeight="1">
      <c r="A385" s="345"/>
      <c r="B385" s="488" t="str">
        <f>B361</f>
        <v xml:space="preserve">4.1.3 แผงย่อย และเซอร์กิตเบรกเกอร์ </v>
      </c>
      <c r="C385" s="475"/>
      <c r="D385" s="346"/>
      <c r="E385" s="470"/>
      <c r="F385" s="470"/>
      <c r="G385" s="470"/>
      <c r="H385" s="470"/>
      <c r="I385" s="470"/>
      <c r="J385" s="345"/>
      <c r="Y385" s="339"/>
      <c r="Z385" s="339"/>
      <c r="AA385" s="339"/>
    </row>
    <row r="386" spans="1:27" s="338" customFormat="1" ht="21.75" customHeight="1">
      <c r="A386" s="342"/>
      <c r="B386" s="344" t="s">
        <v>795</v>
      </c>
      <c r="C386" s="476"/>
      <c r="D386" s="343"/>
      <c r="E386" s="468"/>
      <c r="F386" s="468"/>
      <c r="G386" s="468"/>
      <c r="H386" s="468"/>
      <c r="I386" s="468"/>
      <c r="J386" s="342"/>
      <c r="Y386" s="339"/>
      <c r="Z386" s="339"/>
      <c r="AA386" s="339"/>
    </row>
    <row r="387" spans="1:27" s="338" customFormat="1" ht="21.75" customHeight="1">
      <c r="A387" s="342"/>
      <c r="B387" s="344" t="s">
        <v>924</v>
      </c>
      <c r="C387" s="468">
        <v>1</v>
      </c>
      <c r="D387" s="343" t="s">
        <v>120</v>
      </c>
      <c r="E387" s="468">
        <v>12870</v>
      </c>
      <c r="F387" s="468">
        <f>ROUND(C387*E387,0)</f>
        <v>12870</v>
      </c>
      <c r="G387" s="468">
        <v>1200</v>
      </c>
      <c r="H387" s="468">
        <f>ROUND(C387*G387,0)</f>
        <v>1200</v>
      </c>
      <c r="I387" s="468">
        <f>F387+H387</f>
        <v>14070</v>
      </c>
      <c r="J387" s="342"/>
      <c r="Y387" s="339"/>
      <c r="Z387" s="339"/>
      <c r="AA387" s="339"/>
    </row>
    <row r="388" spans="1:27" s="338" customFormat="1" ht="21.75" customHeight="1">
      <c r="A388" s="342"/>
      <c r="B388" s="344" t="s">
        <v>925</v>
      </c>
      <c r="C388" s="468">
        <v>1</v>
      </c>
      <c r="D388" s="343" t="s">
        <v>120</v>
      </c>
      <c r="E388" s="468">
        <v>2340</v>
      </c>
      <c r="F388" s="468">
        <f>ROUND(C388*E388,0)</f>
        <v>2340</v>
      </c>
      <c r="G388" s="468">
        <v>36</v>
      </c>
      <c r="H388" s="468">
        <f>ROUND(C388*G388,0)</f>
        <v>36</v>
      </c>
      <c r="I388" s="468">
        <f>F388+H388</f>
        <v>2376</v>
      </c>
      <c r="J388" s="342"/>
      <c r="Y388" s="339"/>
      <c r="Z388" s="339"/>
      <c r="AA388" s="339"/>
    </row>
    <row r="389" spans="1:27" s="338" customFormat="1" ht="21.75" customHeight="1">
      <c r="A389" s="342"/>
      <c r="B389" s="344" t="s">
        <v>926</v>
      </c>
      <c r="C389" s="468">
        <v>11</v>
      </c>
      <c r="D389" s="343" t="s">
        <v>120</v>
      </c>
      <c r="E389" s="468">
        <v>189</v>
      </c>
      <c r="F389" s="468">
        <f>ROUND(C389*E389,0)</f>
        <v>2079</v>
      </c>
      <c r="G389" s="468">
        <v>36</v>
      </c>
      <c r="H389" s="468">
        <f>ROUND(C389*G389,0)</f>
        <v>396</v>
      </c>
      <c r="I389" s="468">
        <f>F389+H389</f>
        <v>2475</v>
      </c>
      <c r="J389" s="342"/>
      <c r="Y389" s="339"/>
      <c r="Z389" s="339"/>
      <c r="AA389" s="339"/>
    </row>
    <row r="390" spans="1:27" s="338" customFormat="1" ht="21.75" customHeight="1">
      <c r="A390" s="342"/>
      <c r="B390" s="344" t="s">
        <v>124</v>
      </c>
      <c r="C390" s="468"/>
      <c r="D390" s="343"/>
      <c r="E390" s="468"/>
      <c r="F390" s="468"/>
      <c r="G390" s="468"/>
      <c r="H390" s="468"/>
      <c r="I390" s="468"/>
      <c r="J390" s="342"/>
      <c r="Y390" s="339"/>
      <c r="Z390" s="339"/>
      <c r="AA390" s="339"/>
    </row>
    <row r="391" spans="1:27" s="338" customFormat="1" ht="21.75" customHeight="1">
      <c r="A391" s="342"/>
      <c r="B391" s="344" t="s">
        <v>927</v>
      </c>
      <c r="C391" s="468">
        <v>1</v>
      </c>
      <c r="D391" s="343" t="s">
        <v>120</v>
      </c>
      <c r="E391" s="468">
        <v>11700</v>
      </c>
      <c r="F391" s="468">
        <f>ROUND(C391*E391,0)</f>
        <v>11700</v>
      </c>
      <c r="G391" s="468">
        <v>1200</v>
      </c>
      <c r="H391" s="468">
        <f>ROUND(C391*G391,0)</f>
        <v>1200</v>
      </c>
      <c r="I391" s="468">
        <f>F391+H391</f>
        <v>12900</v>
      </c>
      <c r="J391" s="342"/>
      <c r="Y391" s="339"/>
      <c r="Z391" s="339"/>
      <c r="AA391" s="339"/>
    </row>
    <row r="392" spans="1:27" s="338" customFormat="1" ht="21.75" customHeight="1">
      <c r="A392" s="342"/>
      <c r="B392" s="344" t="s">
        <v>928</v>
      </c>
      <c r="C392" s="468">
        <v>4</v>
      </c>
      <c r="D392" s="343" t="s">
        <v>120</v>
      </c>
      <c r="E392" s="468">
        <v>441</v>
      </c>
      <c r="F392" s="468">
        <f>ROUND(C392*E392,0)</f>
        <v>1764</v>
      </c>
      <c r="G392" s="468">
        <v>36</v>
      </c>
      <c r="H392" s="468">
        <f>ROUND(C392*G392,0)</f>
        <v>144</v>
      </c>
      <c r="I392" s="468">
        <f>F392+H392</f>
        <v>1908</v>
      </c>
      <c r="J392" s="342"/>
      <c r="Y392" s="339"/>
      <c r="Z392" s="339"/>
      <c r="AA392" s="339"/>
    </row>
    <row r="393" spans="1:27" s="338" customFormat="1" ht="21.75" customHeight="1">
      <c r="A393" s="342"/>
      <c r="B393" s="344" t="s">
        <v>127</v>
      </c>
      <c r="C393" s="468"/>
      <c r="D393" s="343"/>
      <c r="E393" s="468"/>
      <c r="F393" s="468"/>
      <c r="G393" s="468"/>
      <c r="H393" s="468"/>
      <c r="I393" s="468"/>
      <c r="J393" s="342"/>
      <c r="Y393" s="339"/>
      <c r="Z393" s="339"/>
      <c r="AA393" s="339"/>
    </row>
    <row r="394" spans="1:27" s="338" customFormat="1" ht="21.75" customHeight="1">
      <c r="A394" s="342"/>
      <c r="B394" s="344" t="s">
        <v>929</v>
      </c>
      <c r="C394" s="468">
        <v>1</v>
      </c>
      <c r="D394" s="343" t="s">
        <v>120</v>
      </c>
      <c r="E394" s="468">
        <v>11880</v>
      </c>
      <c r="F394" s="468">
        <f>ROUND(C394*E394,0)</f>
        <v>11880</v>
      </c>
      <c r="G394" s="468">
        <v>1200</v>
      </c>
      <c r="H394" s="468">
        <f>ROUND(C394*G394,0)</f>
        <v>1200</v>
      </c>
      <c r="I394" s="468">
        <f>F394+H394</f>
        <v>13080</v>
      </c>
      <c r="J394" s="342"/>
      <c r="Y394" s="339"/>
      <c r="Z394" s="339"/>
      <c r="AA394" s="339"/>
    </row>
    <row r="395" spans="1:27" s="338" customFormat="1" ht="21.75" customHeight="1">
      <c r="A395" s="342"/>
      <c r="B395" s="344" t="s">
        <v>928</v>
      </c>
      <c r="C395" s="468">
        <v>8</v>
      </c>
      <c r="D395" s="343" t="s">
        <v>120</v>
      </c>
      <c r="E395" s="468">
        <v>411</v>
      </c>
      <c r="F395" s="468">
        <f>ROUND(C395*E395,0)</f>
        <v>3288</v>
      </c>
      <c r="G395" s="468">
        <v>36</v>
      </c>
      <c r="H395" s="468">
        <f>ROUND(C395*G395,0)</f>
        <v>288</v>
      </c>
      <c r="I395" s="468">
        <f>F395+H395</f>
        <v>3576</v>
      </c>
      <c r="J395" s="342"/>
      <c r="Y395" s="339"/>
      <c r="Z395" s="339"/>
      <c r="AA395" s="339"/>
    </row>
    <row r="396" spans="1:27" s="338" customFormat="1" ht="21.75" customHeight="1">
      <c r="A396" s="342"/>
      <c r="B396" s="344" t="s">
        <v>794</v>
      </c>
      <c r="C396" s="468"/>
      <c r="D396" s="343"/>
      <c r="E396" s="468"/>
      <c r="F396" s="468"/>
      <c r="G396" s="468"/>
      <c r="H396" s="468"/>
      <c r="I396" s="468"/>
      <c r="J396" s="342"/>
      <c r="Y396" s="339"/>
      <c r="Z396" s="339"/>
      <c r="AA396" s="339"/>
    </row>
    <row r="397" spans="1:27" s="338" customFormat="1" ht="21.75" customHeight="1">
      <c r="A397" s="342"/>
      <c r="B397" s="344" t="s">
        <v>929</v>
      </c>
      <c r="C397" s="468">
        <v>1</v>
      </c>
      <c r="D397" s="343" t="s">
        <v>120</v>
      </c>
      <c r="E397" s="468">
        <v>11800</v>
      </c>
      <c r="F397" s="468">
        <f>ROUND(C397*E397,0)</f>
        <v>11800</v>
      </c>
      <c r="G397" s="468">
        <v>1200</v>
      </c>
      <c r="H397" s="468">
        <f>ROUND(C397*G397,0)</f>
        <v>1200</v>
      </c>
      <c r="I397" s="468">
        <f>F397+H397</f>
        <v>13000</v>
      </c>
      <c r="J397" s="342"/>
      <c r="Y397" s="339"/>
      <c r="Z397" s="339"/>
      <c r="AA397" s="339"/>
    </row>
    <row r="398" spans="1:27" s="338" customFormat="1" ht="21.75" customHeight="1">
      <c r="A398" s="342"/>
      <c r="B398" s="344" t="s">
        <v>930</v>
      </c>
      <c r="C398" s="468">
        <v>8</v>
      </c>
      <c r="D398" s="343" t="s">
        <v>120</v>
      </c>
      <c r="E398" s="468">
        <v>187</v>
      </c>
      <c r="F398" s="468">
        <f>ROUND(C398*E398,0)</f>
        <v>1496</v>
      </c>
      <c r="G398" s="468">
        <v>36</v>
      </c>
      <c r="H398" s="468">
        <f>ROUND(C398*G398,0)</f>
        <v>288</v>
      </c>
      <c r="I398" s="468">
        <f>F398+H398</f>
        <v>1784</v>
      </c>
      <c r="J398" s="342"/>
      <c r="Y398" s="339"/>
      <c r="Z398" s="339"/>
      <c r="AA398" s="339"/>
    </row>
    <row r="399" spans="1:27" s="338" customFormat="1" ht="21.75" customHeight="1">
      <c r="A399" s="342"/>
      <c r="B399" s="344" t="s">
        <v>793</v>
      </c>
      <c r="C399" s="468"/>
      <c r="D399" s="343"/>
      <c r="E399" s="468"/>
      <c r="F399" s="468"/>
      <c r="G399" s="468"/>
      <c r="H399" s="468"/>
      <c r="I399" s="468"/>
      <c r="J399" s="342"/>
      <c r="Y399" s="339"/>
      <c r="Z399" s="339"/>
      <c r="AA399" s="339"/>
    </row>
    <row r="400" spans="1:27" s="338" customFormat="1" ht="21.75" customHeight="1">
      <c r="A400" s="342"/>
      <c r="B400" s="344" t="s">
        <v>929</v>
      </c>
      <c r="C400" s="468">
        <v>1</v>
      </c>
      <c r="D400" s="343" t="s">
        <v>120</v>
      </c>
      <c r="E400" s="468">
        <v>11800</v>
      </c>
      <c r="F400" s="468">
        <f>ROUND(C400*E400,0)</f>
        <v>11800</v>
      </c>
      <c r="G400" s="468">
        <v>1200</v>
      </c>
      <c r="H400" s="468">
        <f>ROUND(C400*G400,0)</f>
        <v>1200</v>
      </c>
      <c r="I400" s="468">
        <f>F400+H400</f>
        <v>13000</v>
      </c>
      <c r="J400" s="342"/>
      <c r="Y400" s="339"/>
      <c r="Z400" s="339"/>
      <c r="AA400" s="339"/>
    </row>
    <row r="401" spans="1:27" s="338" customFormat="1" ht="21.75" customHeight="1">
      <c r="A401" s="340"/>
      <c r="B401" s="348" t="s">
        <v>930</v>
      </c>
      <c r="C401" s="469">
        <v>8</v>
      </c>
      <c r="D401" s="341" t="s">
        <v>120</v>
      </c>
      <c r="E401" s="469">
        <v>441</v>
      </c>
      <c r="F401" s="469">
        <f>ROUND(C401*E401,0)</f>
        <v>3528</v>
      </c>
      <c r="G401" s="469">
        <v>36</v>
      </c>
      <c r="H401" s="469">
        <f>ROUND(C401*G401,0)</f>
        <v>288</v>
      </c>
      <c r="I401" s="469">
        <f>F401+H401</f>
        <v>3816</v>
      </c>
      <c r="J401" s="340"/>
      <c r="Y401" s="339"/>
      <c r="Z401" s="339"/>
      <c r="AA401" s="339"/>
    </row>
    <row r="402" spans="1:27" s="338" customFormat="1" ht="21.75" customHeight="1">
      <c r="A402" s="345"/>
      <c r="B402" s="347" t="s">
        <v>792</v>
      </c>
      <c r="C402" s="470"/>
      <c r="D402" s="346"/>
      <c r="E402" s="470"/>
      <c r="F402" s="470"/>
      <c r="G402" s="470"/>
      <c r="H402" s="470"/>
      <c r="I402" s="470"/>
      <c r="J402" s="345"/>
      <c r="Y402" s="339"/>
      <c r="Z402" s="339"/>
      <c r="AA402" s="339"/>
    </row>
    <row r="403" spans="1:27" s="338" customFormat="1" ht="21.75" customHeight="1">
      <c r="A403" s="342"/>
      <c r="B403" s="344" t="s">
        <v>931</v>
      </c>
      <c r="C403" s="468">
        <v>28</v>
      </c>
      <c r="D403" s="343" t="s">
        <v>120</v>
      </c>
      <c r="E403" s="468">
        <v>3230</v>
      </c>
      <c r="F403" s="468">
        <f t="shared" ref="F403:F410" si="45">ROUND(C403*E403,0)</f>
        <v>90440</v>
      </c>
      <c r="G403" s="468">
        <v>500</v>
      </c>
      <c r="H403" s="468">
        <f t="shared" ref="H403:H410" si="46">ROUND(C403*G403,0)</f>
        <v>14000</v>
      </c>
      <c r="I403" s="468">
        <f t="shared" ref="I403:I410" si="47">F403+H403</f>
        <v>104440</v>
      </c>
      <c r="J403" s="342"/>
      <c r="Y403" s="339"/>
      <c r="Z403" s="339"/>
      <c r="AA403" s="339"/>
    </row>
    <row r="404" spans="1:27" s="338" customFormat="1" ht="21.75" customHeight="1">
      <c r="A404" s="342"/>
      <c r="B404" s="344" t="s">
        <v>932</v>
      </c>
      <c r="C404" s="468">
        <v>28</v>
      </c>
      <c r="D404" s="343" t="s">
        <v>120</v>
      </c>
      <c r="E404" s="468">
        <v>2340</v>
      </c>
      <c r="F404" s="468">
        <f t="shared" si="45"/>
        <v>65520</v>
      </c>
      <c r="G404" s="468">
        <v>36</v>
      </c>
      <c r="H404" s="468">
        <f t="shared" si="46"/>
        <v>1008</v>
      </c>
      <c r="I404" s="468">
        <f t="shared" si="47"/>
        <v>66528</v>
      </c>
      <c r="J404" s="342"/>
      <c r="Y404" s="339"/>
      <c r="Z404" s="339"/>
      <c r="AA404" s="339"/>
    </row>
    <row r="405" spans="1:27" s="338" customFormat="1" ht="21.75" customHeight="1">
      <c r="A405" s="342"/>
      <c r="B405" s="344" t="s">
        <v>925</v>
      </c>
      <c r="C405" s="468">
        <v>28</v>
      </c>
      <c r="D405" s="343" t="s">
        <v>120</v>
      </c>
      <c r="E405" s="468">
        <v>2340</v>
      </c>
      <c r="F405" s="468">
        <f t="shared" si="45"/>
        <v>65520</v>
      </c>
      <c r="G405" s="468">
        <v>36</v>
      </c>
      <c r="H405" s="468">
        <f t="shared" si="46"/>
        <v>1008</v>
      </c>
      <c r="I405" s="468">
        <f t="shared" si="47"/>
        <v>66528</v>
      </c>
      <c r="J405" s="342"/>
      <c r="Y405" s="339"/>
      <c r="Z405" s="339"/>
      <c r="AA405" s="339"/>
    </row>
    <row r="406" spans="1:27" s="338" customFormat="1" ht="21.75" customHeight="1">
      <c r="A406" s="342"/>
      <c r="B406" s="344" t="s">
        <v>933</v>
      </c>
      <c r="C406" s="468">
        <v>28</v>
      </c>
      <c r="D406" s="343" t="s">
        <v>120</v>
      </c>
      <c r="E406" s="468">
        <v>189</v>
      </c>
      <c r="F406" s="468">
        <f t="shared" si="45"/>
        <v>5292</v>
      </c>
      <c r="G406" s="468">
        <v>36</v>
      </c>
      <c r="H406" s="468">
        <f t="shared" si="46"/>
        <v>1008</v>
      </c>
      <c r="I406" s="468">
        <f t="shared" si="47"/>
        <v>6300</v>
      </c>
      <c r="J406" s="342"/>
      <c r="Y406" s="339"/>
      <c r="Z406" s="339"/>
      <c r="AA406" s="339"/>
    </row>
    <row r="407" spans="1:27" s="338" customFormat="1" ht="21.75" customHeight="1">
      <c r="A407" s="342"/>
      <c r="B407" s="344" t="s">
        <v>926</v>
      </c>
      <c r="C407" s="468">
        <v>56</v>
      </c>
      <c r="D407" s="343" t="s">
        <v>120</v>
      </c>
      <c r="E407" s="468">
        <v>189</v>
      </c>
      <c r="F407" s="468">
        <f t="shared" si="45"/>
        <v>10584</v>
      </c>
      <c r="G407" s="468">
        <v>36</v>
      </c>
      <c r="H407" s="468">
        <f t="shared" si="46"/>
        <v>2016</v>
      </c>
      <c r="I407" s="468">
        <f t="shared" si="47"/>
        <v>12600</v>
      </c>
      <c r="J407" s="342"/>
      <c r="Y407" s="339"/>
      <c r="Z407" s="339"/>
      <c r="AA407" s="339"/>
    </row>
    <row r="408" spans="1:27" s="338" customFormat="1" ht="21.75" customHeight="1">
      <c r="A408" s="342"/>
      <c r="B408" s="344" t="s">
        <v>934</v>
      </c>
      <c r="C408" s="468">
        <v>28</v>
      </c>
      <c r="D408" s="343" t="s">
        <v>120</v>
      </c>
      <c r="E408" s="468">
        <v>2400</v>
      </c>
      <c r="F408" s="468">
        <f t="shared" si="45"/>
        <v>67200</v>
      </c>
      <c r="G408" s="468">
        <v>200</v>
      </c>
      <c r="H408" s="468">
        <f t="shared" si="46"/>
        <v>5600</v>
      </c>
      <c r="I408" s="468">
        <f t="shared" si="47"/>
        <v>72800</v>
      </c>
      <c r="J408" s="342"/>
      <c r="Y408" s="339"/>
      <c r="Z408" s="339"/>
      <c r="AA408" s="339"/>
    </row>
    <row r="409" spans="1:27" s="338" customFormat="1" ht="21.75" customHeight="1">
      <c r="A409" s="342"/>
      <c r="B409" s="344" t="s">
        <v>935</v>
      </c>
      <c r="C409" s="468">
        <v>1</v>
      </c>
      <c r="D409" s="343" t="s">
        <v>120</v>
      </c>
      <c r="E409" s="468">
        <v>3500</v>
      </c>
      <c r="F409" s="468">
        <f t="shared" si="45"/>
        <v>3500</v>
      </c>
      <c r="G409" s="468">
        <v>1050</v>
      </c>
      <c r="H409" s="468">
        <f t="shared" si="46"/>
        <v>1050</v>
      </c>
      <c r="I409" s="468">
        <f t="shared" si="47"/>
        <v>4550</v>
      </c>
      <c r="J409" s="342"/>
      <c r="Y409" s="339"/>
      <c r="Z409" s="339"/>
      <c r="AA409" s="339"/>
    </row>
    <row r="410" spans="1:27" s="338" customFormat="1" ht="21.75" customHeight="1">
      <c r="A410" s="342"/>
      <c r="B410" s="344" t="s">
        <v>936</v>
      </c>
      <c r="C410" s="468">
        <v>3</v>
      </c>
      <c r="D410" s="343" t="s">
        <v>120</v>
      </c>
      <c r="E410" s="468">
        <v>11100</v>
      </c>
      <c r="F410" s="468">
        <f t="shared" si="45"/>
        <v>33300</v>
      </c>
      <c r="G410" s="468">
        <v>3330</v>
      </c>
      <c r="H410" s="468">
        <f t="shared" si="46"/>
        <v>9990</v>
      </c>
      <c r="I410" s="468">
        <f t="shared" si="47"/>
        <v>43290</v>
      </c>
      <c r="J410" s="342"/>
      <c r="Y410" s="339"/>
      <c r="Z410" s="339"/>
      <c r="AA410" s="339"/>
    </row>
    <row r="411" spans="1:27" s="338" customFormat="1" ht="21.75" customHeight="1">
      <c r="A411" s="342"/>
      <c r="B411" s="344"/>
      <c r="C411" s="468"/>
      <c r="D411" s="343"/>
      <c r="E411" s="468"/>
      <c r="F411" s="468"/>
      <c r="G411" s="468"/>
      <c r="H411" s="468"/>
      <c r="I411" s="468"/>
      <c r="J411" s="342"/>
      <c r="Y411" s="339"/>
      <c r="Z411" s="339"/>
      <c r="AA411" s="339"/>
    </row>
    <row r="412" spans="1:27" s="338" customFormat="1" ht="21.75" customHeight="1">
      <c r="A412" s="342"/>
      <c r="B412" s="46" t="str">
        <f>"รวมข้อ "&amp;B385</f>
        <v xml:space="preserve">รวมข้อ 4.1.3 แผงย่อย และเซอร์กิตเบรกเกอร์ </v>
      </c>
      <c r="C412" s="468"/>
      <c r="D412" s="343"/>
      <c r="E412" s="468"/>
      <c r="F412" s="468"/>
      <c r="G412" s="468"/>
      <c r="H412" s="468"/>
      <c r="I412" s="468">
        <f>SUM(I387:I411)</f>
        <v>459021</v>
      </c>
      <c r="J412" s="342"/>
      <c r="Y412" s="339"/>
      <c r="Z412" s="339"/>
      <c r="AA412" s="339"/>
    </row>
    <row r="413" spans="1:27" s="338" customFormat="1" ht="21.75" customHeight="1">
      <c r="A413" s="342"/>
      <c r="B413" s="490" t="str">
        <f>B362</f>
        <v>4.1.4 ท่อและรางเดินสายไฟฟ้า</v>
      </c>
      <c r="C413" s="468"/>
      <c r="D413" s="343"/>
      <c r="E413" s="468"/>
      <c r="F413" s="468"/>
      <c r="G413" s="468"/>
      <c r="H413" s="468"/>
      <c r="I413" s="468"/>
      <c r="J413" s="342"/>
      <c r="Y413" s="339"/>
      <c r="Z413" s="339"/>
      <c r="AA413" s="339"/>
    </row>
    <row r="414" spans="1:27" s="338" customFormat="1" ht="21.75" customHeight="1">
      <c r="A414" s="342"/>
      <c r="B414" s="344" t="s">
        <v>913</v>
      </c>
      <c r="C414" s="468">
        <v>58</v>
      </c>
      <c r="D414" s="343" t="s">
        <v>790</v>
      </c>
      <c r="E414" s="468">
        <v>248</v>
      </c>
      <c r="F414" s="468">
        <f t="shared" ref="F414:F420" si="48">ROUND(C414*E414,0)</f>
        <v>14384</v>
      </c>
      <c r="G414" s="468">
        <v>36</v>
      </c>
      <c r="H414" s="468">
        <f t="shared" ref="H414:H420" si="49">ROUND(C414*G414,0)</f>
        <v>2088</v>
      </c>
      <c r="I414" s="468">
        <f t="shared" ref="I414:I420" si="50">F414+H414</f>
        <v>16472</v>
      </c>
      <c r="J414" s="342"/>
      <c r="Y414" s="339"/>
      <c r="Z414" s="339"/>
      <c r="AA414" s="339"/>
    </row>
    <row r="415" spans="1:27" s="338" customFormat="1" ht="21.75" customHeight="1">
      <c r="A415" s="342"/>
      <c r="B415" s="344" t="s">
        <v>914</v>
      </c>
      <c r="C415" s="468">
        <v>6</v>
      </c>
      <c r="D415" s="343" t="s">
        <v>783</v>
      </c>
      <c r="E415" s="468">
        <v>26</v>
      </c>
      <c r="F415" s="468">
        <f t="shared" si="48"/>
        <v>156</v>
      </c>
      <c r="G415" s="468">
        <v>24</v>
      </c>
      <c r="H415" s="468">
        <f t="shared" si="49"/>
        <v>144</v>
      </c>
      <c r="I415" s="468">
        <f t="shared" si="50"/>
        <v>300</v>
      </c>
      <c r="J415" s="342"/>
      <c r="Y415" s="339"/>
      <c r="Z415" s="339"/>
      <c r="AA415" s="339"/>
    </row>
    <row r="416" spans="1:27" s="338" customFormat="1" ht="21.75" customHeight="1">
      <c r="A416" s="342"/>
      <c r="B416" s="344" t="s">
        <v>130</v>
      </c>
      <c r="C416" s="468">
        <v>35</v>
      </c>
      <c r="D416" s="343" t="s">
        <v>783</v>
      </c>
      <c r="E416" s="468">
        <v>106</v>
      </c>
      <c r="F416" s="468">
        <f t="shared" si="48"/>
        <v>3710</v>
      </c>
      <c r="G416" s="468">
        <v>38</v>
      </c>
      <c r="H416" s="468">
        <f t="shared" si="49"/>
        <v>1330</v>
      </c>
      <c r="I416" s="468">
        <f t="shared" si="50"/>
        <v>5040</v>
      </c>
      <c r="J416" s="342"/>
      <c r="Y416" s="339"/>
      <c r="Z416" s="339"/>
      <c r="AA416" s="339"/>
    </row>
    <row r="417" spans="1:27" s="338" customFormat="1" ht="21.75" customHeight="1">
      <c r="A417" s="342"/>
      <c r="B417" s="344" t="s">
        <v>143</v>
      </c>
      <c r="C417" s="468">
        <v>10</v>
      </c>
      <c r="D417" s="343" t="s">
        <v>783</v>
      </c>
      <c r="E417" s="468">
        <v>52</v>
      </c>
      <c r="F417" s="468">
        <f t="shared" si="48"/>
        <v>520</v>
      </c>
      <c r="G417" s="468">
        <v>28</v>
      </c>
      <c r="H417" s="468">
        <f t="shared" si="49"/>
        <v>280</v>
      </c>
      <c r="I417" s="468">
        <f t="shared" si="50"/>
        <v>800</v>
      </c>
      <c r="J417" s="342"/>
      <c r="Y417" s="339"/>
      <c r="Z417" s="339"/>
      <c r="AA417" s="339"/>
    </row>
    <row r="418" spans="1:27" s="338" customFormat="1" ht="21.75" customHeight="1">
      <c r="A418" s="340"/>
      <c r="B418" s="348" t="s">
        <v>915</v>
      </c>
      <c r="C418" s="469">
        <v>484</v>
      </c>
      <c r="D418" s="341" t="s">
        <v>783</v>
      </c>
      <c r="E418" s="469">
        <v>36</v>
      </c>
      <c r="F418" s="469">
        <f t="shared" si="48"/>
        <v>17424</v>
      </c>
      <c r="G418" s="469">
        <v>24</v>
      </c>
      <c r="H418" s="469">
        <f t="shared" si="49"/>
        <v>11616</v>
      </c>
      <c r="I418" s="469">
        <f t="shared" si="50"/>
        <v>29040</v>
      </c>
      <c r="J418" s="340"/>
      <c r="Y418" s="339"/>
      <c r="Z418" s="339"/>
      <c r="AA418" s="339"/>
    </row>
    <row r="419" spans="1:27" s="338" customFormat="1" ht="21.75" customHeight="1">
      <c r="A419" s="345"/>
      <c r="B419" s="347" t="s">
        <v>131</v>
      </c>
      <c r="C419" s="470">
        <v>1820</v>
      </c>
      <c r="D419" s="346" t="s">
        <v>783</v>
      </c>
      <c r="E419" s="470">
        <v>26</v>
      </c>
      <c r="F419" s="470">
        <f t="shared" si="48"/>
        <v>47320</v>
      </c>
      <c r="G419" s="470">
        <v>22</v>
      </c>
      <c r="H419" s="470">
        <f t="shared" si="49"/>
        <v>40040</v>
      </c>
      <c r="I419" s="470">
        <f t="shared" si="50"/>
        <v>87360</v>
      </c>
      <c r="J419" s="345"/>
      <c r="Y419" s="339"/>
      <c r="Z419" s="339"/>
      <c r="AA419" s="339"/>
    </row>
    <row r="420" spans="1:27" s="338" customFormat="1" ht="21.75" customHeight="1">
      <c r="A420" s="342"/>
      <c r="B420" s="344" t="s">
        <v>132</v>
      </c>
      <c r="C420" s="468">
        <v>1</v>
      </c>
      <c r="D420" s="343" t="s">
        <v>123</v>
      </c>
      <c r="E420" s="468">
        <v>16702</v>
      </c>
      <c r="F420" s="468">
        <f t="shared" si="48"/>
        <v>16702</v>
      </c>
      <c r="G420" s="468">
        <v>5010</v>
      </c>
      <c r="H420" s="468">
        <f t="shared" si="49"/>
        <v>5010</v>
      </c>
      <c r="I420" s="468">
        <f t="shared" si="50"/>
        <v>21712</v>
      </c>
      <c r="J420" s="342"/>
      <c r="Y420" s="339"/>
      <c r="Z420" s="339"/>
      <c r="AA420" s="339"/>
    </row>
    <row r="421" spans="1:27" s="338" customFormat="1" ht="21.75" customHeight="1">
      <c r="A421" s="342"/>
      <c r="B421" s="344"/>
      <c r="C421" s="476"/>
      <c r="D421" s="343"/>
      <c r="E421" s="468"/>
      <c r="F421" s="468"/>
      <c r="G421" s="468"/>
      <c r="H421" s="468"/>
      <c r="I421" s="468"/>
      <c r="J421" s="342"/>
      <c r="Y421" s="339"/>
      <c r="Z421" s="339"/>
      <c r="AA421" s="339"/>
    </row>
    <row r="422" spans="1:27" s="338" customFormat="1" ht="21.75" customHeight="1">
      <c r="A422" s="342"/>
      <c r="B422" s="344"/>
      <c r="C422" s="476"/>
      <c r="D422" s="343"/>
      <c r="E422" s="468"/>
      <c r="F422" s="468"/>
      <c r="G422" s="468"/>
      <c r="H422" s="468"/>
      <c r="I422" s="468"/>
      <c r="J422" s="342"/>
      <c r="Y422" s="339"/>
      <c r="Z422" s="339"/>
      <c r="AA422" s="339"/>
    </row>
    <row r="423" spans="1:27" s="338" customFormat="1" ht="21.75" customHeight="1">
      <c r="A423" s="342"/>
      <c r="B423" s="46" t="str">
        <f>"รวมข้อ "&amp;B413</f>
        <v>รวมข้อ 4.1.4 ท่อและรางเดินสายไฟฟ้า</v>
      </c>
      <c r="C423" s="476"/>
      <c r="D423" s="343"/>
      <c r="E423" s="468"/>
      <c r="F423" s="468"/>
      <c r="G423" s="468"/>
      <c r="H423" s="468"/>
      <c r="I423" s="468">
        <f>SUM(I414:I422)</f>
        <v>160724</v>
      </c>
      <c r="J423" s="342"/>
      <c r="Y423" s="339"/>
      <c r="Z423" s="339"/>
      <c r="AA423" s="339"/>
    </row>
    <row r="424" spans="1:27" s="338" customFormat="1" ht="21.75" customHeight="1">
      <c r="A424" s="342"/>
      <c r="B424" s="490" t="str">
        <f>B363</f>
        <v>4.1.5 สายไฟฟ้า</v>
      </c>
      <c r="C424" s="476"/>
      <c r="D424" s="343"/>
      <c r="E424" s="468"/>
      <c r="F424" s="468"/>
      <c r="G424" s="468"/>
      <c r="H424" s="468"/>
      <c r="I424" s="468"/>
      <c r="J424" s="342"/>
      <c r="Y424" s="339"/>
      <c r="Z424" s="339"/>
      <c r="AA424" s="339"/>
    </row>
    <row r="425" spans="1:27" s="338" customFormat="1" ht="21.75" customHeight="1">
      <c r="A425" s="342"/>
      <c r="B425" s="344" t="s">
        <v>133</v>
      </c>
      <c r="C425" s="468">
        <v>345</v>
      </c>
      <c r="D425" s="343" t="s">
        <v>783</v>
      </c>
      <c r="E425" s="468">
        <v>548</v>
      </c>
      <c r="F425" s="468">
        <f t="shared" ref="F425:F432" si="51">ROUND(C425*E425,0)</f>
        <v>189060</v>
      </c>
      <c r="G425" s="468">
        <v>100</v>
      </c>
      <c r="H425" s="468">
        <f t="shared" ref="H425:H432" si="52">ROUND(C425*G425,0)</f>
        <v>34500</v>
      </c>
      <c r="I425" s="468">
        <f t="shared" ref="I425:I432" si="53">F425+H425</f>
        <v>223560</v>
      </c>
      <c r="J425" s="342"/>
      <c r="Y425" s="339"/>
      <c r="Z425" s="339"/>
      <c r="AA425" s="339"/>
    </row>
    <row r="426" spans="1:27" s="338" customFormat="1" ht="21.75" customHeight="1">
      <c r="A426" s="342"/>
      <c r="B426" s="344" t="s">
        <v>135</v>
      </c>
      <c r="C426" s="468">
        <v>8</v>
      </c>
      <c r="D426" s="343" t="s">
        <v>783</v>
      </c>
      <c r="E426" s="468">
        <v>117</v>
      </c>
      <c r="F426" s="468">
        <f t="shared" si="51"/>
        <v>936</v>
      </c>
      <c r="G426" s="468">
        <v>30</v>
      </c>
      <c r="H426" s="468">
        <f t="shared" si="52"/>
        <v>240</v>
      </c>
      <c r="I426" s="468">
        <f t="shared" si="53"/>
        <v>1176</v>
      </c>
      <c r="J426" s="342"/>
      <c r="Y426" s="339"/>
      <c r="Z426" s="339"/>
      <c r="AA426" s="339"/>
    </row>
    <row r="427" spans="1:27" s="338" customFormat="1" ht="21.75" customHeight="1">
      <c r="A427" s="342"/>
      <c r="B427" s="344" t="s">
        <v>937</v>
      </c>
      <c r="C427" s="468">
        <v>166</v>
      </c>
      <c r="D427" s="343" t="s">
        <v>783</v>
      </c>
      <c r="E427" s="468">
        <v>88</v>
      </c>
      <c r="F427" s="468">
        <f t="shared" si="51"/>
        <v>14608</v>
      </c>
      <c r="G427" s="468">
        <v>25</v>
      </c>
      <c r="H427" s="468">
        <f t="shared" si="52"/>
        <v>4150</v>
      </c>
      <c r="I427" s="468">
        <f t="shared" si="53"/>
        <v>18758</v>
      </c>
      <c r="J427" s="342"/>
      <c r="Y427" s="339"/>
      <c r="Z427" s="339"/>
      <c r="AA427" s="339"/>
    </row>
    <row r="428" spans="1:27" s="338" customFormat="1" ht="21.75" customHeight="1">
      <c r="A428" s="342"/>
      <c r="B428" s="344" t="s">
        <v>137</v>
      </c>
      <c r="C428" s="468">
        <v>1076</v>
      </c>
      <c r="D428" s="343" t="s">
        <v>783</v>
      </c>
      <c r="E428" s="468">
        <v>36</v>
      </c>
      <c r="F428" s="468">
        <f t="shared" si="51"/>
        <v>38736</v>
      </c>
      <c r="G428" s="468">
        <v>16</v>
      </c>
      <c r="H428" s="468">
        <f t="shared" si="52"/>
        <v>17216</v>
      </c>
      <c r="I428" s="468">
        <f t="shared" si="53"/>
        <v>55952</v>
      </c>
      <c r="J428" s="342"/>
      <c r="Y428" s="339"/>
      <c r="Z428" s="339"/>
      <c r="AA428" s="339"/>
    </row>
    <row r="429" spans="1:27" s="338" customFormat="1" ht="21.75" customHeight="1">
      <c r="A429" s="342"/>
      <c r="B429" s="344" t="s">
        <v>938</v>
      </c>
      <c r="C429" s="468">
        <v>543</v>
      </c>
      <c r="D429" s="343" t="s">
        <v>783</v>
      </c>
      <c r="E429" s="468">
        <v>20</v>
      </c>
      <c r="F429" s="468">
        <f t="shared" si="51"/>
        <v>10860</v>
      </c>
      <c r="G429" s="468">
        <v>12</v>
      </c>
      <c r="H429" s="468">
        <f t="shared" si="52"/>
        <v>6516</v>
      </c>
      <c r="I429" s="468">
        <f t="shared" si="53"/>
        <v>17376</v>
      </c>
      <c r="J429" s="342"/>
      <c r="Y429" s="339"/>
      <c r="Z429" s="339"/>
      <c r="AA429" s="339"/>
    </row>
    <row r="430" spans="1:27" s="338" customFormat="1" ht="21.75" customHeight="1">
      <c r="A430" s="342"/>
      <c r="B430" s="344" t="s">
        <v>939</v>
      </c>
      <c r="C430" s="468">
        <v>18</v>
      </c>
      <c r="D430" s="343" t="s">
        <v>783</v>
      </c>
      <c r="E430" s="468">
        <v>12</v>
      </c>
      <c r="F430" s="468">
        <f t="shared" si="51"/>
        <v>216</v>
      </c>
      <c r="G430" s="468">
        <v>10</v>
      </c>
      <c r="H430" s="468">
        <f t="shared" si="52"/>
        <v>180</v>
      </c>
      <c r="I430" s="468">
        <f t="shared" si="53"/>
        <v>396</v>
      </c>
      <c r="J430" s="342"/>
      <c r="Y430" s="339"/>
      <c r="Z430" s="339"/>
      <c r="AA430" s="339"/>
    </row>
    <row r="431" spans="1:27" s="338" customFormat="1" ht="21.75" customHeight="1">
      <c r="A431" s="342"/>
      <c r="B431" s="344" t="s">
        <v>138</v>
      </c>
      <c r="C431" s="468">
        <v>7136</v>
      </c>
      <c r="D431" s="343" t="s">
        <v>783</v>
      </c>
      <c r="E431" s="468">
        <v>8</v>
      </c>
      <c r="F431" s="468">
        <f t="shared" si="51"/>
        <v>57088</v>
      </c>
      <c r="G431" s="468">
        <v>7</v>
      </c>
      <c r="H431" s="468">
        <f t="shared" si="52"/>
        <v>49952</v>
      </c>
      <c r="I431" s="468">
        <f t="shared" si="53"/>
        <v>107040</v>
      </c>
      <c r="J431" s="342"/>
      <c r="Y431" s="339"/>
      <c r="Z431" s="339"/>
      <c r="AA431" s="339"/>
    </row>
    <row r="432" spans="1:27" s="338" customFormat="1" ht="21.75" customHeight="1">
      <c r="A432" s="342"/>
      <c r="B432" s="344" t="s">
        <v>132</v>
      </c>
      <c r="C432" s="468">
        <v>1</v>
      </c>
      <c r="D432" s="343" t="s">
        <v>123</v>
      </c>
      <c r="E432" s="468">
        <v>31150</v>
      </c>
      <c r="F432" s="468">
        <f t="shared" si="51"/>
        <v>31150</v>
      </c>
      <c r="G432" s="468">
        <v>9345</v>
      </c>
      <c r="H432" s="468">
        <f t="shared" si="52"/>
        <v>9345</v>
      </c>
      <c r="I432" s="468">
        <f t="shared" si="53"/>
        <v>40495</v>
      </c>
      <c r="J432" s="342"/>
      <c r="Y432" s="339"/>
      <c r="Z432" s="339"/>
      <c r="AA432" s="339"/>
    </row>
    <row r="433" spans="1:27" s="338" customFormat="1" ht="21.75" customHeight="1">
      <c r="A433" s="342"/>
      <c r="B433" s="344"/>
      <c r="C433" s="476"/>
      <c r="D433" s="343"/>
      <c r="E433" s="468"/>
      <c r="F433" s="468"/>
      <c r="G433" s="468"/>
      <c r="H433" s="468"/>
      <c r="I433" s="468"/>
      <c r="J433" s="342"/>
      <c r="Y433" s="339"/>
      <c r="Z433" s="339"/>
      <c r="AA433" s="339"/>
    </row>
    <row r="434" spans="1:27" s="338" customFormat="1" ht="21.75" customHeight="1">
      <c r="A434" s="342"/>
      <c r="B434" s="344"/>
      <c r="C434" s="476"/>
      <c r="D434" s="343"/>
      <c r="E434" s="468"/>
      <c r="F434" s="468"/>
      <c r="G434" s="468"/>
      <c r="H434" s="468"/>
      <c r="I434" s="468"/>
      <c r="J434" s="342"/>
      <c r="Y434" s="339"/>
      <c r="Z434" s="339"/>
      <c r="AA434" s="339"/>
    </row>
    <row r="435" spans="1:27" s="338" customFormat="1" ht="21.75" customHeight="1">
      <c r="A435" s="340"/>
      <c r="B435" s="255" t="str">
        <f>"รวมข้อ "&amp;B424</f>
        <v>รวมข้อ 4.1.5 สายไฟฟ้า</v>
      </c>
      <c r="C435" s="479"/>
      <c r="D435" s="341"/>
      <c r="E435" s="469"/>
      <c r="F435" s="469"/>
      <c r="G435" s="469"/>
      <c r="H435" s="469"/>
      <c r="I435" s="469">
        <f>SUM(I425:I434)</f>
        <v>464753</v>
      </c>
      <c r="J435" s="340"/>
      <c r="Y435" s="339"/>
      <c r="Z435" s="339"/>
      <c r="AA435" s="339"/>
    </row>
    <row r="436" spans="1:27" s="338" customFormat="1" ht="21.75" customHeight="1">
      <c r="A436" s="345"/>
      <c r="B436" s="488" t="str">
        <f>B364</f>
        <v>4.1.6 ดวงโคมไฟฟ้าและอุปกรณ์</v>
      </c>
      <c r="C436" s="475"/>
      <c r="D436" s="346"/>
      <c r="E436" s="470"/>
      <c r="F436" s="470"/>
      <c r="G436" s="470"/>
      <c r="H436" s="470"/>
      <c r="I436" s="470"/>
      <c r="J436" s="345"/>
      <c r="Y436" s="339"/>
      <c r="Z436" s="339"/>
      <c r="AA436" s="339"/>
    </row>
    <row r="437" spans="1:27" s="338" customFormat="1" ht="21.75" customHeight="1">
      <c r="A437" s="342"/>
      <c r="B437" s="350" t="s">
        <v>940</v>
      </c>
      <c r="C437" s="468">
        <v>34</v>
      </c>
      <c r="D437" s="343" t="s">
        <v>120</v>
      </c>
      <c r="E437" s="468">
        <v>520</v>
      </c>
      <c r="F437" s="468">
        <f>ROUND(C437*E437,0)</f>
        <v>17680</v>
      </c>
      <c r="G437" s="468">
        <v>115</v>
      </c>
      <c r="H437" s="468">
        <f>ROUND(C437*G437,0)</f>
        <v>3910</v>
      </c>
      <c r="I437" s="468">
        <f>F437+H437</f>
        <v>21590</v>
      </c>
      <c r="J437" s="342"/>
      <c r="Y437" s="339"/>
      <c r="Z437" s="339"/>
      <c r="AA437" s="339"/>
    </row>
    <row r="438" spans="1:27" s="338" customFormat="1" ht="21.75" customHeight="1">
      <c r="A438" s="342"/>
      <c r="B438" s="350" t="s">
        <v>941</v>
      </c>
      <c r="C438" s="476"/>
      <c r="D438" s="343"/>
      <c r="E438" s="468"/>
      <c r="F438" s="468"/>
      <c r="G438" s="468"/>
      <c r="H438" s="468"/>
      <c r="I438" s="468"/>
      <c r="J438" s="342"/>
      <c r="Y438" s="339"/>
      <c r="Z438" s="339"/>
      <c r="AA438" s="339"/>
    </row>
    <row r="439" spans="1:27" s="338" customFormat="1" ht="21.75" customHeight="1">
      <c r="A439" s="342"/>
      <c r="B439" s="350" t="s">
        <v>942</v>
      </c>
      <c r="C439" s="468">
        <v>94</v>
      </c>
      <c r="D439" s="343" t="s">
        <v>120</v>
      </c>
      <c r="E439" s="468">
        <v>660</v>
      </c>
      <c r="F439" s="468">
        <f>ROUND(C439*E439,0)</f>
        <v>62040</v>
      </c>
      <c r="G439" s="468">
        <v>115</v>
      </c>
      <c r="H439" s="468">
        <f>ROUND(C439*G439,0)</f>
        <v>10810</v>
      </c>
      <c r="I439" s="468">
        <f>F439+H439</f>
        <v>72850</v>
      </c>
      <c r="J439" s="342"/>
      <c r="Y439" s="339"/>
      <c r="Z439" s="339"/>
      <c r="AA439" s="339"/>
    </row>
    <row r="440" spans="1:27" s="338" customFormat="1" ht="21.75" customHeight="1">
      <c r="A440" s="342"/>
      <c r="B440" s="350" t="s">
        <v>943</v>
      </c>
      <c r="C440" s="468"/>
      <c r="D440" s="343"/>
      <c r="E440" s="468"/>
      <c r="F440" s="468"/>
      <c r="G440" s="468"/>
      <c r="H440" s="468"/>
      <c r="I440" s="468"/>
      <c r="J440" s="342"/>
      <c r="Y440" s="339"/>
      <c r="Z440" s="339"/>
      <c r="AA440" s="339"/>
    </row>
    <row r="441" spans="1:27" s="338" customFormat="1" ht="21.75" customHeight="1">
      <c r="A441" s="342"/>
      <c r="B441" s="350" t="s">
        <v>944</v>
      </c>
      <c r="C441" s="468">
        <v>2</v>
      </c>
      <c r="D441" s="343" t="s">
        <v>120</v>
      </c>
      <c r="E441" s="468">
        <v>840</v>
      </c>
      <c r="F441" s="468">
        <f>ROUND(C441*E441,0)</f>
        <v>1680</v>
      </c>
      <c r="G441" s="468">
        <v>115</v>
      </c>
      <c r="H441" s="468">
        <f>ROUND(C441*G441,0)</f>
        <v>230</v>
      </c>
      <c r="I441" s="468">
        <f>F441+H441</f>
        <v>1910</v>
      </c>
      <c r="J441" s="342"/>
      <c r="Y441" s="339"/>
      <c r="Z441" s="339"/>
      <c r="AA441" s="339"/>
    </row>
    <row r="442" spans="1:27" s="338" customFormat="1" ht="21.75" customHeight="1">
      <c r="A442" s="342"/>
      <c r="B442" s="350" t="s">
        <v>945</v>
      </c>
      <c r="C442" s="468"/>
      <c r="D442" s="343"/>
      <c r="E442" s="468"/>
      <c r="F442" s="468"/>
      <c r="G442" s="468"/>
      <c r="H442" s="468"/>
      <c r="I442" s="468"/>
      <c r="J442" s="342"/>
      <c r="Y442" s="339"/>
      <c r="Z442" s="339"/>
      <c r="AA442" s="339"/>
    </row>
    <row r="443" spans="1:27" s="338" customFormat="1" ht="21.75" customHeight="1">
      <c r="A443" s="342"/>
      <c r="B443" s="350" t="s">
        <v>946</v>
      </c>
      <c r="C443" s="468"/>
      <c r="D443" s="343"/>
      <c r="E443" s="468"/>
      <c r="F443" s="468"/>
      <c r="G443" s="468"/>
      <c r="H443" s="468"/>
      <c r="I443" s="468"/>
      <c r="J443" s="342"/>
      <c r="Y443" s="339"/>
      <c r="Z443" s="339"/>
      <c r="AA443" s="339"/>
    </row>
    <row r="444" spans="1:27" s="338" customFormat="1" ht="21.75" customHeight="1">
      <c r="A444" s="342"/>
      <c r="B444" s="350" t="s">
        <v>947</v>
      </c>
      <c r="C444" s="468">
        <v>94</v>
      </c>
      <c r="D444" s="343" t="s">
        <v>120</v>
      </c>
      <c r="E444" s="468">
        <v>271</v>
      </c>
      <c r="F444" s="468">
        <f>ROUND(C444*E444,0)</f>
        <v>25474</v>
      </c>
      <c r="G444" s="468">
        <v>115</v>
      </c>
      <c r="H444" s="468">
        <f>ROUND(C444*G444,0)</f>
        <v>10810</v>
      </c>
      <c r="I444" s="468">
        <f>F444+H444</f>
        <v>36284</v>
      </c>
      <c r="J444" s="342"/>
      <c r="Y444" s="339"/>
      <c r="Z444" s="339"/>
      <c r="AA444" s="339"/>
    </row>
    <row r="445" spans="1:27" s="338" customFormat="1" ht="21.75" customHeight="1">
      <c r="A445" s="342"/>
      <c r="B445" s="350" t="s">
        <v>948</v>
      </c>
      <c r="C445" s="468"/>
      <c r="D445" s="343"/>
      <c r="E445" s="468"/>
      <c r="F445" s="468"/>
      <c r="G445" s="468"/>
      <c r="H445" s="468"/>
      <c r="I445" s="468"/>
      <c r="J445" s="342"/>
      <c r="Y445" s="339"/>
      <c r="Z445" s="339"/>
      <c r="AA445" s="339"/>
    </row>
    <row r="446" spans="1:27" s="338" customFormat="1" ht="21.75" customHeight="1">
      <c r="A446" s="342"/>
      <c r="B446" s="350" t="s">
        <v>949</v>
      </c>
      <c r="C446" s="468">
        <v>16</v>
      </c>
      <c r="D446" s="343" t="s">
        <v>120</v>
      </c>
      <c r="E446" s="468">
        <v>3950</v>
      </c>
      <c r="F446" s="468">
        <f>ROUND(C446*E446,0)</f>
        <v>63200</v>
      </c>
      <c r="G446" s="468">
        <v>200</v>
      </c>
      <c r="H446" s="468">
        <f>ROUND(C446*G446,0)</f>
        <v>3200</v>
      </c>
      <c r="I446" s="468">
        <f>F446+H446</f>
        <v>66400</v>
      </c>
      <c r="J446" s="342"/>
      <c r="Y446" s="339"/>
      <c r="Z446" s="339"/>
      <c r="AA446" s="339"/>
    </row>
    <row r="447" spans="1:27" s="338" customFormat="1" ht="21.75" customHeight="1">
      <c r="A447" s="342"/>
      <c r="B447" s="350" t="s">
        <v>950</v>
      </c>
      <c r="C447" s="468"/>
      <c r="D447" s="343"/>
      <c r="E447" s="468"/>
      <c r="F447" s="468"/>
      <c r="G447" s="468"/>
      <c r="H447" s="468"/>
      <c r="I447" s="468"/>
      <c r="J447" s="342"/>
      <c r="Y447" s="339"/>
      <c r="Z447" s="339"/>
      <c r="AA447" s="339"/>
    </row>
    <row r="448" spans="1:27" s="338" customFormat="1" ht="21.75" customHeight="1">
      <c r="A448" s="342"/>
      <c r="B448" s="350" t="s">
        <v>951</v>
      </c>
      <c r="C448" s="468">
        <v>9</v>
      </c>
      <c r="D448" s="343" t="s">
        <v>120</v>
      </c>
      <c r="E448" s="468">
        <v>3700</v>
      </c>
      <c r="F448" s="468">
        <f>ROUND(C448*E448,0)</f>
        <v>33300</v>
      </c>
      <c r="G448" s="468">
        <v>200</v>
      </c>
      <c r="H448" s="468">
        <f>ROUND(C448*G448,0)</f>
        <v>1800</v>
      </c>
      <c r="I448" s="468">
        <f>F448+H448</f>
        <v>35100</v>
      </c>
      <c r="J448" s="342"/>
      <c r="Y448" s="339"/>
      <c r="Z448" s="339"/>
      <c r="AA448" s="339"/>
    </row>
    <row r="449" spans="1:27" s="338" customFormat="1" ht="21.75" customHeight="1">
      <c r="A449" s="342"/>
      <c r="B449" s="350" t="s">
        <v>952</v>
      </c>
      <c r="C449" s="476"/>
      <c r="D449" s="343"/>
      <c r="E449" s="468"/>
      <c r="F449" s="468"/>
      <c r="G449" s="468"/>
      <c r="H449" s="468"/>
      <c r="I449" s="468"/>
      <c r="J449" s="342"/>
      <c r="Y449" s="339"/>
      <c r="Z449" s="339"/>
      <c r="AA449" s="339"/>
    </row>
    <row r="450" spans="1:27" s="338" customFormat="1" ht="21.75" customHeight="1">
      <c r="A450" s="342"/>
      <c r="B450" s="350" t="s">
        <v>953</v>
      </c>
      <c r="C450" s="476"/>
      <c r="D450" s="343"/>
      <c r="E450" s="468"/>
      <c r="F450" s="468"/>
      <c r="G450" s="468"/>
      <c r="H450" s="468"/>
      <c r="I450" s="468"/>
      <c r="J450" s="342"/>
      <c r="Y450" s="339"/>
      <c r="Z450" s="339"/>
      <c r="AA450" s="339"/>
    </row>
    <row r="451" spans="1:27" s="338" customFormat="1" ht="21.75" customHeight="1">
      <c r="A451" s="342"/>
      <c r="B451" s="344"/>
      <c r="C451" s="476"/>
      <c r="D451" s="343"/>
      <c r="E451" s="468"/>
      <c r="F451" s="468"/>
      <c r="G451" s="468"/>
      <c r="H451" s="468"/>
      <c r="I451" s="468"/>
      <c r="J451" s="342"/>
      <c r="Y451" s="339"/>
      <c r="Z451" s="339"/>
      <c r="AA451" s="339"/>
    </row>
    <row r="452" spans="1:27" s="338" customFormat="1" ht="21.75" customHeight="1">
      <c r="A452" s="340"/>
      <c r="B452" s="255" t="str">
        <f>"รวมข้อ "&amp;B436</f>
        <v>รวมข้อ 4.1.6 ดวงโคมไฟฟ้าและอุปกรณ์</v>
      </c>
      <c r="C452" s="479"/>
      <c r="D452" s="341"/>
      <c r="E452" s="469"/>
      <c r="F452" s="469"/>
      <c r="G452" s="469"/>
      <c r="H452" s="469"/>
      <c r="I452" s="469">
        <f>SUM(I437:I451)</f>
        <v>234134</v>
      </c>
      <c r="J452" s="340"/>
      <c r="Y452" s="339"/>
      <c r="Z452" s="339"/>
      <c r="AA452" s="339"/>
    </row>
    <row r="453" spans="1:27" s="338" customFormat="1" ht="21.75" customHeight="1">
      <c r="A453" s="345"/>
      <c r="B453" s="488" t="str">
        <f>B365</f>
        <v>4.1.7 สวิตช์ และเต้ารับ</v>
      </c>
      <c r="C453" s="475"/>
      <c r="D453" s="346"/>
      <c r="E453" s="470"/>
      <c r="F453" s="470"/>
      <c r="G453" s="470"/>
      <c r="H453" s="470"/>
      <c r="I453" s="470"/>
      <c r="J453" s="345"/>
      <c r="Y453" s="339"/>
      <c r="Z453" s="339"/>
      <c r="AA453" s="339"/>
    </row>
    <row r="454" spans="1:27" s="338" customFormat="1" ht="19.7" customHeight="1">
      <c r="A454" s="342"/>
      <c r="B454" s="344" t="s">
        <v>954</v>
      </c>
      <c r="C454" s="468">
        <v>169</v>
      </c>
      <c r="D454" s="343" t="s">
        <v>120</v>
      </c>
      <c r="E454" s="468">
        <v>75</v>
      </c>
      <c r="F454" s="468">
        <f>ROUND(C454*E454,0)</f>
        <v>12675</v>
      </c>
      <c r="G454" s="468">
        <v>80</v>
      </c>
      <c r="H454" s="468">
        <f>ROUND(C454*G454,0)</f>
        <v>13520</v>
      </c>
      <c r="I454" s="468">
        <f>F454+H454</f>
        <v>26195</v>
      </c>
      <c r="J454" s="342"/>
      <c r="Y454" s="339"/>
      <c r="Z454" s="339"/>
      <c r="AA454" s="339"/>
    </row>
    <row r="455" spans="1:27" s="338" customFormat="1" ht="19.7" customHeight="1">
      <c r="A455" s="342"/>
      <c r="B455" s="349" t="s">
        <v>955</v>
      </c>
      <c r="C455" s="468">
        <v>14</v>
      </c>
      <c r="D455" s="343" t="s">
        <v>120</v>
      </c>
      <c r="E455" s="468">
        <v>125</v>
      </c>
      <c r="F455" s="468">
        <f>ROUND(C455*E455,0)</f>
        <v>1750</v>
      </c>
      <c r="G455" s="468">
        <v>85</v>
      </c>
      <c r="H455" s="468">
        <f>ROUND(C455*G455,0)</f>
        <v>1190</v>
      </c>
      <c r="I455" s="468">
        <f>F455+H455</f>
        <v>2940</v>
      </c>
      <c r="J455" s="342"/>
      <c r="Y455" s="339"/>
      <c r="Z455" s="339"/>
      <c r="AA455" s="339"/>
    </row>
    <row r="456" spans="1:27" s="338" customFormat="1" ht="19.7" customHeight="1">
      <c r="A456" s="342"/>
      <c r="B456" s="344" t="s">
        <v>956</v>
      </c>
      <c r="C456" s="468">
        <v>16</v>
      </c>
      <c r="D456" s="343" t="s">
        <v>120</v>
      </c>
      <c r="E456" s="468">
        <v>110</v>
      </c>
      <c r="F456" s="468">
        <f>ROUND(C456*E456,0)</f>
        <v>1760</v>
      </c>
      <c r="G456" s="468">
        <v>90</v>
      </c>
      <c r="H456" s="468">
        <f>ROUND(C456*G456,0)</f>
        <v>1440</v>
      </c>
      <c r="I456" s="468">
        <f>F456+H456</f>
        <v>3200</v>
      </c>
      <c r="J456" s="342"/>
      <c r="Y456" s="339"/>
      <c r="Z456" s="339"/>
      <c r="AA456" s="339"/>
    </row>
    <row r="457" spans="1:27" ht="19.7" customHeight="1">
      <c r="A457" s="342"/>
      <c r="B457" s="344" t="s">
        <v>957</v>
      </c>
      <c r="C457" s="476"/>
      <c r="D457" s="343"/>
      <c r="E457" s="468"/>
      <c r="F457" s="468"/>
      <c r="G457" s="468"/>
      <c r="H457" s="468"/>
      <c r="I457" s="468"/>
      <c r="J457" s="342"/>
    </row>
    <row r="458" spans="1:27" s="338" customFormat="1" ht="19.7" customHeight="1">
      <c r="A458" s="342"/>
      <c r="B458" s="349" t="s">
        <v>786</v>
      </c>
      <c r="C458" s="468">
        <v>203</v>
      </c>
      <c r="D458" s="343" t="s">
        <v>120</v>
      </c>
      <c r="E458" s="468">
        <v>160</v>
      </c>
      <c r="F458" s="468">
        <f>ROUND(C458*E458,0)</f>
        <v>32480</v>
      </c>
      <c r="G458" s="468">
        <v>90</v>
      </c>
      <c r="H458" s="468">
        <f>ROUND(C458*G458,0)</f>
        <v>18270</v>
      </c>
      <c r="I458" s="468">
        <f>F458+H458</f>
        <v>50750</v>
      </c>
      <c r="J458" s="342"/>
      <c r="Y458" s="339"/>
      <c r="Z458" s="339"/>
      <c r="AA458" s="339"/>
    </row>
    <row r="459" spans="1:27" s="338" customFormat="1" ht="19.7" customHeight="1">
      <c r="A459" s="342"/>
      <c r="B459" s="46" t="str">
        <f>"รวมข้อ "&amp;B453</f>
        <v>รวมข้อ 4.1.7 สวิตช์ และเต้ารับ</v>
      </c>
      <c r="C459" s="476"/>
      <c r="D459" s="343"/>
      <c r="E459" s="468"/>
      <c r="F459" s="468"/>
      <c r="G459" s="468"/>
      <c r="H459" s="468"/>
      <c r="I459" s="468">
        <f>SUM(I454:I458)</f>
        <v>83085</v>
      </c>
      <c r="J459" s="342"/>
      <c r="Y459" s="339"/>
      <c r="Z459" s="339"/>
      <c r="AA459" s="339"/>
    </row>
    <row r="460" spans="1:27" s="338" customFormat="1" ht="19.7" customHeight="1">
      <c r="A460" s="342"/>
      <c r="B460" s="490" t="str">
        <f>B353</f>
        <v>4.2 ระบบป้องกันอันตรายจากฟ้าผ่า</v>
      </c>
      <c r="C460" s="476"/>
      <c r="D460" s="343"/>
      <c r="E460" s="468"/>
      <c r="F460" s="468"/>
      <c r="G460" s="468"/>
      <c r="H460" s="468"/>
      <c r="I460" s="468"/>
      <c r="J460" s="342"/>
      <c r="Y460" s="339"/>
      <c r="Z460" s="339"/>
      <c r="AA460" s="339"/>
    </row>
    <row r="461" spans="1:27" s="338" customFormat="1" ht="19.7" customHeight="1">
      <c r="A461" s="342"/>
      <c r="B461" s="344" t="s">
        <v>959</v>
      </c>
      <c r="C461" s="468">
        <v>181</v>
      </c>
      <c r="D461" s="343" t="s">
        <v>783</v>
      </c>
      <c r="E461" s="468">
        <v>229</v>
      </c>
      <c r="F461" s="468">
        <f t="shared" ref="F461:F470" si="54">ROUND(C461*E461,0)</f>
        <v>41449</v>
      </c>
      <c r="G461" s="468">
        <v>40</v>
      </c>
      <c r="H461" s="468">
        <f t="shared" ref="H461:H470" si="55">ROUND(C461*G461,0)</f>
        <v>7240</v>
      </c>
      <c r="I461" s="468">
        <f t="shared" ref="I461:I470" si="56">F461+H461</f>
        <v>48689</v>
      </c>
      <c r="J461" s="342"/>
      <c r="Y461" s="339"/>
      <c r="Z461" s="339"/>
      <c r="AA461" s="339"/>
    </row>
    <row r="462" spans="1:27" s="338" customFormat="1" ht="19.7" customHeight="1">
      <c r="A462" s="342"/>
      <c r="B462" s="344" t="s">
        <v>958</v>
      </c>
      <c r="C462" s="468">
        <v>65</v>
      </c>
      <c r="D462" s="343" t="s">
        <v>783</v>
      </c>
      <c r="E462" s="468">
        <v>26</v>
      </c>
      <c r="F462" s="468">
        <f t="shared" si="54"/>
        <v>1690</v>
      </c>
      <c r="G462" s="468">
        <v>25</v>
      </c>
      <c r="H462" s="468">
        <f t="shared" si="55"/>
        <v>1625</v>
      </c>
      <c r="I462" s="468">
        <f t="shared" si="56"/>
        <v>3315</v>
      </c>
      <c r="J462" s="342"/>
      <c r="Y462" s="339"/>
      <c r="Z462" s="339"/>
      <c r="AA462" s="339"/>
    </row>
    <row r="463" spans="1:27" s="338" customFormat="1" ht="19.7" customHeight="1">
      <c r="A463" s="342"/>
      <c r="B463" s="344" t="s">
        <v>960</v>
      </c>
      <c r="C463" s="468">
        <v>4</v>
      </c>
      <c r="D463" s="343" t="s">
        <v>120</v>
      </c>
      <c r="E463" s="468">
        <v>1300</v>
      </c>
      <c r="F463" s="468">
        <f t="shared" si="54"/>
        <v>5200</v>
      </c>
      <c r="G463" s="468">
        <v>200</v>
      </c>
      <c r="H463" s="468">
        <f t="shared" si="55"/>
        <v>800</v>
      </c>
      <c r="I463" s="468">
        <f t="shared" si="56"/>
        <v>6000</v>
      </c>
      <c r="J463" s="342"/>
      <c r="Y463" s="339"/>
      <c r="Z463" s="339"/>
      <c r="AA463" s="339"/>
    </row>
    <row r="464" spans="1:27" s="338" customFormat="1" ht="19.7" customHeight="1">
      <c r="A464" s="342"/>
      <c r="B464" s="344" t="s">
        <v>961</v>
      </c>
      <c r="C464" s="468">
        <v>4</v>
      </c>
      <c r="D464" s="343" t="s">
        <v>120</v>
      </c>
      <c r="E464" s="468">
        <v>1800</v>
      </c>
      <c r="F464" s="468">
        <f t="shared" si="54"/>
        <v>7200</v>
      </c>
      <c r="G464" s="468">
        <v>200</v>
      </c>
      <c r="H464" s="468">
        <f t="shared" si="55"/>
        <v>800</v>
      </c>
      <c r="I464" s="468">
        <f t="shared" si="56"/>
        <v>8000</v>
      </c>
      <c r="J464" s="342"/>
      <c r="Y464" s="339"/>
      <c r="Z464" s="339"/>
      <c r="AA464" s="339"/>
    </row>
    <row r="465" spans="1:27" s="338" customFormat="1" ht="19.7" customHeight="1">
      <c r="A465" s="342"/>
      <c r="B465" s="344" t="s">
        <v>962</v>
      </c>
      <c r="C465" s="468">
        <v>170</v>
      </c>
      <c r="D465" s="343" t="s">
        <v>120</v>
      </c>
      <c r="E465" s="468">
        <v>80</v>
      </c>
      <c r="F465" s="468">
        <f t="shared" si="54"/>
        <v>13600</v>
      </c>
      <c r="G465" s="458">
        <v>0</v>
      </c>
      <c r="H465" s="458">
        <f t="shared" si="55"/>
        <v>0</v>
      </c>
      <c r="I465" s="468">
        <f t="shared" si="56"/>
        <v>13600</v>
      </c>
      <c r="J465" s="342"/>
      <c r="Y465" s="339"/>
      <c r="Z465" s="339"/>
      <c r="AA465" s="339"/>
    </row>
    <row r="466" spans="1:27" s="338" customFormat="1" ht="19.7" customHeight="1">
      <c r="A466" s="342"/>
      <c r="B466" s="344" t="s">
        <v>965</v>
      </c>
      <c r="C466" s="468">
        <v>7</v>
      </c>
      <c r="D466" s="343" t="s">
        <v>120</v>
      </c>
      <c r="E466" s="468">
        <v>1135</v>
      </c>
      <c r="F466" s="468">
        <f t="shared" si="54"/>
        <v>7945</v>
      </c>
      <c r="G466" s="468">
        <v>200</v>
      </c>
      <c r="H466" s="468">
        <f t="shared" si="55"/>
        <v>1400</v>
      </c>
      <c r="I466" s="468">
        <f t="shared" si="56"/>
        <v>9345</v>
      </c>
      <c r="J466" s="342"/>
      <c r="Y466" s="339"/>
      <c r="Z466" s="339"/>
      <c r="AA466" s="339"/>
    </row>
    <row r="467" spans="1:27" s="338" customFormat="1" ht="19.7" customHeight="1">
      <c r="A467" s="342"/>
      <c r="B467" s="344" t="s">
        <v>964</v>
      </c>
      <c r="C467" s="468">
        <v>4</v>
      </c>
      <c r="D467" s="343" t="s">
        <v>120</v>
      </c>
      <c r="E467" s="468">
        <v>4500</v>
      </c>
      <c r="F467" s="468">
        <f t="shared" si="54"/>
        <v>18000</v>
      </c>
      <c r="G467" s="468">
        <v>250</v>
      </c>
      <c r="H467" s="468">
        <f t="shared" si="55"/>
        <v>1000</v>
      </c>
      <c r="I467" s="468">
        <f t="shared" si="56"/>
        <v>19000</v>
      </c>
      <c r="J467" s="342"/>
      <c r="Y467" s="339"/>
      <c r="Z467" s="339"/>
      <c r="AA467" s="339"/>
    </row>
    <row r="468" spans="1:27" ht="19.7" customHeight="1">
      <c r="A468" s="342"/>
      <c r="B468" s="344" t="s">
        <v>963</v>
      </c>
      <c r="C468" s="476"/>
      <c r="D468" s="343"/>
      <c r="E468" s="468"/>
      <c r="F468" s="468"/>
      <c r="G468" s="468"/>
      <c r="H468" s="468"/>
      <c r="I468" s="468"/>
      <c r="J468" s="342"/>
    </row>
    <row r="469" spans="1:27" s="338" customFormat="1" ht="19.7" customHeight="1">
      <c r="A469" s="342"/>
      <c r="B469" s="344" t="s">
        <v>966</v>
      </c>
      <c r="C469" s="468">
        <v>4</v>
      </c>
      <c r="D469" s="343" t="s">
        <v>120</v>
      </c>
      <c r="E469" s="468">
        <v>240</v>
      </c>
      <c r="F469" s="468">
        <f t="shared" si="54"/>
        <v>960</v>
      </c>
      <c r="G469" s="468">
        <v>60</v>
      </c>
      <c r="H469" s="468">
        <f t="shared" si="55"/>
        <v>240</v>
      </c>
      <c r="I469" s="468">
        <f t="shared" si="56"/>
        <v>1200</v>
      </c>
      <c r="J469" s="342"/>
      <c r="Y469" s="339"/>
      <c r="Z469" s="339"/>
      <c r="AA469" s="339"/>
    </row>
    <row r="470" spans="1:27" s="338" customFormat="1" ht="19.7" customHeight="1">
      <c r="A470" s="342"/>
      <c r="B470" s="344" t="s">
        <v>132</v>
      </c>
      <c r="C470" s="468">
        <v>1</v>
      </c>
      <c r="D470" s="343" t="s">
        <v>123</v>
      </c>
      <c r="E470" s="468">
        <v>4400</v>
      </c>
      <c r="F470" s="468">
        <f t="shared" si="54"/>
        <v>4400</v>
      </c>
      <c r="G470" s="468">
        <v>1320</v>
      </c>
      <c r="H470" s="468">
        <f t="shared" si="55"/>
        <v>1320</v>
      </c>
      <c r="I470" s="468">
        <f t="shared" si="56"/>
        <v>5720</v>
      </c>
      <c r="J470" s="342"/>
      <c r="Y470" s="339"/>
      <c r="Z470" s="339"/>
      <c r="AA470" s="339"/>
    </row>
    <row r="471" spans="1:27" s="338" customFormat="1" ht="19.7" customHeight="1">
      <c r="A471" s="340"/>
      <c r="B471" s="255" t="str">
        <f>"รวมข้อ "&amp;B460</f>
        <v>รวมข้อ 4.2 ระบบป้องกันอันตรายจากฟ้าผ่า</v>
      </c>
      <c r="C471" s="479"/>
      <c r="D471" s="341"/>
      <c r="E471" s="469"/>
      <c r="F471" s="469"/>
      <c r="G471" s="469"/>
      <c r="H471" s="469"/>
      <c r="I471" s="469">
        <f>SUM(I461:I470)</f>
        <v>114869</v>
      </c>
      <c r="J471" s="340"/>
      <c r="Y471" s="339"/>
      <c r="Z471" s="339"/>
      <c r="AA471" s="339"/>
    </row>
    <row r="472" spans="1:27" s="338" customFormat="1" ht="21.75" customHeight="1">
      <c r="A472" s="345"/>
      <c r="B472" s="488" t="str">
        <f>B354</f>
        <v xml:space="preserve">4.3 ระบบแจ้งเหตุเพลิงไหม้ </v>
      </c>
      <c r="C472" s="475"/>
      <c r="D472" s="346"/>
      <c r="E472" s="470"/>
      <c r="F472" s="470"/>
      <c r="G472" s="470"/>
      <c r="H472" s="470"/>
      <c r="I472" s="470"/>
      <c r="J472" s="345"/>
      <c r="Y472" s="339"/>
      <c r="Z472" s="339"/>
      <c r="AA472" s="339"/>
    </row>
    <row r="473" spans="1:27" s="338" customFormat="1" ht="21.75" customHeight="1">
      <c r="A473" s="342"/>
      <c r="B473" s="344" t="s">
        <v>967</v>
      </c>
      <c r="C473" s="468">
        <v>1</v>
      </c>
      <c r="D473" s="343" t="s">
        <v>120</v>
      </c>
      <c r="E473" s="468">
        <v>60000</v>
      </c>
      <c r="F473" s="468">
        <f t="shared" ref="F473:F479" si="57">ROUND(C473*E473,0)</f>
        <v>60000</v>
      </c>
      <c r="G473" s="468">
        <v>6000</v>
      </c>
      <c r="H473" s="468">
        <f t="shared" ref="H473:H479" si="58">ROUND(C473*G473,0)</f>
        <v>6000</v>
      </c>
      <c r="I473" s="468">
        <f t="shared" ref="I473:I479" si="59">F473+H473</f>
        <v>66000</v>
      </c>
      <c r="J473" s="342"/>
      <c r="Y473" s="339"/>
      <c r="Z473" s="339"/>
      <c r="AA473" s="339"/>
    </row>
    <row r="474" spans="1:27" s="338" customFormat="1" ht="21.75" customHeight="1">
      <c r="A474" s="342"/>
      <c r="B474" s="344" t="s">
        <v>968</v>
      </c>
      <c r="C474" s="468">
        <v>1</v>
      </c>
      <c r="D474" s="343" t="s">
        <v>120</v>
      </c>
      <c r="E474" s="468">
        <v>35000</v>
      </c>
      <c r="F474" s="468">
        <f t="shared" si="57"/>
        <v>35000</v>
      </c>
      <c r="G474" s="468">
        <v>3500</v>
      </c>
      <c r="H474" s="468">
        <f t="shared" si="58"/>
        <v>3500</v>
      </c>
      <c r="I474" s="468">
        <f t="shared" si="59"/>
        <v>38500</v>
      </c>
      <c r="J474" s="342"/>
      <c r="Y474" s="339"/>
      <c r="Z474" s="339"/>
      <c r="AA474" s="339"/>
    </row>
    <row r="475" spans="1:27" s="338" customFormat="1" ht="21.75" customHeight="1">
      <c r="A475" s="342"/>
      <c r="B475" s="344" t="s">
        <v>969</v>
      </c>
      <c r="C475" s="468">
        <v>58</v>
      </c>
      <c r="D475" s="343" t="s">
        <v>120</v>
      </c>
      <c r="E475" s="468">
        <v>2600</v>
      </c>
      <c r="F475" s="468">
        <f t="shared" si="57"/>
        <v>150800</v>
      </c>
      <c r="G475" s="468">
        <v>200</v>
      </c>
      <c r="H475" s="468">
        <f t="shared" si="58"/>
        <v>11600</v>
      </c>
      <c r="I475" s="468">
        <f t="shared" si="59"/>
        <v>162400</v>
      </c>
      <c r="J475" s="342"/>
      <c r="Y475" s="339"/>
      <c r="Z475" s="339"/>
      <c r="AA475" s="339"/>
    </row>
    <row r="476" spans="1:27" s="338" customFormat="1" ht="21.75" customHeight="1">
      <c r="A476" s="342"/>
      <c r="B476" s="344" t="s">
        <v>970</v>
      </c>
      <c r="C476" s="468">
        <v>28</v>
      </c>
      <c r="D476" s="343" t="s">
        <v>120</v>
      </c>
      <c r="E476" s="468">
        <v>800</v>
      </c>
      <c r="F476" s="468">
        <f t="shared" si="57"/>
        <v>22400</v>
      </c>
      <c r="G476" s="468">
        <v>200</v>
      </c>
      <c r="H476" s="468">
        <f t="shared" si="58"/>
        <v>5600</v>
      </c>
      <c r="I476" s="468">
        <f t="shared" si="59"/>
        <v>28000</v>
      </c>
      <c r="J476" s="342"/>
      <c r="Y476" s="339"/>
      <c r="Z476" s="339"/>
      <c r="AA476" s="339"/>
    </row>
    <row r="477" spans="1:27" s="338" customFormat="1" ht="21.75" customHeight="1">
      <c r="A477" s="342"/>
      <c r="B477" s="344" t="s">
        <v>971</v>
      </c>
      <c r="C477" s="468">
        <v>4</v>
      </c>
      <c r="D477" s="343" t="s">
        <v>120</v>
      </c>
      <c r="E477" s="468">
        <v>2200</v>
      </c>
      <c r="F477" s="468">
        <f t="shared" si="57"/>
        <v>8800</v>
      </c>
      <c r="G477" s="468">
        <v>200</v>
      </c>
      <c r="H477" s="468">
        <f t="shared" si="58"/>
        <v>800</v>
      </c>
      <c r="I477" s="468">
        <f t="shared" si="59"/>
        <v>9600</v>
      </c>
      <c r="J477" s="342"/>
      <c r="Y477" s="339"/>
      <c r="Z477" s="339"/>
      <c r="AA477" s="339"/>
    </row>
    <row r="478" spans="1:27" s="338" customFormat="1" ht="21.75" customHeight="1">
      <c r="A478" s="342"/>
      <c r="B478" s="344" t="s">
        <v>972</v>
      </c>
      <c r="C478" s="468">
        <v>4</v>
      </c>
      <c r="D478" s="343" t="s">
        <v>120</v>
      </c>
      <c r="E478" s="468">
        <v>1400</v>
      </c>
      <c r="F478" s="468">
        <f t="shared" si="57"/>
        <v>5600</v>
      </c>
      <c r="G478" s="468">
        <v>200</v>
      </c>
      <c r="H478" s="468">
        <f t="shared" si="58"/>
        <v>800</v>
      </c>
      <c r="I478" s="468">
        <f t="shared" si="59"/>
        <v>6400</v>
      </c>
      <c r="J478" s="342"/>
      <c r="Y478" s="339"/>
      <c r="Z478" s="339"/>
      <c r="AA478" s="339"/>
    </row>
    <row r="479" spans="1:27" s="338" customFormat="1" ht="21.75" customHeight="1">
      <c r="A479" s="342"/>
      <c r="B479" s="344" t="s">
        <v>145</v>
      </c>
      <c r="C479" s="468">
        <v>4</v>
      </c>
      <c r="D479" s="343" t="s">
        <v>120</v>
      </c>
      <c r="E479" s="468">
        <v>3080</v>
      </c>
      <c r="F479" s="468">
        <f t="shared" si="57"/>
        <v>12320</v>
      </c>
      <c r="G479" s="468">
        <v>200</v>
      </c>
      <c r="H479" s="468">
        <f t="shared" si="58"/>
        <v>800</v>
      </c>
      <c r="I479" s="468">
        <f t="shared" si="59"/>
        <v>13120</v>
      </c>
      <c r="J479" s="342"/>
      <c r="Y479" s="339"/>
      <c r="Z479" s="339"/>
      <c r="AA479" s="339"/>
    </row>
    <row r="480" spans="1:27" s="338" customFormat="1" ht="21.75" customHeight="1">
      <c r="A480" s="342"/>
      <c r="B480" s="344" t="s">
        <v>784</v>
      </c>
      <c r="C480" s="468"/>
      <c r="D480" s="343"/>
      <c r="E480" s="468"/>
      <c r="F480" s="468"/>
      <c r="G480" s="468"/>
      <c r="H480" s="468"/>
      <c r="I480" s="468"/>
      <c r="J480" s="342"/>
      <c r="Y480" s="339"/>
      <c r="Z480" s="339"/>
      <c r="AA480" s="339"/>
    </row>
    <row r="481" spans="1:27" s="338" customFormat="1" ht="21.75" customHeight="1">
      <c r="A481" s="342"/>
      <c r="B481" s="344" t="s">
        <v>973</v>
      </c>
      <c r="C481" s="468">
        <v>16</v>
      </c>
      <c r="D481" s="343" t="s">
        <v>783</v>
      </c>
      <c r="E481" s="468">
        <v>221</v>
      </c>
      <c r="F481" s="468">
        <f>ROUND(C481*E481,0)</f>
        <v>3536</v>
      </c>
      <c r="G481" s="468">
        <v>35</v>
      </c>
      <c r="H481" s="468">
        <f>ROUND(C481*G481,0)</f>
        <v>560</v>
      </c>
      <c r="I481" s="468">
        <f>F481+H481</f>
        <v>4096</v>
      </c>
      <c r="J481" s="342"/>
      <c r="Y481" s="339"/>
      <c r="Z481" s="339"/>
      <c r="AA481" s="339"/>
    </row>
    <row r="482" spans="1:27" s="338" customFormat="1" ht="21.75" customHeight="1">
      <c r="A482" s="342"/>
      <c r="B482" s="344" t="s">
        <v>131</v>
      </c>
      <c r="C482" s="468">
        <v>407</v>
      </c>
      <c r="D482" s="343" t="s">
        <v>783</v>
      </c>
      <c r="E482" s="468">
        <v>26</v>
      </c>
      <c r="F482" s="468">
        <f>ROUND(C482*E482,0)</f>
        <v>10582</v>
      </c>
      <c r="G482" s="468">
        <v>22</v>
      </c>
      <c r="H482" s="468">
        <f>ROUND(C482*G482,0)</f>
        <v>8954</v>
      </c>
      <c r="I482" s="468">
        <f>F482+H482</f>
        <v>19536</v>
      </c>
      <c r="J482" s="342"/>
      <c r="Y482" s="339"/>
      <c r="Z482" s="339"/>
      <c r="AA482" s="339"/>
    </row>
    <row r="483" spans="1:27" s="338" customFormat="1" ht="21.75" customHeight="1">
      <c r="A483" s="342"/>
      <c r="B483" s="344" t="s">
        <v>146</v>
      </c>
      <c r="C483" s="468">
        <v>136</v>
      </c>
      <c r="D483" s="343" t="s">
        <v>783</v>
      </c>
      <c r="E483" s="468">
        <v>48</v>
      </c>
      <c r="F483" s="468">
        <f>ROUND(C483*E483,0)</f>
        <v>6528</v>
      </c>
      <c r="G483" s="468">
        <v>12</v>
      </c>
      <c r="H483" s="468">
        <f>ROUND(C483*G483,0)</f>
        <v>1632</v>
      </c>
      <c r="I483" s="468">
        <f>F483+H483</f>
        <v>8160</v>
      </c>
      <c r="J483" s="342"/>
      <c r="Y483" s="339"/>
      <c r="Z483" s="339"/>
      <c r="AA483" s="339"/>
    </row>
    <row r="484" spans="1:27" s="338" customFormat="1" ht="21.75" customHeight="1">
      <c r="A484" s="342"/>
      <c r="B484" s="344" t="s">
        <v>147</v>
      </c>
      <c r="C484" s="468">
        <v>492</v>
      </c>
      <c r="D484" s="343" t="s">
        <v>783</v>
      </c>
      <c r="E484" s="468">
        <v>6</v>
      </c>
      <c r="F484" s="468">
        <f>ROUND(C484*E484,0)</f>
        <v>2952</v>
      </c>
      <c r="G484" s="468">
        <v>5</v>
      </c>
      <c r="H484" s="468">
        <f>ROUND(C484*G484,0)</f>
        <v>2460</v>
      </c>
      <c r="I484" s="468">
        <f>F484+H484</f>
        <v>5412</v>
      </c>
      <c r="J484" s="342"/>
      <c r="Y484" s="339"/>
      <c r="Z484" s="339"/>
      <c r="AA484" s="339"/>
    </row>
    <row r="485" spans="1:27" s="338" customFormat="1" ht="21.75" customHeight="1">
      <c r="A485" s="342"/>
      <c r="B485" s="344" t="s">
        <v>974</v>
      </c>
      <c r="C485" s="468">
        <v>1</v>
      </c>
      <c r="D485" s="343" t="s">
        <v>123</v>
      </c>
      <c r="E485" s="468">
        <v>3771</v>
      </c>
      <c r="F485" s="468">
        <f>ROUND(C485*E485,0)</f>
        <v>3771</v>
      </c>
      <c r="G485" s="468">
        <v>1131</v>
      </c>
      <c r="H485" s="468">
        <f>ROUND(C485*G485,0)</f>
        <v>1131</v>
      </c>
      <c r="I485" s="468">
        <f>F485+H485</f>
        <v>4902</v>
      </c>
      <c r="J485" s="342"/>
      <c r="Y485" s="339"/>
      <c r="Z485" s="339"/>
      <c r="AA485" s="339"/>
    </row>
    <row r="486" spans="1:27" s="338" customFormat="1" ht="21.75" customHeight="1">
      <c r="A486" s="342"/>
      <c r="B486" s="344"/>
      <c r="C486" s="476"/>
      <c r="D486" s="343"/>
      <c r="E486" s="468"/>
      <c r="F486" s="468"/>
      <c r="G486" s="468"/>
      <c r="H486" s="468"/>
      <c r="I486" s="468"/>
      <c r="J486" s="342"/>
      <c r="Y486" s="339"/>
      <c r="Z486" s="339"/>
      <c r="AA486" s="339"/>
    </row>
    <row r="487" spans="1:27" s="338" customFormat="1" ht="21.75" customHeight="1">
      <c r="A487" s="342"/>
      <c r="B487" s="344"/>
      <c r="C487" s="476"/>
      <c r="D487" s="343"/>
      <c r="E487" s="468"/>
      <c r="F487" s="468"/>
      <c r="G487" s="468"/>
      <c r="H487" s="468"/>
      <c r="I487" s="468"/>
      <c r="J487" s="342"/>
      <c r="Y487" s="339"/>
      <c r="Z487" s="339"/>
      <c r="AA487" s="339"/>
    </row>
    <row r="488" spans="1:27" s="338" customFormat="1" ht="21.75" customHeight="1">
      <c r="A488" s="340"/>
      <c r="B488" s="255" t="str">
        <f>"รวมข้อ "&amp;B472</f>
        <v xml:space="preserve">รวมข้อ 4.3 ระบบแจ้งเหตุเพลิงไหม้ </v>
      </c>
      <c r="C488" s="479"/>
      <c r="D488" s="341"/>
      <c r="E488" s="469"/>
      <c r="F488" s="469"/>
      <c r="G488" s="469"/>
      <c r="H488" s="469"/>
      <c r="I488" s="469">
        <f>SUM(I473:I487)</f>
        <v>366126</v>
      </c>
      <c r="J488" s="340"/>
      <c r="Y488" s="339"/>
      <c r="Z488" s="339"/>
      <c r="AA488" s="339"/>
    </row>
    <row r="489" spans="1:27" s="338" customFormat="1" ht="21.75" customHeight="1">
      <c r="A489" s="337">
        <f>A12</f>
        <v>5</v>
      </c>
      <c r="B489" s="336" t="str">
        <f>B12</f>
        <v>หมวดงานระบบปรับอากาศและระบายอากาศ</v>
      </c>
      <c r="C489" s="475"/>
      <c r="D489" s="346"/>
      <c r="E489" s="470"/>
      <c r="F489" s="470"/>
      <c r="G489" s="470"/>
      <c r="H489" s="470"/>
      <c r="I489" s="470"/>
      <c r="J489" s="345"/>
      <c r="Y489" s="339"/>
      <c r="Z489" s="339"/>
      <c r="AA489" s="339"/>
    </row>
    <row r="490" spans="1:27" s="338" customFormat="1" ht="21.75" customHeight="1">
      <c r="A490" s="342"/>
      <c r="B490" s="344" t="s">
        <v>782</v>
      </c>
      <c r="C490" s="476"/>
      <c r="D490" s="343" t="s">
        <v>11</v>
      </c>
      <c r="E490" s="468"/>
      <c r="F490" s="468"/>
      <c r="G490" s="468"/>
      <c r="H490" s="468"/>
      <c r="I490" s="468">
        <f>I539</f>
        <v>512960</v>
      </c>
      <c r="J490" s="342"/>
      <c r="Y490" s="339"/>
      <c r="Z490" s="339"/>
      <c r="AA490" s="339"/>
    </row>
    <row r="491" spans="1:27" s="338" customFormat="1" ht="21.75" customHeight="1">
      <c r="A491" s="342"/>
      <c r="B491" s="344" t="s">
        <v>148</v>
      </c>
      <c r="C491" s="476"/>
      <c r="D491" s="343" t="s">
        <v>11</v>
      </c>
      <c r="E491" s="468"/>
      <c r="F491" s="468"/>
      <c r="G491" s="468"/>
      <c r="H491" s="468"/>
      <c r="I491" s="468">
        <f>I562</f>
        <v>99856</v>
      </c>
      <c r="J491" s="342"/>
      <c r="Y491" s="339"/>
      <c r="Z491" s="339"/>
      <c r="AA491" s="339"/>
    </row>
    <row r="492" spans="1:27" s="338" customFormat="1" ht="21.75" customHeight="1">
      <c r="A492" s="342"/>
      <c r="B492" s="344" t="s">
        <v>149</v>
      </c>
      <c r="C492" s="476"/>
      <c r="D492" s="343" t="s">
        <v>11</v>
      </c>
      <c r="E492" s="468"/>
      <c r="F492" s="468"/>
      <c r="G492" s="468"/>
      <c r="H492" s="468"/>
      <c r="I492" s="468">
        <f>I573</f>
        <v>224510</v>
      </c>
      <c r="J492" s="342"/>
      <c r="Y492" s="339"/>
      <c r="Z492" s="339"/>
      <c r="AA492" s="339"/>
    </row>
    <row r="493" spans="1:27" s="338" customFormat="1" ht="21.75" customHeight="1">
      <c r="A493" s="342"/>
      <c r="B493" s="344" t="s">
        <v>150</v>
      </c>
      <c r="C493" s="476"/>
      <c r="D493" s="343" t="s">
        <v>11</v>
      </c>
      <c r="E493" s="468"/>
      <c r="F493" s="468"/>
      <c r="G493" s="468"/>
      <c r="H493" s="468"/>
      <c r="I493" s="468">
        <f>I590</f>
        <v>63609</v>
      </c>
      <c r="J493" s="342"/>
      <c r="Y493" s="339"/>
      <c r="Z493" s="339"/>
      <c r="AA493" s="339"/>
    </row>
    <row r="494" spans="1:27" s="338" customFormat="1" ht="21.75" customHeight="1">
      <c r="A494" s="342"/>
      <c r="B494" s="344" t="s">
        <v>151</v>
      </c>
      <c r="C494" s="476"/>
      <c r="D494" s="343" t="s">
        <v>11</v>
      </c>
      <c r="E494" s="468"/>
      <c r="F494" s="468"/>
      <c r="G494" s="468"/>
      <c r="H494" s="468"/>
      <c r="I494" s="468">
        <f>I607</f>
        <v>111174</v>
      </c>
      <c r="J494" s="342"/>
      <c r="Y494" s="339"/>
      <c r="Z494" s="339"/>
      <c r="AA494" s="339"/>
    </row>
    <row r="495" spans="1:27" s="338" customFormat="1" ht="21.75" customHeight="1">
      <c r="A495" s="342"/>
      <c r="B495" s="344"/>
      <c r="C495" s="476"/>
      <c r="D495" s="343"/>
      <c r="E495" s="468"/>
      <c r="F495" s="468"/>
      <c r="G495" s="468"/>
      <c r="H495" s="468"/>
      <c r="I495" s="468"/>
      <c r="J495" s="342"/>
      <c r="Y495" s="339"/>
      <c r="Z495" s="339"/>
      <c r="AA495" s="339"/>
    </row>
    <row r="496" spans="1:27" s="338" customFormat="1" ht="21.75" customHeight="1">
      <c r="A496" s="342"/>
      <c r="B496" s="344"/>
      <c r="C496" s="476"/>
      <c r="D496" s="343"/>
      <c r="E496" s="468"/>
      <c r="F496" s="468"/>
      <c r="G496" s="468"/>
      <c r="H496" s="468"/>
      <c r="I496" s="468"/>
      <c r="J496" s="342"/>
      <c r="Y496" s="339"/>
      <c r="Z496" s="339"/>
      <c r="AA496" s="339"/>
    </row>
    <row r="497" spans="1:27" s="338" customFormat="1" ht="21.75" customHeight="1">
      <c r="A497" s="342"/>
      <c r="B497" s="344"/>
      <c r="C497" s="476"/>
      <c r="D497" s="343"/>
      <c r="E497" s="468"/>
      <c r="F497" s="468"/>
      <c r="G497" s="468"/>
      <c r="H497" s="468"/>
      <c r="I497" s="468"/>
      <c r="J497" s="342"/>
      <c r="Y497" s="339"/>
      <c r="Z497" s="339"/>
      <c r="AA497" s="339"/>
    </row>
    <row r="498" spans="1:27" s="338" customFormat="1" ht="21.75" customHeight="1">
      <c r="A498" s="342"/>
      <c r="B498" s="344"/>
      <c r="C498" s="476"/>
      <c r="D498" s="343"/>
      <c r="E498" s="468"/>
      <c r="F498" s="468"/>
      <c r="G498" s="468"/>
      <c r="H498" s="468"/>
      <c r="I498" s="468"/>
      <c r="J498" s="342"/>
      <c r="Y498" s="339"/>
      <c r="Z498" s="339"/>
      <c r="AA498" s="339"/>
    </row>
    <row r="499" spans="1:27" s="338" customFormat="1" ht="21.75" customHeight="1">
      <c r="A499" s="342"/>
      <c r="B499" s="344"/>
      <c r="C499" s="476"/>
      <c r="D499" s="343"/>
      <c r="E499" s="468"/>
      <c r="F499" s="468"/>
      <c r="G499" s="468"/>
      <c r="H499" s="468"/>
      <c r="I499" s="468"/>
      <c r="J499" s="342"/>
      <c r="Y499" s="339"/>
      <c r="Z499" s="339"/>
      <c r="AA499" s="339"/>
    </row>
    <row r="500" spans="1:27" s="338" customFormat="1" ht="21.75" customHeight="1">
      <c r="A500" s="342"/>
      <c r="B500" s="344"/>
      <c r="C500" s="476"/>
      <c r="D500" s="343"/>
      <c r="E500" s="468"/>
      <c r="F500" s="468"/>
      <c r="G500" s="468"/>
      <c r="H500" s="468"/>
      <c r="I500" s="468"/>
      <c r="J500" s="342"/>
      <c r="Y500" s="339"/>
      <c r="Z500" s="339"/>
      <c r="AA500" s="339"/>
    </row>
    <row r="501" spans="1:27" s="338" customFormat="1" ht="21.75" customHeight="1">
      <c r="A501" s="342"/>
      <c r="B501" s="344"/>
      <c r="C501" s="476"/>
      <c r="D501" s="343"/>
      <c r="E501" s="468"/>
      <c r="F501" s="468"/>
      <c r="G501" s="468"/>
      <c r="H501" s="468"/>
      <c r="I501" s="468"/>
      <c r="J501" s="342"/>
      <c r="Y501" s="339"/>
      <c r="Z501" s="339"/>
      <c r="AA501" s="339"/>
    </row>
    <row r="502" spans="1:27" s="338" customFormat="1" ht="21.75" customHeight="1">
      <c r="A502" s="342"/>
      <c r="B502" s="344"/>
      <c r="C502" s="476"/>
      <c r="D502" s="343"/>
      <c r="E502" s="468"/>
      <c r="F502" s="468"/>
      <c r="G502" s="468"/>
      <c r="H502" s="468"/>
      <c r="I502" s="468"/>
      <c r="J502" s="342"/>
      <c r="Y502" s="339"/>
      <c r="Z502" s="339"/>
      <c r="AA502" s="339"/>
    </row>
    <row r="503" spans="1:27" s="338" customFormat="1" ht="21.75" customHeight="1">
      <c r="A503" s="342"/>
      <c r="B503" s="344"/>
      <c r="C503" s="476"/>
      <c r="D503" s="343"/>
      <c r="E503" s="468"/>
      <c r="F503" s="468"/>
      <c r="G503" s="468"/>
      <c r="H503" s="468"/>
      <c r="I503" s="468"/>
      <c r="J503" s="342"/>
      <c r="Y503" s="339"/>
      <c r="Z503" s="339"/>
      <c r="AA503" s="339"/>
    </row>
    <row r="504" spans="1:27" s="338" customFormat="1" ht="21.75" customHeight="1">
      <c r="A504" s="342"/>
      <c r="B504" s="344"/>
      <c r="C504" s="476"/>
      <c r="D504" s="343"/>
      <c r="E504" s="468"/>
      <c r="F504" s="468"/>
      <c r="G504" s="468"/>
      <c r="H504" s="468"/>
      <c r="I504" s="468"/>
      <c r="J504" s="342"/>
      <c r="Y504" s="339"/>
      <c r="Z504" s="339"/>
      <c r="AA504" s="339"/>
    </row>
    <row r="505" spans="1:27" s="320" customFormat="1" ht="21.75" customHeight="1">
      <c r="A505" s="324"/>
      <c r="B505" s="256" t="str">
        <f>"รวมข้อ "&amp;A489&amp;" "&amp;B489</f>
        <v>รวมข้อ 5 หมวดงานระบบปรับอากาศและระบายอากาศ</v>
      </c>
      <c r="C505" s="478"/>
      <c r="D505" s="323"/>
      <c r="E505" s="469"/>
      <c r="F505" s="469"/>
      <c r="G505" s="469"/>
      <c r="H505" s="469"/>
      <c r="I505" s="472">
        <f>SUM(I490:I504)</f>
        <v>1012109</v>
      </c>
      <c r="J505" s="322"/>
      <c r="Y505" s="321"/>
      <c r="Z505" s="321"/>
      <c r="AA505" s="321"/>
    </row>
    <row r="506" spans="1:27" s="338" customFormat="1" ht="21.75" customHeight="1">
      <c r="A506" s="345"/>
      <c r="B506" s="488" t="str">
        <f>B490</f>
        <v xml:space="preserve">5.1 เครื่องปรับอากาศแบบแยกส่วน (SPLIT TYPE) </v>
      </c>
      <c r="C506" s="475"/>
      <c r="D506" s="346"/>
      <c r="E506" s="470"/>
      <c r="F506" s="470"/>
      <c r="G506" s="470"/>
      <c r="H506" s="470"/>
      <c r="I506" s="470"/>
      <c r="J506" s="345"/>
      <c r="Y506" s="339"/>
      <c r="Z506" s="339"/>
      <c r="AA506" s="339"/>
    </row>
    <row r="507" spans="1:27" s="338" customFormat="1" ht="21.75" customHeight="1">
      <c r="A507" s="342"/>
      <c r="B507" s="344" t="s">
        <v>975</v>
      </c>
      <c r="C507" s="468">
        <v>1</v>
      </c>
      <c r="D507" s="343" t="s">
        <v>47</v>
      </c>
      <c r="E507" s="468">
        <v>16820</v>
      </c>
      <c r="F507" s="468">
        <f t="shared" ref="F507:F534" si="60">ROUND(C507*E507,0)</f>
        <v>16820</v>
      </c>
      <c r="G507" s="468">
        <v>1500</v>
      </c>
      <c r="H507" s="468">
        <f t="shared" ref="H507:H534" si="61">ROUND(C507*G507,0)</f>
        <v>1500</v>
      </c>
      <c r="I507" s="468">
        <f t="shared" ref="I507:I534" si="62">F507+H507</f>
        <v>18320</v>
      </c>
      <c r="J507" s="342"/>
      <c r="Y507" s="339"/>
      <c r="Z507" s="339"/>
      <c r="AA507" s="339"/>
    </row>
    <row r="508" spans="1:27" s="338" customFormat="1" ht="21.75" customHeight="1">
      <c r="A508" s="342"/>
      <c r="B508" s="344" t="s">
        <v>976</v>
      </c>
      <c r="C508" s="468">
        <v>1</v>
      </c>
      <c r="D508" s="343" t="s">
        <v>47</v>
      </c>
      <c r="E508" s="468">
        <v>16820</v>
      </c>
      <c r="F508" s="468">
        <f t="shared" si="60"/>
        <v>16820</v>
      </c>
      <c r="G508" s="468">
        <v>1500</v>
      </c>
      <c r="H508" s="468">
        <f t="shared" si="61"/>
        <v>1500</v>
      </c>
      <c r="I508" s="468">
        <f t="shared" si="62"/>
        <v>18320</v>
      </c>
      <c r="J508" s="342"/>
      <c r="Y508" s="339"/>
      <c r="Z508" s="339"/>
      <c r="AA508" s="339"/>
    </row>
    <row r="509" spans="1:27" s="338" customFormat="1" ht="21.75" customHeight="1">
      <c r="A509" s="342"/>
      <c r="B509" s="344" t="s">
        <v>977</v>
      </c>
      <c r="C509" s="468">
        <v>1</v>
      </c>
      <c r="D509" s="343" t="s">
        <v>47</v>
      </c>
      <c r="E509" s="468">
        <v>16820</v>
      </c>
      <c r="F509" s="468">
        <f t="shared" si="60"/>
        <v>16820</v>
      </c>
      <c r="G509" s="468">
        <v>1500</v>
      </c>
      <c r="H509" s="468">
        <f t="shared" si="61"/>
        <v>1500</v>
      </c>
      <c r="I509" s="468">
        <f t="shared" si="62"/>
        <v>18320</v>
      </c>
      <c r="J509" s="342"/>
      <c r="Y509" s="339"/>
      <c r="Z509" s="339"/>
      <c r="AA509" s="339"/>
    </row>
    <row r="510" spans="1:27" s="338" customFormat="1" ht="21.75" customHeight="1">
      <c r="A510" s="342"/>
      <c r="B510" s="344" t="s">
        <v>978</v>
      </c>
      <c r="C510" s="468">
        <v>1</v>
      </c>
      <c r="D510" s="343" t="s">
        <v>47</v>
      </c>
      <c r="E510" s="468">
        <v>16820</v>
      </c>
      <c r="F510" s="468">
        <f t="shared" si="60"/>
        <v>16820</v>
      </c>
      <c r="G510" s="468">
        <v>1500</v>
      </c>
      <c r="H510" s="468">
        <f t="shared" si="61"/>
        <v>1500</v>
      </c>
      <c r="I510" s="468">
        <f t="shared" si="62"/>
        <v>18320</v>
      </c>
      <c r="J510" s="342"/>
      <c r="Y510" s="339"/>
      <c r="Z510" s="339"/>
      <c r="AA510" s="339"/>
    </row>
    <row r="511" spans="1:27" s="338" customFormat="1" ht="21.75" customHeight="1">
      <c r="A511" s="342"/>
      <c r="B511" s="344" t="s">
        <v>979</v>
      </c>
      <c r="C511" s="468">
        <v>1</v>
      </c>
      <c r="D511" s="343" t="s">
        <v>47</v>
      </c>
      <c r="E511" s="468">
        <v>16820</v>
      </c>
      <c r="F511" s="468">
        <f t="shared" si="60"/>
        <v>16820</v>
      </c>
      <c r="G511" s="468">
        <v>1500</v>
      </c>
      <c r="H511" s="468">
        <f t="shared" si="61"/>
        <v>1500</v>
      </c>
      <c r="I511" s="468">
        <f t="shared" si="62"/>
        <v>18320</v>
      </c>
      <c r="J511" s="342"/>
      <c r="Y511" s="339"/>
      <c r="Z511" s="339"/>
      <c r="AA511" s="339"/>
    </row>
    <row r="512" spans="1:27" s="338" customFormat="1" ht="21.75" customHeight="1">
      <c r="A512" s="342"/>
      <c r="B512" s="344" t="s">
        <v>980</v>
      </c>
      <c r="C512" s="468">
        <v>1</v>
      </c>
      <c r="D512" s="343" t="s">
        <v>47</v>
      </c>
      <c r="E512" s="468">
        <v>16820</v>
      </c>
      <c r="F512" s="468">
        <f t="shared" si="60"/>
        <v>16820</v>
      </c>
      <c r="G512" s="468">
        <v>1500</v>
      </c>
      <c r="H512" s="468">
        <f t="shared" si="61"/>
        <v>1500</v>
      </c>
      <c r="I512" s="468">
        <f t="shared" si="62"/>
        <v>18320</v>
      </c>
      <c r="J512" s="342"/>
      <c r="Y512" s="339"/>
      <c r="Z512" s="339"/>
      <c r="AA512" s="339"/>
    </row>
    <row r="513" spans="1:27" s="338" customFormat="1" ht="21.75" customHeight="1">
      <c r="A513" s="342"/>
      <c r="B513" s="344" t="s">
        <v>981</v>
      </c>
      <c r="C513" s="468">
        <v>1</v>
      </c>
      <c r="D513" s="343" t="s">
        <v>47</v>
      </c>
      <c r="E513" s="468">
        <v>16820</v>
      </c>
      <c r="F513" s="468">
        <f t="shared" si="60"/>
        <v>16820</v>
      </c>
      <c r="G513" s="468">
        <v>1500</v>
      </c>
      <c r="H513" s="468">
        <f t="shared" si="61"/>
        <v>1500</v>
      </c>
      <c r="I513" s="468">
        <f t="shared" si="62"/>
        <v>18320</v>
      </c>
      <c r="J513" s="342"/>
      <c r="Y513" s="339"/>
      <c r="Z513" s="339"/>
      <c r="AA513" s="339"/>
    </row>
    <row r="514" spans="1:27" s="338" customFormat="1" ht="21.75" customHeight="1">
      <c r="A514" s="342"/>
      <c r="B514" s="344" t="s">
        <v>982</v>
      </c>
      <c r="C514" s="468">
        <v>1</v>
      </c>
      <c r="D514" s="343" t="s">
        <v>47</v>
      </c>
      <c r="E514" s="468">
        <v>16820</v>
      </c>
      <c r="F514" s="468">
        <f t="shared" si="60"/>
        <v>16820</v>
      </c>
      <c r="G514" s="468">
        <v>1500</v>
      </c>
      <c r="H514" s="468">
        <f t="shared" si="61"/>
        <v>1500</v>
      </c>
      <c r="I514" s="468">
        <f t="shared" si="62"/>
        <v>18320</v>
      </c>
      <c r="J514" s="342"/>
      <c r="Y514" s="339"/>
      <c r="Z514" s="339"/>
      <c r="AA514" s="339"/>
    </row>
    <row r="515" spans="1:27" s="338" customFormat="1" ht="21.75" customHeight="1">
      <c r="A515" s="342"/>
      <c r="B515" s="344" t="s">
        <v>983</v>
      </c>
      <c r="C515" s="468">
        <v>1</v>
      </c>
      <c r="D515" s="343" t="s">
        <v>47</v>
      </c>
      <c r="E515" s="468">
        <v>16820</v>
      </c>
      <c r="F515" s="468">
        <f t="shared" si="60"/>
        <v>16820</v>
      </c>
      <c r="G515" s="468">
        <v>1500</v>
      </c>
      <c r="H515" s="468">
        <f t="shared" si="61"/>
        <v>1500</v>
      </c>
      <c r="I515" s="468">
        <f t="shared" si="62"/>
        <v>18320</v>
      </c>
      <c r="J515" s="342"/>
      <c r="Y515" s="339"/>
      <c r="Z515" s="339"/>
      <c r="AA515" s="339"/>
    </row>
    <row r="516" spans="1:27" s="338" customFormat="1" ht="21.75" customHeight="1">
      <c r="A516" s="342"/>
      <c r="B516" s="344" t="s">
        <v>984</v>
      </c>
      <c r="C516" s="468">
        <v>1</v>
      </c>
      <c r="D516" s="343" t="s">
        <v>47</v>
      </c>
      <c r="E516" s="468">
        <v>16820</v>
      </c>
      <c r="F516" s="468">
        <f t="shared" si="60"/>
        <v>16820</v>
      </c>
      <c r="G516" s="468">
        <v>1500</v>
      </c>
      <c r="H516" s="468">
        <f t="shared" si="61"/>
        <v>1500</v>
      </c>
      <c r="I516" s="468">
        <f t="shared" si="62"/>
        <v>18320</v>
      </c>
      <c r="J516" s="342"/>
      <c r="Y516" s="339"/>
      <c r="Z516" s="339"/>
      <c r="AA516" s="339"/>
    </row>
    <row r="517" spans="1:27" s="338" customFormat="1" ht="21.75" customHeight="1">
      <c r="A517" s="342"/>
      <c r="B517" s="344" t="s">
        <v>985</v>
      </c>
      <c r="C517" s="468">
        <v>1</v>
      </c>
      <c r="D517" s="343" t="s">
        <v>47</v>
      </c>
      <c r="E517" s="468">
        <v>16820</v>
      </c>
      <c r="F517" s="468">
        <f t="shared" si="60"/>
        <v>16820</v>
      </c>
      <c r="G517" s="468">
        <v>1500</v>
      </c>
      <c r="H517" s="468">
        <f t="shared" si="61"/>
        <v>1500</v>
      </c>
      <c r="I517" s="468">
        <f t="shared" si="62"/>
        <v>18320</v>
      </c>
      <c r="J517" s="342"/>
      <c r="Y517" s="339"/>
      <c r="Z517" s="339"/>
      <c r="AA517" s="339"/>
    </row>
    <row r="518" spans="1:27" s="338" customFormat="1" ht="21.75" customHeight="1">
      <c r="A518" s="342"/>
      <c r="B518" s="344" t="s">
        <v>986</v>
      </c>
      <c r="C518" s="468">
        <v>1</v>
      </c>
      <c r="D518" s="343" t="s">
        <v>47</v>
      </c>
      <c r="E518" s="468">
        <v>16820</v>
      </c>
      <c r="F518" s="468">
        <f t="shared" si="60"/>
        <v>16820</v>
      </c>
      <c r="G518" s="468">
        <v>1500</v>
      </c>
      <c r="H518" s="468">
        <f t="shared" si="61"/>
        <v>1500</v>
      </c>
      <c r="I518" s="468">
        <f t="shared" si="62"/>
        <v>18320</v>
      </c>
      <c r="J518" s="342"/>
      <c r="Y518" s="339"/>
      <c r="Z518" s="339"/>
      <c r="AA518" s="339"/>
    </row>
    <row r="519" spans="1:27" s="338" customFormat="1" ht="21.75" customHeight="1">
      <c r="A519" s="342"/>
      <c r="B519" s="344" t="s">
        <v>987</v>
      </c>
      <c r="C519" s="468">
        <v>1</v>
      </c>
      <c r="D519" s="343" t="s">
        <v>47</v>
      </c>
      <c r="E519" s="468">
        <v>16820</v>
      </c>
      <c r="F519" s="468">
        <f t="shared" si="60"/>
        <v>16820</v>
      </c>
      <c r="G519" s="468">
        <v>1500</v>
      </c>
      <c r="H519" s="468">
        <f t="shared" si="61"/>
        <v>1500</v>
      </c>
      <c r="I519" s="468">
        <f t="shared" si="62"/>
        <v>18320</v>
      </c>
      <c r="J519" s="342"/>
      <c r="Y519" s="339"/>
      <c r="Z519" s="339"/>
      <c r="AA519" s="339"/>
    </row>
    <row r="520" spans="1:27" s="338" customFormat="1" ht="21.75" customHeight="1">
      <c r="A520" s="342"/>
      <c r="B520" s="344" t="s">
        <v>988</v>
      </c>
      <c r="C520" s="468">
        <v>1</v>
      </c>
      <c r="D520" s="343" t="s">
        <v>47</v>
      </c>
      <c r="E520" s="468">
        <v>16820</v>
      </c>
      <c r="F520" s="468">
        <f t="shared" si="60"/>
        <v>16820</v>
      </c>
      <c r="G520" s="468">
        <v>1500</v>
      </c>
      <c r="H520" s="468">
        <f t="shared" si="61"/>
        <v>1500</v>
      </c>
      <c r="I520" s="468">
        <f t="shared" si="62"/>
        <v>18320</v>
      </c>
      <c r="J520" s="342"/>
      <c r="Y520" s="339"/>
      <c r="Z520" s="339"/>
      <c r="AA520" s="339"/>
    </row>
    <row r="521" spans="1:27" s="338" customFormat="1" ht="21.75" customHeight="1">
      <c r="A521" s="342"/>
      <c r="B521" s="344" t="s">
        <v>989</v>
      </c>
      <c r="C521" s="468">
        <v>1</v>
      </c>
      <c r="D521" s="343" t="s">
        <v>47</v>
      </c>
      <c r="E521" s="468">
        <v>16820</v>
      </c>
      <c r="F521" s="468">
        <f t="shared" si="60"/>
        <v>16820</v>
      </c>
      <c r="G521" s="468">
        <v>1500</v>
      </c>
      <c r="H521" s="468">
        <f t="shared" si="61"/>
        <v>1500</v>
      </c>
      <c r="I521" s="468">
        <f t="shared" si="62"/>
        <v>18320</v>
      </c>
      <c r="J521" s="342"/>
      <c r="Y521" s="339"/>
      <c r="Z521" s="339"/>
      <c r="AA521" s="339"/>
    </row>
    <row r="522" spans="1:27" s="338" customFormat="1" ht="21.75" customHeight="1">
      <c r="A522" s="340"/>
      <c r="B522" s="348" t="s">
        <v>990</v>
      </c>
      <c r="C522" s="469">
        <v>1</v>
      </c>
      <c r="D522" s="341" t="s">
        <v>47</v>
      </c>
      <c r="E522" s="469">
        <v>16820</v>
      </c>
      <c r="F522" s="469">
        <f t="shared" si="60"/>
        <v>16820</v>
      </c>
      <c r="G522" s="469">
        <v>1500</v>
      </c>
      <c r="H522" s="469">
        <f t="shared" si="61"/>
        <v>1500</v>
      </c>
      <c r="I522" s="469">
        <f t="shared" si="62"/>
        <v>18320</v>
      </c>
      <c r="J522" s="340"/>
      <c r="Y522" s="339"/>
      <c r="Z522" s="339"/>
      <c r="AA522" s="339"/>
    </row>
    <row r="523" spans="1:27" s="338" customFormat="1" ht="21.75" customHeight="1">
      <c r="A523" s="345"/>
      <c r="B523" s="347" t="s">
        <v>991</v>
      </c>
      <c r="C523" s="470">
        <v>1</v>
      </c>
      <c r="D523" s="346" t="s">
        <v>47</v>
      </c>
      <c r="E523" s="470">
        <v>16820</v>
      </c>
      <c r="F523" s="470">
        <f t="shared" si="60"/>
        <v>16820</v>
      </c>
      <c r="G523" s="470">
        <v>1500</v>
      </c>
      <c r="H523" s="470">
        <f t="shared" si="61"/>
        <v>1500</v>
      </c>
      <c r="I523" s="470">
        <f t="shared" si="62"/>
        <v>18320</v>
      </c>
      <c r="J523" s="345"/>
      <c r="Y523" s="339"/>
      <c r="Z523" s="339"/>
      <c r="AA523" s="339"/>
    </row>
    <row r="524" spans="1:27" s="338" customFormat="1" ht="21.75" customHeight="1">
      <c r="A524" s="342"/>
      <c r="B524" s="344" t="s">
        <v>992</v>
      </c>
      <c r="C524" s="468">
        <v>1</v>
      </c>
      <c r="D524" s="343" t="s">
        <v>47</v>
      </c>
      <c r="E524" s="468">
        <v>16820</v>
      </c>
      <c r="F524" s="468">
        <f t="shared" si="60"/>
        <v>16820</v>
      </c>
      <c r="G524" s="468">
        <v>1500</v>
      </c>
      <c r="H524" s="468">
        <f t="shared" si="61"/>
        <v>1500</v>
      </c>
      <c r="I524" s="468">
        <f t="shared" si="62"/>
        <v>18320</v>
      </c>
      <c r="J524" s="342"/>
      <c r="Y524" s="339"/>
      <c r="Z524" s="339"/>
      <c r="AA524" s="339"/>
    </row>
    <row r="525" spans="1:27" s="338" customFormat="1" ht="21.75" customHeight="1">
      <c r="A525" s="342"/>
      <c r="B525" s="344" t="s">
        <v>993</v>
      </c>
      <c r="C525" s="468">
        <v>1</v>
      </c>
      <c r="D525" s="343" t="s">
        <v>47</v>
      </c>
      <c r="E525" s="468">
        <v>16820</v>
      </c>
      <c r="F525" s="468">
        <f t="shared" si="60"/>
        <v>16820</v>
      </c>
      <c r="G525" s="468">
        <v>1500</v>
      </c>
      <c r="H525" s="468">
        <f t="shared" si="61"/>
        <v>1500</v>
      </c>
      <c r="I525" s="468">
        <f t="shared" si="62"/>
        <v>18320</v>
      </c>
      <c r="J525" s="342"/>
      <c r="Y525" s="339"/>
      <c r="Z525" s="339"/>
      <c r="AA525" s="339"/>
    </row>
    <row r="526" spans="1:27" s="338" customFormat="1" ht="21.75" customHeight="1">
      <c r="A526" s="342"/>
      <c r="B526" s="344" t="s">
        <v>994</v>
      </c>
      <c r="C526" s="468">
        <v>1</v>
      </c>
      <c r="D526" s="343" t="s">
        <v>47</v>
      </c>
      <c r="E526" s="468">
        <v>16820</v>
      </c>
      <c r="F526" s="468">
        <f t="shared" si="60"/>
        <v>16820</v>
      </c>
      <c r="G526" s="468">
        <v>1500</v>
      </c>
      <c r="H526" s="468">
        <f t="shared" si="61"/>
        <v>1500</v>
      </c>
      <c r="I526" s="468">
        <f t="shared" si="62"/>
        <v>18320</v>
      </c>
      <c r="J526" s="342"/>
      <c r="Y526" s="339"/>
      <c r="Z526" s="339"/>
      <c r="AA526" s="339"/>
    </row>
    <row r="527" spans="1:27" s="338" customFormat="1" ht="21.75" customHeight="1">
      <c r="A527" s="342"/>
      <c r="B527" s="344" t="s">
        <v>995</v>
      </c>
      <c r="C527" s="468">
        <v>1</v>
      </c>
      <c r="D527" s="343" t="s">
        <v>47</v>
      </c>
      <c r="E527" s="468">
        <v>16820</v>
      </c>
      <c r="F527" s="468">
        <f t="shared" si="60"/>
        <v>16820</v>
      </c>
      <c r="G527" s="468">
        <v>1500</v>
      </c>
      <c r="H527" s="468">
        <f t="shared" si="61"/>
        <v>1500</v>
      </c>
      <c r="I527" s="468">
        <f t="shared" si="62"/>
        <v>18320</v>
      </c>
      <c r="J527" s="342"/>
      <c r="Y527" s="339"/>
      <c r="Z527" s="339"/>
      <c r="AA527" s="339"/>
    </row>
    <row r="528" spans="1:27" s="338" customFormat="1" ht="21.75" customHeight="1">
      <c r="A528" s="342"/>
      <c r="B528" s="344" t="s">
        <v>996</v>
      </c>
      <c r="C528" s="468">
        <v>1</v>
      </c>
      <c r="D528" s="343" t="s">
        <v>47</v>
      </c>
      <c r="E528" s="468">
        <v>16820</v>
      </c>
      <c r="F528" s="468">
        <f t="shared" si="60"/>
        <v>16820</v>
      </c>
      <c r="G528" s="468">
        <v>1500</v>
      </c>
      <c r="H528" s="468">
        <f t="shared" si="61"/>
        <v>1500</v>
      </c>
      <c r="I528" s="468">
        <f t="shared" si="62"/>
        <v>18320</v>
      </c>
      <c r="J528" s="342"/>
      <c r="Y528" s="339"/>
      <c r="Z528" s="339"/>
      <c r="AA528" s="339"/>
    </row>
    <row r="529" spans="1:27" s="338" customFormat="1" ht="21.75" customHeight="1">
      <c r="A529" s="342"/>
      <c r="B529" s="344" t="s">
        <v>997</v>
      </c>
      <c r="C529" s="468">
        <v>1</v>
      </c>
      <c r="D529" s="343" t="s">
        <v>47</v>
      </c>
      <c r="E529" s="468">
        <v>16820</v>
      </c>
      <c r="F529" s="468">
        <f t="shared" si="60"/>
        <v>16820</v>
      </c>
      <c r="G529" s="468">
        <v>1500</v>
      </c>
      <c r="H529" s="468">
        <f t="shared" si="61"/>
        <v>1500</v>
      </c>
      <c r="I529" s="468">
        <f t="shared" si="62"/>
        <v>18320</v>
      </c>
      <c r="J529" s="342"/>
      <c r="Y529" s="339"/>
      <c r="Z529" s="339"/>
      <c r="AA529" s="339"/>
    </row>
    <row r="530" spans="1:27" s="338" customFormat="1" ht="21.75" customHeight="1">
      <c r="A530" s="342"/>
      <c r="B530" s="344" t="s">
        <v>998</v>
      </c>
      <c r="C530" s="468">
        <v>1</v>
      </c>
      <c r="D530" s="343" t="s">
        <v>47</v>
      </c>
      <c r="E530" s="468">
        <v>16820</v>
      </c>
      <c r="F530" s="468">
        <f t="shared" si="60"/>
        <v>16820</v>
      </c>
      <c r="G530" s="468">
        <v>1500</v>
      </c>
      <c r="H530" s="468">
        <f t="shared" si="61"/>
        <v>1500</v>
      </c>
      <c r="I530" s="468">
        <f t="shared" si="62"/>
        <v>18320</v>
      </c>
      <c r="J530" s="342"/>
      <c r="Y530" s="339"/>
      <c r="Z530" s="339"/>
      <c r="AA530" s="339"/>
    </row>
    <row r="531" spans="1:27" s="338" customFormat="1" ht="21.75" customHeight="1">
      <c r="A531" s="342"/>
      <c r="B531" s="344" t="s">
        <v>999</v>
      </c>
      <c r="C531" s="468">
        <v>1</v>
      </c>
      <c r="D531" s="343" t="s">
        <v>47</v>
      </c>
      <c r="E531" s="468">
        <v>16820</v>
      </c>
      <c r="F531" s="468">
        <f t="shared" si="60"/>
        <v>16820</v>
      </c>
      <c r="G531" s="468">
        <v>1500</v>
      </c>
      <c r="H531" s="468">
        <f t="shared" si="61"/>
        <v>1500</v>
      </c>
      <c r="I531" s="468">
        <f t="shared" si="62"/>
        <v>18320</v>
      </c>
      <c r="J531" s="342"/>
      <c r="Y531" s="339"/>
      <c r="Z531" s="339"/>
      <c r="AA531" s="339"/>
    </row>
    <row r="532" spans="1:27" s="338" customFormat="1" ht="21.75" customHeight="1">
      <c r="A532" s="342"/>
      <c r="B532" s="344" t="s">
        <v>1000</v>
      </c>
      <c r="C532" s="468">
        <v>1</v>
      </c>
      <c r="D532" s="343" t="s">
        <v>47</v>
      </c>
      <c r="E532" s="468">
        <v>16820</v>
      </c>
      <c r="F532" s="468">
        <f t="shared" si="60"/>
        <v>16820</v>
      </c>
      <c r="G532" s="468">
        <v>1500</v>
      </c>
      <c r="H532" s="468">
        <f t="shared" si="61"/>
        <v>1500</v>
      </c>
      <c r="I532" s="468">
        <f t="shared" si="62"/>
        <v>18320</v>
      </c>
      <c r="J532" s="342"/>
      <c r="Y532" s="339"/>
      <c r="Z532" s="339"/>
      <c r="AA532" s="339"/>
    </row>
    <row r="533" spans="1:27" s="338" customFormat="1" ht="21.75" customHeight="1">
      <c r="A533" s="342"/>
      <c r="B533" s="344" t="s">
        <v>1001</v>
      </c>
      <c r="C533" s="468">
        <v>1</v>
      </c>
      <c r="D533" s="343" t="s">
        <v>47</v>
      </c>
      <c r="E533" s="468">
        <v>16820</v>
      </c>
      <c r="F533" s="468">
        <f t="shared" si="60"/>
        <v>16820</v>
      </c>
      <c r="G533" s="468">
        <v>1500</v>
      </c>
      <c r="H533" s="468">
        <f t="shared" si="61"/>
        <v>1500</v>
      </c>
      <c r="I533" s="468">
        <f t="shared" si="62"/>
        <v>18320</v>
      </c>
      <c r="J533" s="342"/>
      <c r="Y533" s="339"/>
      <c r="Z533" s="339"/>
      <c r="AA533" s="339"/>
    </row>
    <row r="534" spans="1:27" s="338" customFormat="1" ht="21.75" customHeight="1">
      <c r="A534" s="342"/>
      <c r="B534" s="344" t="s">
        <v>1002</v>
      </c>
      <c r="C534" s="468">
        <v>1</v>
      </c>
      <c r="D534" s="343" t="s">
        <v>47</v>
      </c>
      <c r="E534" s="468">
        <v>16820</v>
      </c>
      <c r="F534" s="468">
        <f t="shared" si="60"/>
        <v>16820</v>
      </c>
      <c r="G534" s="468">
        <v>1500</v>
      </c>
      <c r="H534" s="468">
        <f t="shared" si="61"/>
        <v>1500</v>
      </c>
      <c r="I534" s="468">
        <f t="shared" si="62"/>
        <v>18320</v>
      </c>
      <c r="J534" s="342"/>
      <c r="Y534" s="339"/>
      <c r="Z534" s="339"/>
      <c r="AA534" s="339"/>
    </row>
    <row r="535" spans="1:27" s="338" customFormat="1" ht="21.75" customHeight="1">
      <c r="A535" s="342"/>
      <c r="B535" s="344"/>
      <c r="C535" s="476"/>
      <c r="D535" s="343"/>
      <c r="E535" s="468"/>
      <c r="F535" s="468"/>
      <c r="G535" s="468"/>
      <c r="H535" s="468"/>
      <c r="I535" s="468"/>
      <c r="J535" s="342"/>
      <c r="Y535" s="339"/>
      <c r="Z535" s="339"/>
      <c r="AA535" s="339"/>
    </row>
    <row r="536" spans="1:27" s="338" customFormat="1" ht="21.75" customHeight="1">
      <c r="A536" s="342"/>
      <c r="B536" s="344"/>
      <c r="C536" s="476"/>
      <c r="D536" s="343"/>
      <c r="E536" s="468"/>
      <c r="F536" s="468"/>
      <c r="G536" s="468"/>
      <c r="H536" s="468"/>
      <c r="I536" s="468"/>
      <c r="J536" s="342"/>
      <c r="Y536" s="339"/>
      <c r="Z536" s="339"/>
      <c r="AA536" s="339"/>
    </row>
    <row r="537" spans="1:27" s="338" customFormat="1" ht="21.75" customHeight="1">
      <c r="A537" s="342"/>
      <c r="B537" s="344"/>
      <c r="C537" s="476"/>
      <c r="D537" s="343"/>
      <c r="E537" s="468"/>
      <c r="F537" s="468"/>
      <c r="G537" s="468"/>
      <c r="H537" s="468"/>
      <c r="I537" s="468"/>
      <c r="J537" s="342"/>
      <c r="Y537" s="339"/>
      <c r="Z537" s="339"/>
      <c r="AA537" s="339"/>
    </row>
    <row r="538" spans="1:27" s="338" customFormat="1" ht="21.75" customHeight="1">
      <c r="A538" s="342"/>
      <c r="B538" s="344"/>
      <c r="C538" s="476"/>
      <c r="D538" s="343"/>
      <c r="E538" s="468"/>
      <c r="F538" s="468"/>
      <c r="G538" s="468"/>
      <c r="H538" s="468"/>
      <c r="I538" s="468"/>
      <c r="J538" s="342"/>
      <c r="Y538" s="339"/>
      <c r="Z538" s="339"/>
      <c r="AA538" s="339"/>
    </row>
    <row r="539" spans="1:27" s="338" customFormat="1" ht="21.75" customHeight="1">
      <c r="A539" s="340"/>
      <c r="B539" s="255" t="str">
        <f>"รวมข้อ "&amp;B506</f>
        <v xml:space="preserve">รวมข้อ 5.1 เครื่องปรับอากาศแบบแยกส่วน (SPLIT TYPE) </v>
      </c>
      <c r="C539" s="479"/>
      <c r="D539" s="341"/>
      <c r="E539" s="469"/>
      <c r="F539" s="469"/>
      <c r="G539" s="469"/>
      <c r="H539" s="469"/>
      <c r="I539" s="469">
        <f>SUM(I507:I538)</f>
        <v>512960</v>
      </c>
      <c r="J539" s="340"/>
      <c r="Y539" s="339"/>
      <c r="Z539" s="339"/>
      <c r="AA539" s="339"/>
    </row>
    <row r="540" spans="1:27" s="338" customFormat="1" ht="21.75" customHeight="1">
      <c r="A540" s="345"/>
      <c r="B540" s="488" t="str">
        <f>B491</f>
        <v>5.2 งานท่อสารทำความเย็นของเครื่องปรับอากาศ</v>
      </c>
      <c r="C540" s="475"/>
      <c r="D540" s="346"/>
      <c r="E540" s="470"/>
      <c r="F540" s="470"/>
      <c r="G540" s="470"/>
      <c r="H540" s="470"/>
      <c r="I540" s="470"/>
      <c r="J540" s="345"/>
      <c r="Y540" s="339"/>
      <c r="Z540" s="339"/>
      <c r="AA540" s="339"/>
    </row>
    <row r="541" spans="1:27" s="338" customFormat="1" ht="21.75" customHeight="1">
      <c r="A541" s="342"/>
      <c r="B541" s="344" t="s">
        <v>781</v>
      </c>
      <c r="C541" s="476"/>
      <c r="D541" s="343"/>
      <c r="E541" s="468"/>
      <c r="F541" s="468"/>
      <c r="G541" s="468"/>
      <c r="H541" s="468"/>
      <c r="I541" s="468"/>
      <c r="J541" s="342"/>
      <c r="Y541" s="339"/>
      <c r="Z541" s="339"/>
      <c r="AA541" s="339"/>
    </row>
    <row r="542" spans="1:27" s="338" customFormat="1" ht="21.75" customHeight="1">
      <c r="A542" s="342"/>
      <c r="B542" s="344" t="s">
        <v>153</v>
      </c>
      <c r="C542" s="476"/>
      <c r="D542" s="343"/>
      <c r="E542" s="468"/>
      <c r="F542" s="468"/>
      <c r="G542" s="468"/>
      <c r="H542" s="468"/>
      <c r="I542" s="468"/>
      <c r="J542" s="342"/>
      <c r="Y542" s="339"/>
      <c r="Z542" s="339"/>
      <c r="AA542" s="339"/>
    </row>
    <row r="543" spans="1:27" s="338" customFormat="1" ht="21.75" customHeight="1">
      <c r="A543" s="342"/>
      <c r="B543" s="344" t="s">
        <v>1003</v>
      </c>
      <c r="C543" s="468">
        <v>196</v>
      </c>
      <c r="D543" s="343" t="s">
        <v>14</v>
      </c>
      <c r="E543" s="468">
        <v>44</v>
      </c>
      <c r="F543" s="468">
        <f>ROUND(C543*E543,0)</f>
        <v>8624</v>
      </c>
      <c r="G543" s="468">
        <v>24</v>
      </c>
      <c r="H543" s="468">
        <f>ROUND(C543*G543,0)</f>
        <v>4704</v>
      </c>
      <c r="I543" s="468">
        <f>F543+H543</f>
        <v>13328</v>
      </c>
      <c r="J543" s="342"/>
      <c r="Y543" s="339"/>
      <c r="Z543" s="339"/>
      <c r="AA543" s="339"/>
    </row>
    <row r="544" spans="1:27" s="338" customFormat="1" ht="21.75" customHeight="1">
      <c r="A544" s="342"/>
      <c r="B544" s="344" t="s">
        <v>157</v>
      </c>
      <c r="C544" s="468"/>
      <c r="D544" s="343"/>
      <c r="E544" s="468"/>
      <c r="F544" s="468"/>
      <c r="G544" s="468"/>
      <c r="H544" s="468"/>
      <c r="I544" s="468"/>
      <c r="J544" s="342"/>
      <c r="Y544" s="339"/>
      <c r="Z544" s="339"/>
      <c r="AA544" s="339"/>
    </row>
    <row r="545" spans="1:27" s="338" customFormat="1" ht="21.75" customHeight="1">
      <c r="A545" s="342"/>
      <c r="B545" s="344" t="s">
        <v>99</v>
      </c>
      <c r="C545" s="468">
        <v>196</v>
      </c>
      <c r="D545" s="343" t="s">
        <v>14</v>
      </c>
      <c r="E545" s="468">
        <v>121</v>
      </c>
      <c r="F545" s="468">
        <f>ROUND(C545*E545,0)</f>
        <v>23716</v>
      </c>
      <c r="G545" s="468">
        <v>50</v>
      </c>
      <c r="H545" s="468">
        <f>ROUND(C545*G545,0)</f>
        <v>9800</v>
      </c>
      <c r="I545" s="468">
        <f>F545+H545</f>
        <v>33516</v>
      </c>
      <c r="J545" s="342"/>
      <c r="Y545" s="339"/>
      <c r="Z545" s="339"/>
      <c r="AA545" s="339"/>
    </row>
    <row r="546" spans="1:27" s="338" customFormat="1" ht="21.75" customHeight="1">
      <c r="A546" s="342"/>
      <c r="B546" s="344" t="s">
        <v>162</v>
      </c>
      <c r="C546" s="468"/>
      <c r="D546" s="343"/>
      <c r="E546" s="468"/>
      <c r="F546" s="468"/>
      <c r="G546" s="468"/>
      <c r="H546" s="468"/>
      <c r="I546" s="468"/>
      <c r="J546" s="342"/>
      <c r="Y546" s="339"/>
      <c r="Z546" s="339"/>
      <c r="AA546" s="339"/>
    </row>
    <row r="547" spans="1:27" s="338" customFormat="1" ht="21.75" customHeight="1">
      <c r="A547" s="342"/>
      <c r="B547" s="344" t="s">
        <v>95</v>
      </c>
      <c r="C547" s="468">
        <v>168</v>
      </c>
      <c r="D547" s="343" t="s">
        <v>14</v>
      </c>
      <c r="E547" s="468">
        <v>12</v>
      </c>
      <c r="F547" s="468">
        <f>ROUND(C547*E547,0)</f>
        <v>2016</v>
      </c>
      <c r="G547" s="468">
        <v>25</v>
      </c>
      <c r="H547" s="468">
        <f>ROUND(C547*G547,0)</f>
        <v>4200</v>
      </c>
      <c r="I547" s="468">
        <f>F547+H547</f>
        <v>6216</v>
      </c>
      <c r="J547" s="342"/>
      <c r="Y547" s="339"/>
      <c r="Z547" s="339"/>
      <c r="AA547" s="339"/>
    </row>
    <row r="548" spans="1:27" s="338" customFormat="1" ht="21.75" customHeight="1">
      <c r="A548" s="342"/>
      <c r="B548" s="344" t="s">
        <v>164</v>
      </c>
      <c r="C548" s="468">
        <v>1</v>
      </c>
      <c r="D548" s="343" t="s">
        <v>165</v>
      </c>
      <c r="E548" s="468">
        <v>8580</v>
      </c>
      <c r="F548" s="468">
        <f>ROUND(C548*E548,0)</f>
        <v>8580</v>
      </c>
      <c r="G548" s="468">
        <v>2570</v>
      </c>
      <c r="H548" s="468">
        <f>ROUND(C548*G548,0)</f>
        <v>2570</v>
      </c>
      <c r="I548" s="468">
        <f>F548+H548</f>
        <v>11150</v>
      </c>
      <c r="J548" s="342"/>
      <c r="Y548" s="339"/>
      <c r="Z548" s="339"/>
      <c r="AA548" s="339"/>
    </row>
    <row r="549" spans="1:27" s="338" customFormat="1" ht="21.75" customHeight="1">
      <c r="A549" s="342"/>
      <c r="B549" s="344" t="s">
        <v>166</v>
      </c>
      <c r="C549" s="468">
        <v>1</v>
      </c>
      <c r="D549" s="343" t="s">
        <v>165</v>
      </c>
      <c r="E549" s="468">
        <v>5150</v>
      </c>
      <c r="F549" s="468">
        <f>ROUND(C549*E549,0)</f>
        <v>5150</v>
      </c>
      <c r="G549" s="468">
        <v>1540</v>
      </c>
      <c r="H549" s="468">
        <f>ROUND(C549*G549,0)</f>
        <v>1540</v>
      </c>
      <c r="I549" s="468">
        <f>F549+H549</f>
        <v>6690</v>
      </c>
      <c r="J549" s="342"/>
      <c r="Y549" s="339"/>
      <c r="Z549" s="339"/>
      <c r="AA549" s="339"/>
    </row>
    <row r="550" spans="1:27" s="338" customFormat="1" ht="21.75" customHeight="1">
      <c r="A550" s="342"/>
      <c r="B550" s="344" t="s">
        <v>780</v>
      </c>
      <c r="C550" s="468"/>
      <c r="D550" s="343"/>
      <c r="E550" s="468"/>
      <c r="F550" s="468"/>
      <c r="G550" s="468"/>
      <c r="H550" s="468"/>
      <c r="I550" s="468"/>
      <c r="J550" s="342"/>
      <c r="Y550" s="339"/>
      <c r="Z550" s="339"/>
      <c r="AA550" s="339"/>
    </row>
    <row r="551" spans="1:27" s="338" customFormat="1" ht="21.75" customHeight="1">
      <c r="A551" s="342"/>
      <c r="B551" s="344" t="s">
        <v>167</v>
      </c>
      <c r="C551" s="468"/>
      <c r="D551" s="343"/>
      <c r="E551" s="468"/>
      <c r="F551" s="468"/>
      <c r="G551" s="468"/>
      <c r="H551" s="468"/>
      <c r="I551" s="468"/>
      <c r="J551" s="342"/>
      <c r="Y551" s="339"/>
      <c r="Z551" s="339"/>
      <c r="AA551" s="339"/>
    </row>
    <row r="552" spans="1:27" s="338" customFormat="1" ht="21.75" customHeight="1">
      <c r="A552" s="342"/>
      <c r="B552" s="344" t="s">
        <v>1004</v>
      </c>
      <c r="C552" s="468"/>
      <c r="D552" s="343"/>
      <c r="E552" s="468"/>
      <c r="F552" s="468"/>
      <c r="G552" s="468"/>
      <c r="H552" s="468"/>
      <c r="I552" s="468"/>
      <c r="J552" s="342"/>
      <c r="Y552" s="339"/>
      <c r="Z552" s="339"/>
      <c r="AA552" s="339"/>
    </row>
    <row r="553" spans="1:27" s="338" customFormat="1" ht="21.75" customHeight="1">
      <c r="A553" s="342"/>
      <c r="B553" s="344" t="s">
        <v>1005</v>
      </c>
      <c r="C553" s="468">
        <v>196</v>
      </c>
      <c r="D553" s="343" t="s">
        <v>14</v>
      </c>
      <c r="E553" s="468">
        <v>25</v>
      </c>
      <c r="F553" s="468">
        <f>ROUND(C553*E553,0)</f>
        <v>4900</v>
      </c>
      <c r="G553" s="468">
        <v>9</v>
      </c>
      <c r="H553" s="468">
        <f>ROUND(C553*G553,0)</f>
        <v>1764</v>
      </c>
      <c r="I553" s="468">
        <f>F553+H553</f>
        <v>6664</v>
      </c>
      <c r="J553" s="342"/>
      <c r="Y553" s="339"/>
      <c r="Z553" s="339"/>
      <c r="AA553" s="339"/>
    </row>
    <row r="554" spans="1:27" s="338" customFormat="1" ht="21.75" customHeight="1">
      <c r="A554" s="342"/>
      <c r="B554" s="344" t="s">
        <v>1006</v>
      </c>
      <c r="C554" s="468"/>
      <c r="D554" s="343"/>
      <c r="E554" s="468"/>
      <c r="F554" s="468"/>
      <c r="G554" s="468"/>
      <c r="H554" s="468"/>
      <c r="I554" s="468"/>
      <c r="J554" s="342"/>
      <c r="Y554" s="339"/>
      <c r="Z554" s="339"/>
      <c r="AA554" s="339"/>
    </row>
    <row r="555" spans="1:27" s="338" customFormat="1" ht="21.75" customHeight="1">
      <c r="A555" s="342"/>
      <c r="B555" s="344" t="s">
        <v>99</v>
      </c>
      <c r="C555" s="468">
        <v>196</v>
      </c>
      <c r="D555" s="343" t="s">
        <v>14</v>
      </c>
      <c r="E555" s="468">
        <v>50</v>
      </c>
      <c r="F555" s="468">
        <f>ROUND(C555*E555,0)</f>
        <v>9800</v>
      </c>
      <c r="G555" s="468">
        <v>15</v>
      </c>
      <c r="H555" s="468">
        <f>ROUND(C555*G555,0)</f>
        <v>2940</v>
      </c>
      <c r="I555" s="468">
        <f>F555+H555</f>
        <v>12740</v>
      </c>
      <c r="J555" s="342"/>
      <c r="Y555" s="339"/>
      <c r="Z555" s="339"/>
      <c r="AA555" s="339"/>
    </row>
    <row r="556" spans="1:27" s="338" customFormat="1" ht="21.75" customHeight="1">
      <c r="A556" s="340"/>
      <c r="B556" s="348"/>
      <c r="C556" s="479"/>
      <c r="D556" s="341"/>
      <c r="E556" s="469"/>
      <c r="F556" s="469"/>
      <c r="G556" s="469"/>
      <c r="H556" s="469"/>
      <c r="I556" s="469"/>
      <c r="J556" s="340"/>
      <c r="Y556" s="339"/>
      <c r="Z556" s="339"/>
      <c r="AA556" s="339"/>
    </row>
    <row r="557" spans="1:27" s="338" customFormat="1" ht="21.75" customHeight="1">
      <c r="A557" s="345"/>
      <c r="B557" s="347" t="s">
        <v>170</v>
      </c>
      <c r="C557" s="475"/>
      <c r="D557" s="346"/>
      <c r="E557" s="470"/>
      <c r="F557" s="470"/>
      <c r="G557" s="470"/>
      <c r="H557" s="470"/>
      <c r="I557" s="470"/>
      <c r="J557" s="345"/>
      <c r="Y557" s="339"/>
      <c r="Z557" s="339"/>
      <c r="AA557" s="339"/>
    </row>
    <row r="558" spans="1:27" s="338" customFormat="1" ht="21.75" customHeight="1">
      <c r="A558" s="342"/>
      <c r="B558" s="344" t="s">
        <v>1004</v>
      </c>
      <c r="C558" s="476"/>
      <c r="D558" s="343"/>
      <c r="E558" s="468"/>
      <c r="F558" s="468"/>
      <c r="G558" s="468"/>
      <c r="H558" s="468"/>
      <c r="I558" s="468"/>
      <c r="J558" s="342"/>
      <c r="Y558" s="339"/>
      <c r="Z558" s="339"/>
      <c r="AA558" s="339"/>
    </row>
    <row r="559" spans="1:27" s="338" customFormat="1" ht="21.75" customHeight="1">
      <c r="A559" s="342"/>
      <c r="B559" s="344" t="s">
        <v>98</v>
      </c>
      <c r="C559" s="468">
        <v>168</v>
      </c>
      <c r="D559" s="343" t="s">
        <v>14</v>
      </c>
      <c r="E559" s="468">
        <v>35</v>
      </c>
      <c r="F559" s="468">
        <f>ROUND(C559*E559,0)</f>
        <v>5880</v>
      </c>
      <c r="G559" s="468">
        <v>14</v>
      </c>
      <c r="H559" s="468">
        <f>ROUND(C559*G559,0)</f>
        <v>2352</v>
      </c>
      <c r="I559" s="468">
        <f>F559+H559</f>
        <v>8232</v>
      </c>
      <c r="J559" s="342"/>
      <c r="Y559" s="339"/>
      <c r="Z559" s="339"/>
      <c r="AA559" s="339"/>
    </row>
    <row r="560" spans="1:27" s="338" customFormat="1" ht="21.75" customHeight="1">
      <c r="A560" s="342"/>
      <c r="B560" s="344" t="s">
        <v>171</v>
      </c>
      <c r="C560" s="468">
        <v>1</v>
      </c>
      <c r="D560" s="343" t="s">
        <v>165</v>
      </c>
      <c r="E560" s="468">
        <v>1020</v>
      </c>
      <c r="F560" s="468">
        <f>ROUND(C560*E560,0)</f>
        <v>1020</v>
      </c>
      <c r="G560" s="468">
        <v>300</v>
      </c>
      <c r="H560" s="468">
        <f>ROUND(C560*G560,0)</f>
        <v>300</v>
      </c>
      <c r="I560" s="468">
        <f>F560+H560</f>
        <v>1320</v>
      </c>
      <c r="J560" s="342"/>
      <c r="Y560" s="339"/>
      <c r="Z560" s="339"/>
      <c r="AA560" s="339"/>
    </row>
    <row r="561" spans="1:27" s="338" customFormat="1" ht="21.75" customHeight="1">
      <c r="A561" s="342"/>
      <c r="B561" s="344"/>
      <c r="C561" s="468"/>
      <c r="D561" s="343"/>
      <c r="E561" s="468"/>
      <c r="F561" s="468"/>
      <c r="G561" s="468"/>
      <c r="H561" s="468"/>
      <c r="I561" s="468"/>
      <c r="J561" s="342"/>
      <c r="Y561" s="339"/>
      <c r="Z561" s="339"/>
      <c r="AA561" s="339"/>
    </row>
    <row r="562" spans="1:27" s="338" customFormat="1" ht="21.75" customHeight="1">
      <c r="A562" s="342"/>
      <c r="B562" s="46" t="str">
        <f>"รวมข้อ "&amp;B540</f>
        <v>รวมข้อ 5.2 งานท่อสารทำความเย็นของเครื่องปรับอากาศ</v>
      </c>
      <c r="C562" s="468"/>
      <c r="D562" s="343"/>
      <c r="E562" s="468"/>
      <c r="F562" s="468"/>
      <c r="G562" s="468"/>
      <c r="H562" s="468"/>
      <c r="I562" s="468">
        <f>SUM(I543:I561)</f>
        <v>99856</v>
      </c>
      <c r="J562" s="342"/>
      <c r="Y562" s="339"/>
      <c r="Z562" s="339"/>
      <c r="AA562" s="339"/>
    </row>
    <row r="563" spans="1:27" s="338" customFormat="1" ht="21.75" customHeight="1">
      <c r="A563" s="342"/>
      <c r="B563" s="490" t="str">
        <f>B492</f>
        <v>5.3 พัดลมระบายอากาศ พร้อมติดตั้ง</v>
      </c>
      <c r="C563" s="468"/>
      <c r="D563" s="343"/>
      <c r="E563" s="468"/>
      <c r="F563" s="468"/>
      <c r="G563" s="468"/>
      <c r="H563" s="468"/>
      <c r="I563" s="468"/>
      <c r="J563" s="342"/>
      <c r="Y563" s="339"/>
      <c r="Z563" s="339"/>
      <c r="AA563" s="339"/>
    </row>
    <row r="564" spans="1:27" s="338" customFormat="1" ht="21.75" customHeight="1">
      <c r="A564" s="342"/>
      <c r="B564" s="344" t="s">
        <v>779</v>
      </c>
      <c r="C564" s="468"/>
      <c r="D564" s="343"/>
      <c r="E564" s="468"/>
      <c r="F564" s="468"/>
      <c r="G564" s="468"/>
      <c r="H564" s="468"/>
      <c r="I564" s="468"/>
      <c r="J564" s="342"/>
      <c r="Y564" s="339"/>
      <c r="Z564" s="339"/>
      <c r="AA564" s="339"/>
    </row>
    <row r="565" spans="1:27" s="338" customFormat="1" ht="21.75" customHeight="1">
      <c r="A565" s="342"/>
      <c r="B565" s="344" t="s">
        <v>1007</v>
      </c>
      <c r="C565" s="468">
        <v>28</v>
      </c>
      <c r="D565" s="343" t="s">
        <v>47</v>
      </c>
      <c r="E565" s="468">
        <v>2475</v>
      </c>
      <c r="F565" s="468">
        <f>ROUND(C565*E565,0)</f>
        <v>69300</v>
      </c>
      <c r="G565" s="468">
        <v>650</v>
      </c>
      <c r="H565" s="468">
        <f>ROUND(C565*G565,0)</f>
        <v>18200</v>
      </c>
      <c r="I565" s="468">
        <f>F565+H565</f>
        <v>87500</v>
      </c>
      <c r="J565" s="342"/>
      <c r="Y565" s="339"/>
      <c r="Z565" s="339"/>
      <c r="AA565" s="339"/>
    </row>
    <row r="566" spans="1:27" s="338" customFormat="1" ht="21.75" customHeight="1">
      <c r="A566" s="342"/>
      <c r="B566" s="344" t="s">
        <v>1008</v>
      </c>
      <c r="C566" s="468">
        <v>28</v>
      </c>
      <c r="D566" s="343" t="s">
        <v>47</v>
      </c>
      <c r="E566" s="468">
        <v>3900</v>
      </c>
      <c r="F566" s="468">
        <f>ROUND(C566*E566,0)</f>
        <v>109200</v>
      </c>
      <c r="G566" s="468">
        <v>650</v>
      </c>
      <c r="H566" s="468">
        <f>ROUND(C566*G566,0)</f>
        <v>18200</v>
      </c>
      <c r="I566" s="468">
        <f>F566+H566</f>
        <v>127400</v>
      </c>
      <c r="J566" s="342"/>
      <c r="Y566" s="339"/>
      <c r="Z566" s="339"/>
      <c r="AA566" s="339"/>
    </row>
    <row r="567" spans="1:27" s="338" customFormat="1" ht="21.75" customHeight="1">
      <c r="A567" s="342"/>
      <c r="B567" s="344" t="s">
        <v>1434</v>
      </c>
      <c r="C567" s="468"/>
      <c r="D567" s="343"/>
      <c r="E567" s="468"/>
      <c r="F567" s="468"/>
      <c r="G567" s="468"/>
      <c r="H567" s="468"/>
      <c r="I567" s="468"/>
      <c r="J567" s="342"/>
      <c r="Y567" s="339"/>
      <c r="Z567" s="339"/>
      <c r="AA567" s="339"/>
    </row>
    <row r="568" spans="1:27" s="338" customFormat="1" ht="21.75" customHeight="1">
      <c r="A568" s="342"/>
      <c r="B568" s="344" t="s">
        <v>1009</v>
      </c>
      <c r="C568" s="468">
        <v>1</v>
      </c>
      <c r="D568" s="343" t="s">
        <v>47</v>
      </c>
      <c r="E568" s="468">
        <v>8610</v>
      </c>
      <c r="F568" s="468">
        <f>ROUND(C568*E568,0)</f>
        <v>8610</v>
      </c>
      <c r="G568" s="468">
        <v>1000</v>
      </c>
      <c r="H568" s="468">
        <f>ROUND(C568*G568,0)</f>
        <v>1000</v>
      </c>
      <c r="I568" s="468">
        <f>F568+H568</f>
        <v>9610</v>
      </c>
      <c r="J568" s="342"/>
      <c r="Y568" s="339"/>
      <c r="Z568" s="339"/>
      <c r="AA568" s="339"/>
    </row>
    <row r="569" spans="1:27" s="338" customFormat="1" ht="21.75" customHeight="1">
      <c r="A569" s="342"/>
      <c r="B569" s="344"/>
      <c r="C569" s="476"/>
      <c r="D569" s="343"/>
      <c r="E569" s="468"/>
      <c r="F569" s="468"/>
      <c r="G569" s="468"/>
      <c r="H569" s="468"/>
      <c r="I569" s="468"/>
      <c r="J569" s="342"/>
      <c r="Y569" s="339"/>
      <c r="Z569" s="339"/>
      <c r="AA569" s="339"/>
    </row>
    <row r="570" spans="1:27" s="338" customFormat="1" ht="21.75" customHeight="1">
      <c r="A570" s="342"/>
      <c r="B570" s="344"/>
      <c r="C570" s="476"/>
      <c r="D570" s="343"/>
      <c r="E570" s="468"/>
      <c r="F570" s="468"/>
      <c r="G570" s="468"/>
      <c r="H570" s="468"/>
      <c r="I570" s="468"/>
      <c r="J570" s="342"/>
      <c r="Y570" s="339"/>
      <c r="Z570" s="339"/>
      <c r="AA570" s="339"/>
    </row>
    <row r="571" spans="1:27" s="338" customFormat="1" ht="21.75" customHeight="1">
      <c r="A571" s="342"/>
      <c r="B571" s="344"/>
      <c r="C571" s="476"/>
      <c r="D571" s="343"/>
      <c r="E571" s="468"/>
      <c r="F571" s="468"/>
      <c r="G571" s="468"/>
      <c r="H571" s="468"/>
      <c r="I571" s="468"/>
      <c r="J571" s="342"/>
      <c r="Y571" s="339"/>
      <c r="Z571" s="339"/>
      <c r="AA571" s="339"/>
    </row>
    <row r="572" spans="1:27" s="338" customFormat="1" ht="21.75" customHeight="1">
      <c r="A572" s="342"/>
      <c r="B572" s="344"/>
      <c r="C572" s="476"/>
      <c r="D572" s="343"/>
      <c r="E572" s="468"/>
      <c r="F572" s="468"/>
      <c r="G572" s="468"/>
      <c r="H572" s="468"/>
      <c r="I572" s="468"/>
      <c r="J572" s="342"/>
      <c r="Y572" s="339"/>
      <c r="Z572" s="339"/>
      <c r="AA572" s="339"/>
    </row>
    <row r="573" spans="1:27" s="338" customFormat="1" ht="21.75" customHeight="1">
      <c r="A573" s="340"/>
      <c r="B573" s="255" t="str">
        <f>"รวมข้อ "&amp;B563</f>
        <v>รวมข้อ 5.3 พัดลมระบายอากาศ พร้อมติดตั้ง</v>
      </c>
      <c r="C573" s="479"/>
      <c r="D573" s="341"/>
      <c r="E573" s="469"/>
      <c r="F573" s="469"/>
      <c r="G573" s="469"/>
      <c r="H573" s="469"/>
      <c r="I573" s="469">
        <f>SUM(I565:I572)</f>
        <v>224510</v>
      </c>
      <c r="J573" s="340"/>
      <c r="Y573" s="339"/>
      <c r="Z573" s="339"/>
      <c r="AA573" s="339"/>
    </row>
    <row r="574" spans="1:27" s="338" customFormat="1" ht="21.75" customHeight="1">
      <c r="A574" s="345"/>
      <c r="B574" s="488" t="str">
        <f>B493</f>
        <v>5.4 งานท่อลมและอุปกรณ์</v>
      </c>
      <c r="C574" s="475"/>
      <c r="D574" s="346"/>
      <c r="E574" s="470"/>
      <c r="F574" s="470"/>
      <c r="G574" s="470"/>
      <c r="H574" s="470"/>
      <c r="I574" s="470"/>
      <c r="J574" s="345"/>
      <c r="Y574" s="339"/>
      <c r="Z574" s="339"/>
      <c r="AA574" s="339"/>
    </row>
    <row r="575" spans="1:27" s="338" customFormat="1" ht="21.75" customHeight="1">
      <c r="A575" s="342"/>
      <c r="B575" s="344" t="s">
        <v>778</v>
      </c>
      <c r="C575" s="476"/>
      <c r="D575" s="343"/>
      <c r="E575" s="468"/>
      <c r="F575" s="468"/>
      <c r="G575" s="468"/>
      <c r="H575" s="468"/>
      <c r="I575" s="468"/>
      <c r="J575" s="342"/>
      <c r="Y575" s="339"/>
      <c r="Z575" s="339"/>
      <c r="AA575" s="339"/>
    </row>
    <row r="576" spans="1:27" s="338" customFormat="1" ht="21.75" customHeight="1">
      <c r="A576" s="342"/>
      <c r="B576" s="344" t="s">
        <v>192</v>
      </c>
      <c r="C576" s="468">
        <v>28</v>
      </c>
      <c r="D576" s="343" t="s">
        <v>172</v>
      </c>
      <c r="E576" s="468">
        <v>125</v>
      </c>
      <c r="F576" s="468">
        <f>ROUND(C576*E576,0)</f>
        <v>3500</v>
      </c>
      <c r="G576" s="468">
        <v>125</v>
      </c>
      <c r="H576" s="468">
        <f>ROUND(C576*G576,0)</f>
        <v>3500</v>
      </c>
      <c r="I576" s="468">
        <f>F576+H576</f>
        <v>7000</v>
      </c>
      <c r="J576" s="342"/>
      <c r="Y576" s="339"/>
      <c r="Z576" s="339"/>
      <c r="AA576" s="339"/>
    </row>
    <row r="577" spans="1:27" s="338" customFormat="1" ht="21.75" customHeight="1">
      <c r="A577" s="342"/>
      <c r="B577" s="344" t="s">
        <v>1010</v>
      </c>
      <c r="C577" s="468">
        <v>28</v>
      </c>
      <c r="D577" s="343" t="s">
        <v>172</v>
      </c>
      <c r="E577" s="468">
        <v>157</v>
      </c>
      <c r="F577" s="468">
        <f>ROUND(C577*E577,0)</f>
        <v>4396</v>
      </c>
      <c r="G577" s="468">
        <v>125</v>
      </c>
      <c r="H577" s="468">
        <f>ROUND(C577*G577,0)</f>
        <v>3500</v>
      </c>
      <c r="I577" s="468">
        <f>F577+H577</f>
        <v>7896</v>
      </c>
      <c r="J577" s="342"/>
      <c r="Y577" s="339"/>
      <c r="Z577" s="339"/>
      <c r="AA577" s="339"/>
    </row>
    <row r="578" spans="1:27" s="338" customFormat="1" ht="21.75" customHeight="1">
      <c r="A578" s="342"/>
      <c r="B578" s="344" t="s">
        <v>777</v>
      </c>
      <c r="C578" s="468"/>
      <c r="D578" s="343"/>
      <c r="E578" s="468"/>
      <c r="F578" s="468"/>
      <c r="G578" s="468"/>
      <c r="H578" s="468"/>
      <c r="I578" s="468"/>
      <c r="J578" s="342"/>
      <c r="Y578" s="339"/>
      <c r="Z578" s="339"/>
      <c r="AA578" s="339"/>
    </row>
    <row r="579" spans="1:27" s="338" customFormat="1" ht="21.75" customHeight="1">
      <c r="A579" s="342"/>
      <c r="B579" s="344" t="s">
        <v>174</v>
      </c>
      <c r="C579" s="468">
        <v>877</v>
      </c>
      <c r="D579" s="343" t="s">
        <v>175</v>
      </c>
      <c r="E579" s="468">
        <v>17</v>
      </c>
      <c r="F579" s="468">
        <f>ROUND(C579*E579,0)</f>
        <v>14909</v>
      </c>
      <c r="G579" s="468">
        <v>18</v>
      </c>
      <c r="H579" s="468">
        <f>ROUND(C579*G579,0)</f>
        <v>15786</v>
      </c>
      <c r="I579" s="468">
        <f>F579+H579</f>
        <v>30695</v>
      </c>
      <c r="J579" s="342"/>
      <c r="Y579" s="339"/>
      <c r="Z579" s="339"/>
      <c r="AA579" s="339"/>
    </row>
    <row r="580" spans="1:27" s="338" customFormat="1" ht="21.75" customHeight="1">
      <c r="A580" s="342"/>
      <c r="B580" s="344" t="s">
        <v>176</v>
      </c>
      <c r="C580" s="468">
        <v>1</v>
      </c>
      <c r="D580" s="343" t="s">
        <v>165</v>
      </c>
      <c r="E580" s="468">
        <v>4470</v>
      </c>
      <c r="F580" s="468">
        <f>ROUND(C580*E580,0)</f>
        <v>4470</v>
      </c>
      <c r="G580" s="468">
        <v>1340</v>
      </c>
      <c r="H580" s="468">
        <f>ROUND(C580*G580,0)</f>
        <v>1340</v>
      </c>
      <c r="I580" s="468">
        <f>F580+H580</f>
        <v>5810</v>
      </c>
      <c r="J580" s="342"/>
      <c r="Y580" s="339"/>
      <c r="Z580" s="339"/>
      <c r="AA580" s="339"/>
    </row>
    <row r="581" spans="1:27" s="338" customFormat="1" ht="21.75" customHeight="1">
      <c r="A581" s="342"/>
      <c r="B581" s="344" t="s">
        <v>776</v>
      </c>
      <c r="C581" s="468"/>
      <c r="D581" s="343"/>
      <c r="E581" s="468"/>
      <c r="F581" s="468"/>
      <c r="G581" s="468"/>
      <c r="H581" s="468"/>
      <c r="I581" s="468"/>
      <c r="J581" s="342"/>
      <c r="Y581" s="339"/>
      <c r="Z581" s="339"/>
      <c r="AA581" s="339"/>
    </row>
    <row r="582" spans="1:27" s="338" customFormat="1" ht="21.75" customHeight="1">
      <c r="A582" s="342"/>
      <c r="B582" s="344" t="s">
        <v>87</v>
      </c>
      <c r="C582" s="468">
        <v>112</v>
      </c>
      <c r="D582" s="343" t="s">
        <v>14</v>
      </c>
      <c r="E582" s="468">
        <v>79</v>
      </c>
      <c r="F582" s="468">
        <f>ROUND(C582*E582,0)</f>
        <v>8848</v>
      </c>
      <c r="G582" s="468">
        <v>30</v>
      </c>
      <c r="H582" s="468">
        <f>ROUND(C582*G582,0)</f>
        <v>3360</v>
      </c>
      <c r="I582" s="468">
        <f>F582+H582</f>
        <v>12208</v>
      </c>
      <c r="J582" s="342"/>
      <c r="Y582" s="339"/>
      <c r="Z582" s="339"/>
      <c r="AA582" s="339"/>
    </row>
    <row r="583" spans="1:27" s="338" customFormat="1" ht="21.75" customHeight="1">
      <c r="A583" s="342"/>
      <c r="B583" s="344"/>
      <c r="C583" s="476"/>
      <c r="D583" s="343"/>
      <c r="E583" s="468"/>
      <c r="F583" s="468"/>
      <c r="G583" s="468"/>
      <c r="H583" s="468"/>
      <c r="I583" s="468"/>
      <c r="J583" s="342"/>
      <c r="Y583" s="339"/>
      <c r="Z583" s="339"/>
      <c r="AA583" s="339"/>
    </row>
    <row r="584" spans="1:27" s="338" customFormat="1" ht="21.75" customHeight="1">
      <c r="A584" s="342"/>
      <c r="B584" s="344"/>
      <c r="C584" s="476"/>
      <c r="D584" s="343"/>
      <c r="E584" s="468"/>
      <c r="F584" s="468"/>
      <c r="G584" s="468"/>
      <c r="H584" s="468"/>
      <c r="I584" s="468"/>
      <c r="J584" s="342"/>
      <c r="Y584" s="339"/>
      <c r="Z584" s="339"/>
      <c r="AA584" s="339"/>
    </row>
    <row r="585" spans="1:27" s="338" customFormat="1" ht="21.75" customHeight="1">
      <c r="A585" s="342"/>
      <c r="B585" s="344"/>
      <c r="C585" s="476"/>
      <c r="D585" s="343"/>
      <c r="E585" s="468"/>
      <c r="F585" s="468"/>
      <c r="G585" s="468"/>
      <c r="H585" s="468"/>
      <c r="I585" s="468"/>
      <c r="J585" s="342"/>
      <c r="Y585" s="339"/>
      <c r="Z585" s="339"/>
      <c r="AA585" s="339"/>
    </row>
    <row r="586" spans="1:27" s="338" customFormat="1" ht="21.75" customHeight="1">
      <c r="A586" s="342"/>
      <c r="B586" s="344"/>
      <c r="C586" s="476"/>
      <c r="D586" s="343"/>
      <c r="E586" s="468"/>
      <c r="F586" s="468"/>
      <c r="G586" s="468"/>
      <c r="H586" s="468"/>
      <c r="I586" s="468"/>
      <c r="J586" s="342"/>
      <c r="Y586" s="339"/>
      <c r="Z586" s="339"/>
      <c r="AA586" s="339"/>
    </row>
    <row r="587" spans="1:27" s="338" customFormat="1" ht="21.75" customHeight="1">
      <c r="A587" s="342"/>
      <c r="B587" s="344"/>
      <c r="C587" s="476"/>
      <c r="D587" s="343"/>
      <c r="E587" s="468"/>
      <c r="F587" s="468"/>
      <c r="G587" s="468"/>
      <c r="H587" s="468"/>
      <c r="I587" s="468"/>
      <c r="J587" s="342"/>
      <c r="Y587" s="339"/>
      <c r="Z587" s="339"/>
      <c r="AA587" s="339"/>
    </row>
    <row r="588" spans="1:27" s="338" customFormat="1" ht="21.75" customHeight="1">
      <c r="A588" s="342"/>
      <c r="B588" s="344"/>
      <c r="C588" s="476"/>
      <c r="D588" s="343"/>
      <c r="E588" s="468"/>
      <c r="F588" s="468"/>
      <c r="G588" s="468"/>
      <c r="H588" s="468"/>
      <c r="I588" s="468"/>
      <c r="J588" s="342"/>
      <c r="Y588" s="339"/>
      <c r="Z588" s="339"/>
      <c r="AA588" s="339"/>
    </row>
    <row r="589" spans="1:27" s="338" customFormat="1" ht="21.75" customHeight="1">
      <c r="A589" s="342"/>
      <c r="B589" s="344"/>
      <c r="C589" s="476"/>
      <c r="D589" s="343"/>
      <c r="E589" s="468"/>
      <c r="F589" s="468"/>
      <c r="G589" s="468"/>
      <c r="H589" s="468"/>
      <c r="I589" s="468"/>
      <c r="J589" s="342"/>
      <c r="Y589" s="339"/>
      <c r="Z589" s="339"/>
      <c r="AA589" s="339"/>
    </row>
    <row r="590" spans="1:27" s="338" customFormat="1" ht="21.75" customHeight="1">
      <c r="A590" s="340"/>
      <c r="B590" s="255" t="str">
        <f>"รวมข้อ "&amp;B574</f>
        <v>รวมข้อ 5.4 งานท่อลมและอุปกรณ์</v>
      </c>
      <c r="C590" s="479"/>
      <c r="D590" s="341"/>
      <c r="E590" s="469"/>
      <c r="F590" s="469"/>
      <c r="G590" s="469"/>
      <c r="H590" s="469"/>
      <c r="I590" s="469">
        <f>SUM(I576:I589)</f>
        <v>63609</v>
      </c>
      <c r="J590" s="340"/>
      <c r="Y590" s="339"/>
      <c r="Z590" s="339"/>
      <c r="AA590" s="339"/>
    </row>
    <row r="591" spans="1:27" s="338" customFormat="1" ht="21.75" customHeight="1">
      <c r="A591" s="345"/>
      <c r="B591" s="488" t="str">
        <f>B494</f>
        <v>5.5 งานอุปกรณ์ไฟฟ้าของระบบปรับอากาศ</v>
      </c>
      <c r="C591" s="475"/>
      <c r="D591" s="346"/>
      <c r="E591" s="470"/>
      <c r="F591" s="470"/>
      <c r="G591" s="470"/>
      <c r="H591" s="470"/>
      <c r="I591" s="470"/>
      <c r="J591" s="345"/>
      <c r="Y591" s="339"/>
      <c r="Z591" s="339"/>
      <c r="AA591" s="339"/>
    </row>
    <row r="592" spans="1:27" s="338" customFormat="1" ht="21.75" customHeight="1">
      <c r="A592" s="342"/>
      <c r="B592" s="344" t="s">
        <v>1017</v>
      </c>
      <c r="C592" s="476"/>
      <c r="D592" s="343"/>
      <c r="E592" s="468"/>
      <c r="F592" s="468"/>
      <c r="G592" s="468"/>
      <c r="H592" s="468"/>
      <c r="I592" s="468"/>
      <c r="J592" s="342"/>
      <c r="Y592" s="339"/>
      <c r="Z592" s="339"/>
      <c r="AA592" s="339"/>
    </row>
    <row r="593" spans="1:27" s="338" customFormat="1" ht="21.75" customHeight="1">
      <c r="A593" s="342"/>
      <c r="B593" s="344" t="s">
        <v>1011</v>
      </c>
      <c r="C593" s="468">
        <v>28</v>
      </c>
      <c r="D593" s="343" t="s">
        <v>172</v>
      </c>
      <c r="E593" s="468">
        <v>189</v>
      </c>
      <c r="F593" s="468">
        <f>ROUND(C593*E593,0)</f>
        <v>5292</v>
      </c>
      <c r="G593" s="468">
        <v>36</v>
      </c>
      <c r="H593" s="468">
        <f>ROUND(C593*G593,0)</f>
        <v>1008</v>
      </c>
      <c r="I593" s="468">
        <f>F593+H593</f>
        <v>6300</v>
      </c>
      <c r="J593" s="342"/>
      <c r="Y593" s="339"/>
      <c r="Z593" s="339"/>
      <c r="AA593" s="339"/>
    </row>
    <row r="594" spans="1:27" s="338" customFormat="1" ht="21.75" customHeight="1">
      <c r="A594" s="342"/>
      <c r="B594" s="344" t="s">
        <v>775</v>
      </c>
      <c r="C594" s="468"/>
      <c r="D594" s="343"/>
      <c r="E594" s="468"/>
      <c r="F594" s="468"/>
      <c r="G594" s="468"/>
      <c r="H594" s="468"/>
      <c r="I594" s="468"/>
      <c r="J594" s="342"/>
      <c r="Y594" s="339"/>
      <c r="Z594" s="339"/>
      <c r="AA594" s="339"/>
    </row>
    <row r="595" spans="1:27" s="338" customFormat="1" ht="21.75" customHeight="1">
      <c r="A595" s="342"/>
      <c r="B595" s="344" t="s">
        <v>1012</v>
      </c>
      <c r="C595" s="468">
        <v>2058</v>
      </c>
      <c r="D595" s="343" t="s">
        <v>14</v>
      </c>
      <c r="E595" s="468">
        <v>8</v>
      </c>
      <c r="F595" s="468">
        <f>ROUND(C595*E595,0)</f>
        <v>16464</v>
      </c>
      <c r="G595" s="468">
        <v>7</v>
      </c>
      <c r="H595" s="468">
        <f>ROUND(C595*G595,0)</f>
        <v>14406</v>
      </c>
      <c r="I595" s="468">
        <f>F595+H595</f>
        <v>30870</v>
      </c>
      <c r="J595" s="342"/>
      <c r="Y595" s="339"/>
      <c r="Z595" s="339"/>
      <c r="AA595" s="339"/>
    </row>
    <row r="596" spans="1:27" s="338" customFormat="1" ht="21.75" customHeight="1">
      <c r="A596" s="342"/>
      <c r="B596" s="344" t="s">
        <v>774</v>
      </c>
      <c r="C596" s="468">
        <v>1</v>
      </c>
      <c r="D596" s="343" t="s">
        <v>165</v>
      </c>
      <c r="E596" s="468">
        <v>820</v>
      </c>
      <c r="F596" s="468">
        <f>ROUND(C596*E596,0)</f>
        <v>820</v>
      </c>
      <c r="G596" s="468">
        <v>240</v>
      </c>
      <c r="H596" s="468">
        <f>ROUND(C596*G596,0)</f>
        <v>240</v>
      </c>
      <c r="I596" s="468">
        <f>F596+H596</f>
        <v>1060</v>
      </c>
      <c r="J596" s="342"/>
      <c r="Y596" s="339"/>
      <c r="Z596" s="339"/>
      <c r="AA596" s="339"/>
    </row>
    <row r="597" spans="1:27" s="338" customFormat="1" ht="21.75" customHeight="1">
      <c r="A597" s="342"/>
      <c r="B597" s="344" t="s">
        <v>773</v>
      </c>
      <c r="C597" s="468"/>
      <c r="D597" s="343"/>
      <c r="E597" s="468"/>
      <c r="F597" s="468"/>
      <c r="G597" s="468"/>
      <c r="H597" s="468"/>
      <c r="I597" s="468"/>
      <c r="J597" s="342"/>
      <c r="Y597" s="339"/>
      <c r="Z597" s="339"/>
      <c r="AA597" s="339"/>
    </row>
    <row r="598" spans="1:27" s="338" customFormat="1" ht="21.75" customHeight="1">
      <c r="A598" s="342"/>
      <c r="B598" s="344" t="s">
        <v>772</v>
      </c>
      <c r="C598" s="468"/>
      <c r="D598" s="343"/>
      <c r="E598" s="468"/>
      <c r="F598" s="468"/>
      <c r="G598" s="468"/>
      <c r="H598" s="468"/>
      <c r="I598" s="468"/>
      <c r="J598" s="342"/>
      <c r="Y598" s="339"/>
      <c r="Z598" s="339"/>
      <c r="AA598" s="339"/>
    </row>
    <row r="599" spans="1:27" s="338" customFormat="1" ht="21.75" customHeight="1">
      <c r="A599" s="342"/>
      <c r="B599" s="344" t="s">
        <v>1013</v>
      </c>
      <c r="C599" s="468">
        <v>574</v>
      </c>
      <c r="D599" s="343" t="s">
        <v>14</v>
      </c>
      <c r="E599" s="468">
        <v>25</v>
      </c>
      <c r="F599" s="468">
        <f>ROUND(C599*E599,0)</f>
        <v>14350</v>
      </c>
      <c r="G599" s="468">
        <v>22</v>
      </c>
      <c r="H599" s="468">
        <f>ROUND(C599*G599,0)</f>
        <v>12628</v>
      </c>
      <c r="I599" s="468">
        <f>F599+H599</f>
        <v>26978</v>
      </c>
      <c r="J599" s="342"/>
      <c r="Y599" s="339"/>
      <c r="Z599" s="339"/>
      <c r="AA599" s="339"/>
    </row>
    <row r="600" spans="1:27" s="338" customFormat="1" ht="21.75" customHeight="1">
      <c r="A600" s="342"/>
      <c r="B600" s="344" t="s">
        <v>771</v>
      </c>
      <c r="C600" s="468"/>
      <c r="D600" s="343"/>
      <c r="E600" s="468"/>
      <c r="F600" s="468"/>
      <c r="G600" s="468"/>
      <c r="H600" s="468"/>
      <c r="I600" s="468"/>
      <c r="J600" s="342"/>
      <c r="Y600" s="339"/>
      <c r="Z600" s="339"/>
      <c r="AA600" s="339"/>
    </row>
    <row r="601" spans="1:27" s="338" customFormat="1" ht="21.75" customHeight="1">
      <c r="A601" s="342"/>
      <c r="B601" s="344" t="s">
        <v>1014</v>
      </c>
      <c r="C601" s="468">
        <v>112</v>
      </c>
      <c r="D601" s="343" t="s">
        <v>14</v>
      </c>
      <c r="E601" s="468">
        <v>54</v>
      </c>
      <c r="F601" s="468">
        <f>ROUND(C601*E601,0)</f>
        <v>6048</v>
      </c>
      <c r="G601" s="468">
        <v>26</v>
      </c>
      <c r="H601" s="468">
        <f>ROUND(C601*G601,0)</f>
        <v>2912</v>
      </c>
      <c r="I601" s="468">
        <f>F601+H601</f>
        <v>8960</v>
      </c>
      <c r="J601" s="342"/>
      <c r="Y601" s="339"/>
      <c r="Z601" s="339"/>
      <c r="AA601" s="339"/>
    </row>
    <row r="602" spans="1:27" s="338" customFormat="1" ht="21.75" customHeight="1">
      <c r="A602" s="342"/>
      <c r="B602" s="344" t="s">
        <v>1018</v>
      </c>
      <c r="C602" s="468">
        <v>1</v>
      </c>
      <c r="D602" s="343" t="s">
        <v>165</v>
      </c>
      <c r="E602" s="468">
        <v>3050</v>
      </c>
      <c r="F602" s="468">
        <f>ROUND(C602*E602,0)</f>
        <v>3050</v>
      </c>
      <c r="G602" s="468">
        <v>910</v>
      </c>
      <c r="H602" s="468">
        <f>ROUND(C602*G602,0)</f>
        <v>910</v>
      </c>
      <c r="I602" s="468">
        <f>F602+H602</f>
        <v>3960</v>
      </c>
      <c r="J602" s="342"/>
      <c r="Y602" s="339"/>
      <c r="Z602" s="339"/>
      <c r="AA602" s="339"/>
    </row>
    <row r="603" spans="1:27" s="338" customFormat="1" ht="21.75" customHeight="1">
      <c r="A603" s="342"/>
      <c r="B603" s="344" t="s">
        <v>770</v>
      </c>
      <c r="C603" s="468"/>
      <c r="D603" s="343"/>
      <c r="E603" s="468"/>
      <c r="F603" s="468"/>
      <c r="G603" s="468"/>
      <c r="H603" s="468"/>
      <c r="I603" s="468"/>
      <c r="J603" s="342"/>
      <c r="Y603" s="339"/>
      <c r="Z603" s="339"/>
      <c r="AA603" s="339"/>
    </row>
    <row r="604" spans="1:27" s="338" customFormat="1" ht="21.75" customHeight="1">
      <c r="A604" s="342"/>
      <c r="B604" s="344" t="s">
        <v>1015</v>
      </c>
      <c r="C604" s="468">
        <v>28</v>
      </c>
      <c r="D604" s="343" t="s">
        <v>172</v>
      </c>
      <c r="E604" s="468">
        <v>840</v>
      </c>
      <c r="F604" s="468">
        <f>ROUND(C604*E604,0)</f>
        <v>23520</v>
      </c>
      <c r="G604" s="468">
        <v>100</v>
      </c>
      <c r="H604" s="468">
        <f>ROUND(C604*G604,0)</f>
        <v>2800</v>
      </c>
      <c r="I604" s="468">
        <f>F604+H604</f>
        <v>26320</v>
      </c>
      <c r="J604" s="342"/>
      <c r="Y604" s="339"/>
      <c r="Z604" s="339"/>
      <c r="AA604" s="339"/>
    </row>
    <row r="605" spans="1:27" s="338" customFormat="1" ht="21.75" customHeight="1">
      <c r="A605" s="342"/>
      <c r="B605" s="344" t="s">
        <v>1016</v>
      </c>
      <c r="C605" s="468">
        <v>57</v>
      </c>
      <c r="D605" s="343" t="s">
        <v>172</v>
      </c>
      <c r="E605" s="468">
        <v>38</v>
      </c>
      <c r="F605" s="468">
        <f>ROUND(C605*E605,0)</f>
        <v>2166</v>
      </c>
      <c r="G605" s="468">
        <v>80</v>
      </c>
      <c r="H605" s="468">
        <f>ROUND(C605*G605,0)</f>
        <v>4560</v>
      </c>
      <c r="I605" s="468">
        <f>F605+H605</f>
        <v>6726</v>
      </c>
      <c r="J605" s="342"/>
      <c r="Y605" s="339"/>
      <c r="Z605" s="339"/>
      <c r="AA605" s="339"/>
    </row>
    <row r="606" spans="1:27" s="338" customFormat="1" ht="21.75" customHeight="1">
      <c r="A606" s="342"/>
      <c r="B606" s="344"/>
      <c r="C606" s="476"/>
      <c r="D606" s="343"/>
      <c r="E606" s="468"/>
      <c r="F606" s="468"/>
      <c r="G606" s="468"/>
      <c r="H606" s="468"/>
      <c r="I606" s="468"/>
      <c r="J606" s="342"/>
      <c r="Y606" s="339"/>
      <c r="Z606" s="339"/>
      <c r="AA606" s="339"/>
    </row>
    <row r="607" spans="1:27" s="338" customFormat="1" ht="21.75" customHeight="1">
      <c r="A607" s="340"/>
      <c r="B607" s="255" t="str">
        <f>"รวมข้อ "&amp;B591</f>
        <v>รวมข้อ 5.5 งานอุปกรณ์ไฟฟ้าของระบบปรับอากาศ</v>
      </c>
      <c r="C607" s="479"/>
      <c r="D607" s="341"/>
      <c r="E607" s="469"/>
      <c r="F607" s="469"/>
      <c r="G607" s="469"/>
      <c r="H607" s="469"/>
      <c r="I607" s="469">
        <f>SUM(I593:I606)</f>
        <v>111174</v>
      </c>
      <c r="J607" s="340"/>
      <c r="Y607" s="339"/>
      <c r="Z607" s="339"/>
      <c r="AA607" s="339"/>
    </row>
    <row r="608" spans="1:27" s="332" customFormat="1" ht="21.75" customHeight="1">
      <c r="A608" s="337">
        <f>A13</f>
        <v>6</v>
      </c>
      <c r="B608" s="336" t="str">
        <f>B13</f>
        <v>งานอื่นๆ (ถ้ามี) เพื่อให้ครบถ้วนตามรูปแบบและรายการ</v>
      </c>
      <c r="C608" s="480"/>
      <c r="D608" s="335"/>
      <c r="E608" s="459"/>
      <c r="F608" s="459"/>
      <c r="G608" s="459"/>
      <c r="H608" s="459"/>
      <c r="I608" s="459"/>
      <c r="J608" s="334"/>
      <c r="Y608" s="333"/>
      <c r="Z608" s="333"/>
      <c r="AA608" s="333"/>
    </row>
    <row r="609" spans="1:28" ht="21.75" customHeight="1">
      <c r="A609" s="331"/>
      <c r="B609" s="330"/>
      <c r="C609" s="473"/>
      <c r="D609" s="326"/>
      <c r="E609" s="454"/>
      <c r="F609" s="454"/>
      <c r="G609" s="454"/>
      <c r="H609" s="454"/>
      <c r="I609" s="454"/>
      <c r="J609" s="325"/>
    </row>
    <row r="610" spans="1:28" s="320" customFormat="1" ht="21.75" customHeight="1">
      <c r="A610" s="327"/>
      <c r="B610" s="329"/>
      <c r="C610" s="473"/>
      <c r="D610" s="326"/>
      <c r="E610" s="454"/>
      <c r="F610" s="454"/>
      <c r="G610" s="454"/>
      <c r="H610" s="454"/>
      <c r="I610" s="454"/>
      <c r="J610" s="325"/>
      <c r="Y610" s="321"/>
      <c r="Z610" s="321"/>
      <c r="AA610" s="321"/>
    </row>
    <row r="611" spans="1:28" s="320" customFormat="1" ht="21.75" customHeight="1">
      <c r="A611" s="327"/>
      <c r="B611" s="329"/>
      <c r="C611" s="473"/>
      <c r="D611" s="326"/>
      <c r="E611" s="454"/>
      <c r="F611" s="454"/>
      <c r="G611" s="454"/>
      <c r="H611" s="454"/>
      <c r="I611" s="454"/>
      <c r="J611" s="325"/>
      <c r="Y611" s="321"/>
      <c r="Z611" s="321"/>
      <c r="AA611" s="321"/>
    </row>
    <row r="612" spans="1:28" s="320" customFormat="1" ht="21.75" customHeight="1">
      <c r="A612" s="327"/>
      <c r="B612" s="329"/>
      <c r="C612" s="473"/>
      <c r="D612" s="326"/>
      <c r="E612" s="454"/>
      <c r="F612" s="454"/>
      <c r="G612" s="454"/>
      <c r="H612" s="454"/>
      <c r="I612" s="454"/>
      <c r="J612" s="325"/>
      <c r="Y612" s="321"/>
      <c r="Z612" s="321"/>
      <c r="AA612" s="321"/>
    </row>
    <row r="613" spans="1:28" s="320" customFormat="1" ht="21.75" customHeight="1">
      <c r="A613" s="328"/>
      <c r="B613" s="329"/>
      <c r="C613" s="473"/>
      <c r="D613" s="326"/>
      <c r="E613" s="454"/>
      <c r="F613" s="454"/>
      <c r="G613" s="454"/>
      <c r="H613" s="454"/>
      <c r="I613" s="454"/>
      <c r="J613" s="325"/>
      <c r="Y613" s="321"/>
      <c r="Z613" s="321"/>
      <c r="AA613" s="321"/>
    </row>
    <row r="614" spans="1:28" s="320" customFormat="1" ht="21.75" customHeight="1">
      <c r="A614" s="328"/>
      <c r="B614" s="327"/>
      <c r="C614" s="473"/>
      <c r="D614" s="326"/>
      <c r="E614" s="454"/>
      <c r="F614" s="454"/>
      <c r="G614" s="454"/>
      <c r="H614" s="454"/>
      <c r="I614" s="454"/>
      <c r="J614" s="325"/>
      <c r="Y614" s="321"/>
      <c r="Z614" s="321"/>
      <c r="AA614" s="321"/>
    </row>
    <row r="615" spans="1:28" s="320" customFormat="1" ht="21.75" customHeight="1">
      <c r="A615" s="328"/>
      <c r="B615" s="327"/>
      <c r="C615" s="473"/>
      <c r="D615" s="326"/>
      <c r="E615" s="454"/>
      <c r="F615" s="454"/>
      <c r="G615" s="454"/>
      <c r="H615" s="454"/>
      <c r="I615" s="454"/>
      <c r="J615" s="325"/>
      <c r="Y615" s="321"/>
      <c r="Z615" s="321"/>
      <c r="AA615" s="321"/>
    </row>
    <row r="616" spans="1:28" s="320" customFormat="1" ht="21.75" customHeight="1">
      <c r="A616" s="328"/>
      <c r="B616" s="327"/>
      <c r="C616" s="473"/>
      <c r="D616" s="326"/>
      <c r="E616" s="454"/>
      <c r="F616" s="454"/>
      <c r="G616" s="454"/>
      <c r="H616" s="454"/>
      <c r="I616" s="454"/>
      <c r="J616" s="325"/>
      <c r="Y616" s="321"/>
      <c r="Z616" s="321"/>
      <c r="AA616" s="321"/>
    </row>
    <row r="617" spans="1:28" s="320" customFormat="1" ht="21.75" customHeight="1">
      <c r="A617" s="328"/>
      <c r="B617" s="327"/>
      <c r="C617" s="473"/>
      <c r="D617" s="326"/>
      <c r="E617" s="454"/>
      <c r="F617" s="454"/>
      <c r="G617" s="454"/>
      <c r="H617" s="454"/>
      <c r="I617" s="454"/>
      <c r="J617" s="325"/>
      <c r="Y617" s="321"/>
      <c r="Z617" s="321"/>
      <c r="AA617" s="321"/>
    </row>
    <row r="618" spans="1:28" s="353" customFormat="1" ht="21.75" customHeight="1">
      <c r="A618" s="360"/>
      <c r="B618" s="365"/>
      <c r="C618" s="468"/>
      <c r="D618" s="364"/>
      <c r="E618" s="468"/>
      <c r="F618" s="468"/>
      <c r="G618" s="468"/>
      <c r="H618" s="468"/>
      <c r="I618" s="468"/>
      <c r="J618" s="363"/>
      <c r="Y618" s="362"/>
      <c r="Z618" s="362"/>
      <c r="AA618" s="362"/>
      <c r="AB618" s="361"/>
    </row>
    <row r="619" spans="1:28" s="353" customFormat="1" ht="21.75" customHeight="1">
      <c r="A619" s="360"/>
      <c r="B619" s="365"/>
      <c r="C619" s="468"/>
      <c r="D619" s="364"/>
      <c r="E619" s="468"/>
      <c r="F619" s="468"/>
      <c r="G619" s="468"/>
      <c r="H619" s="468"/>
      <c r="I619" s="468"/>
      <c r="J619" s="363"/>
      <c r="Y619" s="362"/>
      <c r="Z619" s="362"/>
      <c r="AA619" s="362"/>
      <c r="AB619" s="361"/>
    </row>
    <row r="620" spans="1:28" s="320" customFormat="1" ht="21.75" customHeight="1">
      <c r="A620" s="328"/>
      <c r="B620" s="327"/>
      <c r="C620" s="473"/>
      <c r="D620" s="326"/>
      <c r="E620" s="454"/>
      <c r="F620" s="454"/>
      <c r="G620" s="454"/>
      <c r="H620" s="454"/>
      <c r="I620" s="454"/>
      <c r="J620" s="325"/>
      <c r="Y620" s="321"/>
      <c r="Z620" s="321"/>
      <c r="AA620" s="321"/>
    </row>
    <row r="621" spans="1:28" s="320" customFormat="1" ht="21.75" customHeight="1">
      <c r="A621" s="328"/>
      <c r="B621" s="327"/>
      <c r="C621" s="473"/>
      <c r="D621" s="326"/>
      <c r="E621" s="454"/>
      <c r="F621" s="454"/>
      <c r="G621" s="454"/>
      <c r="H621" s="454"/>
      <c r="I621" s="454"/>
      <c r="J621" s="325"/>
      <c r="Y621" s="321"/>
      <c r="Z621" s="321"/>
      <c r="AA621" s="321"/>
    </row>
    <row r="622" spans="1:28" s="320" customFormat="1" ht="21.75" customHeight="1">
      <c r="A622" s="328"/>
      <c r="B622" s="327"/>
      <c r="C622" s="473"/>
      <c r="D622" s="326"/>
      <c r="E622" s="454"/>
      <c r="F622" s="454"/>
      <c r="G622" s="454"/>
      <c r="H622" s="454"/>
      <c r="I622" s="454"/>
      <c r="J622" s="325"/>
      <c r="Y622" s="321"/>
      <c r="Z622" s="321"/>
      <c r="AA622" s="321"/>
    </row>
    <row r="623" spans="1:28" s="320" customFormat="1" ht="21.75" customHeight="1">
      <c r="A623" s="328"/>
      <c r="B623" s="327"/>
      <c r="C623" s="473"/>
      <c r="D623" s="326"/>
      <c r="E623" s="454"/>
      <c r="F623" s="454"/>
      <c r="G623" s="454"/>
      <c r="H623" s="454"/>
      <c r="I623" s="454"/>
      <c r="J623" s="325"/>
      <c r="Y623" s="321"/>
      <c r="Z623" s="321"/>
      <c r="AA623" s="321"/>
    </row>
    <row r="624" spans="1:28" s="320" customFormat="1" ht="21.75" customHeight="1">
      <c r="A624" s="324"/>
      <c r="B624" s="489" t="str">
        <f>"รวมข้อ "&amp;A608&amp;" "&amp;B608</f>
        <v>รวมข้อ 6 งานอื่นๆ (ถ้ามี) เพื่อให้ครบถ้วนตามรูปแบบและรายการ</v>
      </c>
      <c r="C624" s="478"/>
      <c r="D624" s="323"/>
      <c r="E624" s="455"/>
      <c r="F624" s="455"/>
      <c r="G624" s="455"/>
      <c r="H624" s="455"/>
      <c r="I624" s="456"/>
      <c r="J624" s="322"/>
      <c r="Y624" s="321"/>
      <c r="Z624" s="321"/>
      <c r="AA624" s="321"/>
    </row>
    <row r="633" spans="1:27" s="320" customFormat="1" ht="21.75" customHeight="1">
      <c r="A633" s="317"/>
      <c r="B633" s="317"/>
      <c r="C633" s="481"/>
      <c r="D633" s="317"/>
      <c r="E633" s="460"/>
      <c r="F633" s="460"/>
      <c r="G633" s="460"/>
      <c r="H633" s="460"/>
      <c r="I633" s="460"/>
      <c r="J633" s="317"/>
      <c r="K633" s="317"/>
      <c r="L633" s="317"/>
      <c r="M633" s="317"/>
      <c r="N633" s="317"/>
      <c r="O633" s="317"/>
      <c r="P633" s="317"/>
      <c r="Q633" s="317"/>
      <c r="R633" s="317"/>
      <c r="S633" s="317"/>
      <c r="T633" s="317"/>
      <c r="U633" s="317"/>
      <c r="V633" s="317"/>
      <c r="W633" s="317"/>
      <c r="X633" s="317"/>
      <c r="Y633" s="318"/>
      <c r="Z633" s="318"/>
      <c r="AA633" s="321"/>
    </row>
    <row r="634" spans="1:27" s="320" customFormat="1" ht="21.75" customHeight="1">
      <c r="A634" s="317"/>
      <c r="B634" s="317"/>
      <c r="C634" s="481"/>
      <c r="D634" s="317"/>
      <c r="E634" s="460"/>
      <c r="F634" s="460"/>
      <c r="G634" s="460"/>
      <c r="H634" s="460"/>
      <c r="I634" s="460"/>
      <c r="J634" s="317"/>
      <c r="K634" s="317"/>
      <c r="L634" s="317"/>
      <c r="M634" s="317"/>
      <c r="N634" s="317"/>
      <c r="O634" s="317"/>
      <c r="P634" s="317"/>
      <c r="Q634" s="317"/>
      <c r="R634" s="317"/>
      <c r="S634" s="317"/>
      <c r="T634" s="317"/>
      <c r="U634" s="317"/>
      <c r="V634" s="317"/>
      <c r="W634" s="317"/>
      <c r="X634" s="317"/>
      <c r="Y634" s="318"/>
      <c r="Z634" s="318"/>
      <c r="AA634" s="321"/>
    </row>
  </sheetData>
  <mergeCells count="11">
    <mergeCell ref="I5:I6"/>
    <mergeCell ref="J5:J6"/>
    <mergeCell ref="A2:C2"/>
    <mergeCell ref="D3:I3"/>
    <mergeCell ref="A3:C3"/>
    <mergeCell ref="A5:A6"/>
    <mergeCell ref="B5:B6"/>
    <mergeCell ref="C5:C6"/>
    <mergeCell ref="D5:D6"/>
    <mergeCell ref="E5:F5"/>
    <mergeCell ref="G5:H5"/>
  </mergeCells>
  <printOptions horizontalCentered="1"/>
  <pageMargins left="0.23622047244094491" right="0.23622047244094491" top="0.70866141732283472" bottom="0.31496062992125984" header="0.51181102362204722" footer="0.15748031496062992"/>
  <pageSetup paperSize="9" orientation="landscape" r:id="rId1"/>
  <headerFooter>
    <oddHeader xml:space="preserve">&amp;R&amp;"TH SarabunPSK,ธรรมดา"&amp;14แบบ ปร.4   </oddHeader>
    <oddFooter xml:space="preserve">&amp;C&amp;"TH SarabunPSK,ธรรมดา"&amp;12&amp;F&amp;R&amp;"TH SarabunPSK,ธรรมดา"&amp;12แผ่นที่ &amp;P/&amp;N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15</vt:i4>
      </vt:variant>
      <vt:variant>
        <vt:lpstr>ช่วงที่มีชื่อ</vt:lpstr>
      </vt:variant>
      <vt:variant>
        <vt:i4>19</vt:i4>
      </vt:variant>
    </vt:vector>
  </HeadingPairs>
  <TitlesOfParts>
    <vt:vector size="34" baseType="lpstr">
      <vt:lpstr>F อาคาร(0-0-7-7) (2)</vt:lpstr>
      <vt:lpstr>ปร.6 (2)</vt:lpstr>
      <vt:lpstr>ปร.5 (2)</vt:lpstr>
      <vt:lpstr>ปร.1</vt:lpstr>
      <vt:lpstr>แบ่งงวด (%)</vt:lpstr>
      <vt:lpstr>ปร.6</vt:lpstr>
      <vt:lpstr>ปร.5 อ.ศูนย์เรียนรู้-LAB</vt:lpstr>
      <vt:lpstr>ปร.4 อ.ศูนย์เรียนรู้-LAB</vt:lpstr>
      <vt:lpstr>ปร.4 อ.ชุด 28 หน่วย</vt:lpstr>
      <vt:lpstr>ปร.5 อ.ชุด 28 หน่วย</vt:lpstr>
      <vt:lpstr>ปร.5 ผัง</vt:lpstr>
      <vt:lpstr>ปร.4 ผัง</vt:lpstr>
      <vt:lpstr>ปร.4 (พ.) เหตุผล (2)</vt:lpstr>
      <vt:lpstr>ค่าใช้จ่ายพิเศษ (3)</vt:lpstr>
      <vt:lpstr>F อาคาร(0-0-7-7)</vt:lpstr>
      <vt:lpstr>'F อาคาร(0-0-7-7)'!Print_Area</vt:lpstr>
      <vt:lpstr>'F อาคาร(0-0-7-7) (2)'!Print_Area</vt:lpstr>
      <vt:lpstr>'ค่าใช้จ่ายพิเศษ (3)'!Print_Area</vt:lpstr>
      <vt:lpstr>'แบ่งงวด (%)'!Print_Area</vt:lpstr>
      <vt:lpstr>ปร.1!Print_Area</vt:lpstr>
      <vt:lpstr>'ปร.4 (พ.) เหตุผล (2)'!Print_Area</vt:lpstr>
      <vt:lpstr>'ปร.4 ผัง'!Print_Area</vt:lpstr>
      <vt:lpstr>'ปร.4 อ.ชุด 28 หน่วย'!Print_Area</vt:lpstr>
      <vt:lpstr>'ปร.4 อ.ศูนย์เรียนรู้-LAB'!Print_Area</vt:lpstr>
      <vt:lpstr>'ปร.5 (2)'!Print_Area</vt:lpstr>
      <vt:lpstr>'ปร.5 ผัง'!Print_Area</vt:lpstr>
      <vt:lpstr>'ปร.5 อ.ชุด 28 หน่วย'!Print_Area</vt:lpstr>
      <vt:lpstr>'ปร.5 อ.ศูนย์เรียนรู้-LAB'!Print_Area</vt:lpstr>
      <vt:lpstr>ปร.6!Print_Area</vt:lpstr>
      <vt:lpstr>'ปร.6 (2)'!Print_Area</vt:lpstr>
      <vt:lpstr>ปร.1!Print_Titles</vt:lpstr>
      <vt:lpstr>'ปร.4 ผัง'!Print_Titles</vt:lpstr>
      <vt:lpstr>'ปร.4 อ.ชุด 28 หน่วย'!Print_Titles</vt:lpstr>
      <vt:lpstr>'ปร.4 อ.ศูนย์เรียนรู้-LAB'!Print_Titles</vt:lpstr>
    </vt:vector>
  </TitlesOfParts>
  <Company>Yota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Surapon</dc:creator>
  <cp:lastModifiedBy>Pasanee Moolduang</cp:lastModifiedBy>
  <cp:lastPrinted>2025-07-29T03:14:20Z</cp:lastPrinted>
  <dcterms:created xsi:type="dcterms:W3CDTF">2023-10-02T08:46:08Z</dcterms:created>
  <dcterms:modified xsi:type="dcterms:W3CDTF">2025-07-29T03:19:44Z</dcterms:modified>
</cp:coreProperties>
</file>